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drawings/drawing11.xml" ContentType="application/vnd.openxmlformats-officedocument.drawing+xml"/>
  <Override PartName="/xl/tables/table9.xml" ContentType="application/vnd.openxmlformats-officedocument.spreadsheetml.table+xml"/>
  <Override PartName="/xl/drawings/drawing12.xml" ContentType="application/vnd.openxmlformats-officedocument.drawing+xml"/>
  <Override PartName="/xl/tables/table10.xml" ContentType="application/vnd.openxmlformats-officedocument.spreadsheetml.table+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0.xml" ContentType="application/vnd.ms-excel.person+xml"/>
  <Override PartName="/xl/persons/person1.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s\OneDrive\Documents\Desktop\Price List\Price List 2026\"/>
    </mc:Choice>
  </mc:AlternateContent>
  <xr:revisionPtr revIDLastSave="0" documentId="13_ncr:1_{A1BD36D6-4ED2-4F45-BE1A-E9B7A0EC1161}" xr6:coauthVersionLast="47" xr6:coauthVersionMax="47" xr10:uidLastSave="{00000000-0000-0000-0000-000000000000}"/>
  <workbookProtection workbookAlgorithmName="SHA-512" workbookHashValue="m3qyp54R/Hen7Nx8Yvf+y7UkgpHk3YNVZKDpPZbMeq4ciGaLv5qSQ5KeSyQDvA5QWC7HQfq0VbBcMkjRkiT2zw==" workbookSaltValue="Pz7Ei7/ElCT2rLcC4AQAXw==" workbookSpinCount="100000" lockStructure="1"/>
  <bookViews>
    <workbookView xWindow="-28920" yWindow="-120" windowWidth="29040" windowHeight="15720" tabRatio="809" firstSheet="1" activeTab="1" xr2:uid="{00000000-000D-0000-FFFF-FFFF00000000}"/>
  </bookViews>
  <sheets>
    <sheet name="Parts List" sheetId="27" state="hidden" r:id="rId1"/>
    <sheet name="MENU" sheetId="13" r:id="rId2"/>
    <sheet name="BOM" sheetId="26" r:id="rId3"/>
    <sheet name="PIPE" sheetId="4" r:id="rId4"/>
    <sheet name="Straight Connection" sheetId="5" r:id="rId5"/>
    <sheet name="Reducing Fittings" sheetId="15" r:id="rId6"/>
    <sheet name="QDrops" sheetId="16" r:id="rId7"/>
    <sheet name="VALVES &amp; FLANGES" sheetId="7" r:id="rId8"/>
    <sheet name="NPT Adapters" sheetId="17" r:id="rId9"/>
    <sheet name="HANGING MATERIAL" sheetId="6" r:id="rId10"/>
    <sheet name="TOOLS" sheetId="21" r:id="rId11"/>
    <sheet name="ACCESSORIES, HOSES" sheetId="8" r:id="rId12"/>
    <sheet name="Spare Parts" sheetId="20" r:id="rId13"/>
    <sheet name="Tool Box Contents" sheetId="30" r:id="rId14"/>
    <sheet name="3 Series of Fittings" sheetId="31" r:id="rId15"/>
    <sheet name="QDrop Fitting Info" sheetId="28" r:id="rId16"/>
    <sheet name="2026 Pricing Rework" sheetId="34" state="hidden" r:id="rId17"/>
    <sheet name="2025 Pricing Rework" sheetId="33" state="hidden" r:id="rId18"/>
  </sheets>
  <definedNames>
    <definedName name="_xlnm.Print_Area" localSheetId="2">BOM!$A$1:$J$156</definedName>
  </definedNames>
  <calcPr calcId="181029"/>
</workbook>
</file>

<file path=xl/calcChain.xml><?xml version="1.0" encoding="utf-8"?>
<calcChain xmlns="http://schemas.openxmlformats.org/spreadsheetml/2006/main">
  <c r="I21" i="21" l="1"/>
  <c r="J21" i="21" s="1"/>
  <c r="I23" i="4" l="1"/>
  <c r="I22" i="4"/>
  <c r="I15" i="4"/>
  <c r="I14" i="4"/>
  <c r="I5" i="4"/>
  <c r="I6" i="4"/>
  <c r="I7" i="4"/>
  <c r="I8" i="4"/>
  <c r="I9" i="4"/>
  <c r="I10" i="4"/>
  <c r="I11" i="4"/>
  <c r="I52" i="15" l="1"/>
  <c r="I53" i="15"/>
  <c r="I51" i="15"/>
  <c r="I70" i="7"/>
  <c r="I71" i="7"/>
  <c r="I72" i="7"/>
  <c r="I69" i="7"/>
  <c r="I23" i="5"/>
  <c r="I24" i="5"/>
  <c r="I25" i="5"/>
  <c r="I9" i="21"/>
  <c r="J9" i="21" s="1"/>
  <c r="I56" i="8"/>
  <c r="I55" i="8"/>
  <c r="I54" i="8"/>
  <c r="I53" i="8"/>
  <c r="I47" i="8"/>
  <c r="I46" i="8"/>
  <c r="I45" i="8"/>
  <c r="I44" i="8"/>
  <c r="I5" i="20" l="1"/>
  <c r="I4" i="20" l="1"/>
  <c r="I34" i="8"/>
  <c r="I33" i="8"/>
  <c r="I32" i="8"/>
  <c r="I31" i="8"/>
  <c r="I30" i="8"/>
  <c r="I29" i="8"/>
  <c r="I27" i="8"/>
  <c r="I26" i="8"/>
  <c r="I25" i="8"/>
  <c r="I24" i="8"/>
  <c r="I23" i="8"/>
  <c r="I21" i="8"/>
  <c r="I20" i="8"/>
  <c r="I19" i="8"/>
  <c r="I18" i="8"/>
  <c r="I17" i="8"/>
  <c r="I16" i="8"/>
  <c r="I15" i="8"/>
  <c r="I14" i="8"/>
  <c r="I13" i="8"/>
  <c r="I11" i="8"/>
  <c r="I10" i="8"/>
  <c r="I9" i="8"/>
  <c r="I8" i="8"/>
  <c r="I7" i="8"/>
  <c r="I6" i="8"/>
  <c r="I5" i="8"/>
  <c r="I4" i="8"/>
  <c r="I84" i="6"/>
  <c r="I83" i="6"/>
  <c r="I82" i="6"/>
  <c r="I75" i="6"/>
  <c r="I74" i="6"/>
  <c r="I73" i="6"/>
  <c r="I66" i="6"/>
  <c r="I65" i="6"/>
  <c r="I64" i="6"/>
  <c r="I57" i="6"/>
  <c r="I36" i="6"/>
  <c r="I35" i="6"/>
  <c r="I34" i="6"/>
  <c r="I28" i="6"/>
  <c r="I27" i="6"/>
  <c r="I26" i="6"/>
  <c r="I20" i="6"/>
  <c r="I19" i="6"/>
  <c r="I16" i="6"/>
  <c r="I15" i="6"/>
  <c r="I14" i="6"/>
  <c r="I13" i="6"/>
  <c r="I11" i="6"/>
  <c r="I10" i="6"/>
  <c r="I9" i="6"/>
  <c r="I8" i="6"/>
  <c r="I7" i="6"/>
  <c r="I6" i="6"/>
  <c r="I5" i="6"/>
  <c r="I4" i="6"/>
  <c r="I61" i="17"/>
  <c r="I60" i="17"/>
  <c r="I59" i="17"/>
  <c r="I58" i="17"/>
  <c r="I57" i="17"/>
  <c r="I56" i="17"/>
  <c r="I55" i="17"/>
  <c r="I54" i="17"/>
  <c r="I53" i="17"/>
  <c r="I52" i="17"/>
  <c r="I51" i="17"/>
  <c r="I46" i="17"/>
  <c r="I45" i="17"/>
  <c r="I40" i="17"/>
  <c r="I39" i="17"/>
  <c r="I38" i="17"/>
  <c r="I37" i="17"/>
  <c r="I25" i="17"/>
  <c r="I24" i="17"/>
  <c r="I23" i="17"/>
  <c r="I22" i="17"/>
  <c r="I19" i="17"/>
  <c r="I18" i="17"/>
  <c r="I17" i="17"/>
  <c r="I16" i="17"/>
  <c r="I15" i="17"/>
  <c r="I14" i="17"/>
  <c r="I13" i="17"/>
  <c r="I12" i="17"/>
  <c r="I76" i="7"/>
  <c r="I75" i="7"/>
  <c r="I65" i="7"/>
  <c r="I64" i="7"/>
  <c r="I63" i="7"/>
  <c r="I62" i="7"/>
  <c r="I58" i="7"/>
  <c r="I57" i="7"/>
  <c r="I56" i="7"/>
  <c r="I55" i="7"/>
  <c r="I49" i="7"/>
  <c r="I48" i="7"/>
  <c r="I45" i="7"/>
  <c r="I44" i="7"/>
  <c r="I43" i="7"/>
  <c r="I42" i="7"/>
  <c r="I35" i="7"/>
  <c r="I34" i="7"/>
  <c r="I33" i="7"/>
  <c r="I32" i="7"/>
  <c r="I31" i="7"/>
  <c r="I28" i="7"/>
  <c r="I27" i="7"/>
  <c r="I24" i="7"/>
  <c r="I23" i="7"/>
  <c r="I22" i="7"/>
  <c r="I21" i="7"/>
  <c r="I17" i="7"/>
  <c r="I18" i="7"/>
  <c r="I19" i="7"/>
  <c r="I16" i="7"/>
  <c r="I59" i="16"/>
  <c r="I58" i="16"/>
  <c r="I56" i="16"/>
  <c r="I55" i="16"/>
  <c r="I54" i="16"/>
  <c r="I53" i="16"/>
  <c r="I52" i="16"/>
  <c r="I51" i="16"/>
  <c r="I41" i="16"/>
  <c r="I40" i="16"/>
  <c r="I39" i="16"/>
  <c r="I38" i="16"/>
  <c r="I37" i="16"/>
  <c r="I36" i="16"/>
  <c r="I35" i="16"/>
  <c r="I34" i="16"/>
  <c r="I32" i="16"/>
  <c r="I31" i="16"/>
  <c r="I30" i="16"/>
  <c r="I29" i="16"/>
  <c r="I28" i="16"/>
  <c r="I27" i="16"/>
  <c r="I26" i="16"/>
  <c r="I25" i="16"/>
  <c r="I24" i="16"/>
  <c r="I21" i="16"/>
  <c r="I20" i="16"/>
  <c r="I19" i="16"/>
  <c r="I18" i="16"/>
  <c r="I17" i="16"/>
  <c r="I16" i="16"/>
  <c r="I15" i="16"/>
  <c r="I14" i="16"/>
  <c r="I12" i="16"/>
  <c r="I11" i="16"/>
  <c r="I10" i="16"/>
  <c r="I9" i="16"/>
  <c r="I8" i="16"/>
  <c r="I7" i="16"/>
  <c r="I6" i="16"/>
  <c r="I5" i="16"/>
  <c r="I4" i="16"/>
  <c r="I48" i="15"/>
  <c r="I47" i="15"/>
  <c r="I46" i="15"/>
  <c r="I45" i="15"/>
  <c r="I44" i="15"/>
  <c r="I42" i="15"/>
  <c r="I41" i="15"/>
  <c r="I40" i="15"/>
  <c r="I39" i="15"/>
  <c r="I38" i="15"/>
  <c r="I37" i="15"/>
  <c r="I32" i="15"/>
  <c r="I31" i="15"/>
  <c r="I30" i="15"/>
  <c r="I29" i="15"/>
  <c r="I28" i="15"/>
  <c r="I26" i="15"/>
  <c r="I25" i="15"/>
  <c r="I24" i="15"/>
  <c r="I23" i="15"/>
  <c r="I22" i="15"/>
  <c r="I20" i="15"/>
  <c r="I19" i="15"/>
  <c r="I18" i="15"/>
  <c r="I17" i="15"/>
  <c r="I16" i="15"/>
  <c r="I15" i="15"/>
  <c r="I11" i="15"/>
  <c r="I10" i="15"/>
  <c r="I9" i="15"/>
  <c r="I8" i="15"/>
  <c r="I6" i="15"/>
  <c r="I5" i="15"/>
  <c r="I4" i="15"/>
  <c r="I58" i="5"/>
  <c r="I57" i="5"/>
  <c r="I56" i="5"/>
  <c r="I54" i="5"/>
  <c r="I53" i="5"/>
  <c r="I52" i="5"/>
  <c r="I51" i="5"/>
  <c r="I49" i="5"/>
  <c r="I48" i="5"/>
  <c r="I47" i="5"/>
  <c r="I46" i="5"/>
  <c r="I44" i="5"/>
  <c r="I43" i="5"/>
  <c r="I42" i="5"/>
  <c r="I41" i="5"/>
  <c r="I37" i="5"/>
  <c r="I36" i="5"/>
  <c r="I35" i="5"/>
  <c r="I34" i="5"/>
  <c r="I32" i="5"/>
  <c r="I31" i="5"/>
  <c r="I30" i="5"/>
  <c r="I29" i="5"/>
  <c r="I22" i="5"/>
  <c r="I19" i="5"/>
  <c r="I18" i="5"/>
  <c r="I17" i="5"/>
  <c r="I16" i="5"/>
  <c r="I13" i="5"/>
  <c r="I12" i="5"/>
  <c r="I11" i="5"/>
  <c r="I10" i="5"/>
  <c r="I7" i="5"/>
  <c r="I6" i="5"/>
  <c r="I5" i="5"/>
  <c r="I4" i="5"/>
  <c r="I62" i="21"/>
  <c r="I61" i="21"/>
  <c r="I58" i="21"/>
  <c r="I57" i="21"/>
  <c r="I54" i="21"/>
  <c r="I51" i="21"/>
  <c r="I50" i="21"/>
  <c r="I49" i="21"/>
  <c r="I48" i="21"/>
  <c r="I47" i="21"/>
  <c r="I46" i="21"/>
  <c r="I45" i="21"/>
  <c r="I44" i="21"/>
  <c r="I43" i="21"/>
  <c r="I37" i="21"/>
  <c r="I34" i="21"/>
  <c r="I33" i="21"/>
  <c r="I32" i="21"/>
  <c r="I31" i="21"/>
  <c r="I27" i="21"/>
  <c r="I24" i="21"/>
  <c r="I20" i="21"/>
  <c r="I19" i="21"/>
  <c r="I15" i="21"/>
  <c r="I14" i="21"/>
  <c r="I11" i="21"/>
  <c r="I10" i="21"/>
  <c r="I4" i="21"/>
  <c r="I4" i="4"/>
  <c r="M1251" i="34"/>
  <c r="S17" i="34"/>
  <c r="S18" i="34"/>
  <c r="S19" i="34"/>
  <c r="S20" i="34"/>
  <c r="S21" i="34"/>
  <c r="S22" i="34"/>
  <c r="S23" i="34"/>
  <c r="S24" i="34"/>
  <c r="S25" i="34"/>
  <c r="S26" i="34"/>
  <c r="S27" i="34"/>
  <c r="S28" i="34"/>
  <c r="S29" i="34"/>
  <c r="S30" i="34"/>
  <c r="S31" i="34"/>
  <c r="S32" i="34"/>
  <c r="S33" i="34"/>
  <c r="S34" i="34"/>
  <c r="S35" i="34"/>
  <c r="S36" i="34"/>
  <c r="S37" i="34"/>
  <c r="S38" i="34"/>
  <c r="S39" i="34"/>
  <c r="S40" i="34"/>
  <c r="S41" i="34"/>
  <c r="S42" i="34"/>
  <c r="S43" i="34"/>
  <c r="S44" i="34"/>
  <c r="S45" i="34"/>
  <c r="S46" i="34"/>
  <c r="S47" i="34"/>
  <c r="S48" i="34"/>
  <c r="S49" i="34"/>
  <c r="S50" i="34"/>
  <c r="S51" i="34"/>
  <c r="S52" i="34"/>
  <c r="S53" i="34"/>
  <c r="S54" i="34"/>
  <c r="S55" i="34"/>
  <c r="S56" i="34"/>
  <c r="S57" i="34"/>
  <c r="S58" i="34"/>
  <c r="S59" i="34"/>
  <c r="S60" i="34"/>
  <c r="S61" i="34"/>
  <c r="S62" i="34"/>
  <c r="S63" i="34"/>
  <c r="S64" i="34"/>
  <c r="S65" i="34"/>
  <c r="S66" i="34"/>
  <c r="S67" i="34"/>
  <c r="S68" i="34"/>
  <c r="S69" i="34"/>
  <c r="S70" i="34"/>
  <c r="S71" i="34"/>
  <c r="S72" i="34"/>
  <c r="S73" i="34"/>
  <c r="S74" i="34"/>
  <c r="S75" i="34"/>
  <c r="S76" i="34"/>
  <c r="S77" i="34"/>
  <c r="S78" i="34"/>
  <c r="S79" i="34"/>
  <c r="S80" i="34"/>
  <c r="S81" i="34"/>
  <c r="S82" i="34"/>
  <c r="E59" i="34" s="1"/>
  <c r="S83" i="34"/>
  <c r="S84" i="34"/>
  <c r="S85" i="34"/>
  <c r="S86" i="34"/>
  <c r="S87" i="34"/>
  <c r="S88" i="34"/>
  <c r="S89" i="34"/>
  <c r="S90" i="34"/>
  <c r="S91" i="34"/>
  <c r="S92" i="34"/>
  <c r="S93" i="34"/>
  <c r="S94" i="34"/>
  <c r="S95" i="34"/>
  <c r="S96" i="34"/>
  <c r="S97" i="34"/>
  <c r="S98" i="34"/>
  <c r="S99" i="34"/>
  <c r="S100" i="34"/>
  <c r="S101" i="34"/>
  <c r="S102" i="34"/>
  <c r="S103" i="34"/>
  <c r="S104" i="34"/>
  <c r="S105" i="34"/>
  <c r="S106" i="34"/>
  <c r="S107" i="34"/>
  <c r="S108" i="34"/>
  <c r="S109" i="34"/>
  <c r="S110" i="34"/>
  <c r="S111" i="34"/>
  <c r="S112" i="34"/>
  <c r="S113" i="34"/>
  <c r="S114" i="34"/>
  <c r="S115" i="34"/>
  <c r="S116" i="34"/>
  <c r="S117" i="34"/>
  <c r="S118" i="34"/>
  <c r="S119" i="34"/>
  <c r="S120" i="34"/>
  <c r="S121" i="34"/>
  <c r="S122" i="34"/>
  <c r="S123" i="34"/>
  <c r="S124" i="34"/>
  <c r="S125" i="34"/>
  <c r="S126" i="34"/>
  <c r="S127" i="34"/>
  <c r="S128" i="34"/>
  <c r="S129" i="34"/>
  <c r="S130" i="34"/>
  <c r="S131" i="34"/>
  <c r="S132" i="34"/>
  <c r="S133" i="34"/>
  <c r="S134" i="34"/>
  <c r="S135" i="34"/>
  <c r="S136" i="34"/>
  <c r="S137" i="34"/>
  <c r="S138" i="34"/>
  <c r="S139" i="34"/>
  <c r="S140" i="34"/>
  <c r="S141" i="34"/>
  <c r="S142" i="34"/>
  <c r="S143" i="34"/>
  <c r="S144" i="34"/>
  <c r="S145" i="34"/>
  <c r="S146" i="34"/>
  <c r="E98" i="34" s="1"/>
  <c r="S147" i="34"/>
  <c r="S148" i="34"/>
  <c r="S149" i="34"/>
  <c r="S150" i="34"/>
  <c r="S151" i="34"/>
  <c r="S152" i="34"/>
  <c r="S153" i="34"/>
  <c r="S154" i="34"/>
  <c r="S155" i="34"/>
  <c r="S156" i="34"/>
  <c r="S157" i="34"/>
  <c r="S158" i="34"/>
  <c r="S159" i="34"/>
  <c r="E121" i="34" s="1"/>
  <c r="S160" i="34"/>
  <c r="S161" i="34"/>
  <c r="S162" i="34"/>
  <c r="E76" i="34" s="1"/>
  <c r="S163" i="34"/>
  <c r="S164" i="34"/>
  <c r="S165" i="34"/>
  <c r="S166" i="34"/>
  <c r="S167" i="34"/>
  <c r="S168" i="34"/>
  <c r="S169" i="34"/>
  <c r="S170" i="34"/>
  <c r="E245" i="34" s="1"/>
  <c r="S171" i="34"/>
  <c r="S172" i="34"/>
  <c r="S173" i="34"/>
  <c r="E123" i="34" s="1"/>
  <c r="S174" i="34"/>
  <c r="S175" i="34"/>
  <c r="E83" i="34" s="1"/>
  <c r="S176" i="34"/>
  <c r="S177" i="34"/>
  <c r="S178" i="34"/>
  <c r="S179" i="34"/>
  <c r="S180" i="34"/>
  <c r="S181" i="34"/>
  <c r="S182" i="34"/>
  <c r="S183" i="34"/>
  <c r="S184" i="34"/>
  <c r="S185" i="34"/>
  <c r="S186" i="34"/>
  <c r="E64" i="34" s="1"/>
  <c r="S187" i="34"/>
  <c r="S188" i="34"/>
  <c r="S189" i="34"/>
  <c r="E65" i="34" s="1"/>
  <c r="S190" i="34"/>
  <c r="S191" i="34"/>
  <c r="S192" i="34"/>
  <c r="S193" i="34"/>
  <c r="S194" i="34"/>
  <c r="S195" i="34"/>
  <c r="S196" i="34"/>
  <c r="S197" i="34"/>
  <c r="S198" i="34"/>
  <c r="S199" i="34"/>
  <c r="S200" i="34"/>
  <c r="S201" i="34"/>
  <c r="S202" i="34"/>
  <c r="S203" i="34"/>
  <c r="S204" i="34"/>
  <c r="S205" i="34"/>
  <c r="S206" i="34"/>
  <c r="S207" i="34"/>
  <c r="S208" i="34"/>
  <c r="S209" i="34"/>
  <c r="S210" i="34"/>
  <c r="E92" i="34" s="1"/>
  <c r="S211" i="34"/>
  <c r="S212" i="34"/>
  <c r="S213" i="34"/>
  <c r="S214" i="34"/>
  <c r="S215" i="34"/>
  <c r="E126" i="34" s="1"/>
  <c r="S216" i="34"/>
  <c r="S217" i="34"/>
  <c r="S218" i="34"/>
  <c r="E252" i="34" s="1"/>
  <c r="S219" i="34"/>
  <c r="S220" i="34"/>
  <c r="S221" i="34"/>
  <c r="S222" i="34"/>
  <c r="S223" i="34"/>
  <c r="E223" i="34" s="1"/>
  <c r="S224" i="34"/>
  <c r="S225" i="34"/>
  <c r="S226" i="34"/>
  <c r="E51" i="34" s="1"/>
  <c r="S227" i="34"/>
  <c r="S228" i="34"/>
  <c r="S229" i="34"/>
  <c r="E53" i="34" s="1"/>
  <c r="S230" i="34"/>
  <c r="S231" i="34"/>
  <c r="S232" i="34"/>
  <c r="S233" i="34"/>
  <c r="S234" i="34"/>
  <c r="S235" i="34"/>
  <c r="S236" i="34"/>
  <c r="S237" i="34"/>
  <c r="E33" i="34" s="1"/>
  <c r="S238" i="34"/>
  <c r="S239" i="34"/>
  <c r="E85" i="34" s="1"/>
  <c r="S240" i="34"/>
  <c r="S241" i="34"/>
  <c r="S242" i="34"/>
  <c r="S243" i="34"/>
  <c r="S244" i="34"/>
  <c r="S245" i="34"/>
  <c r="E214" i="34" s="1"/>
  <c r="S246" i="34"/>
  <c r="S247" i="34"/>
  <c r="S248" i="34"/>
  <c r="S249" i="34"/>
  <c r="S250" i="34"/>
  <c r="S251" i="34"/>
  <c r="S252" i="34"/>
  <c r="S253" i="34"/>
  <c r="E221" i="34" s="1"/>
  <c r="S254" i="34"/>
  <c r="S255" i="34"/>
  <c r="S256" i="34"/>
  <c r="S257" i="34"/>
  <c r="S258" i="34"/>
  <c r="E52" i="34" s="1"/>
  <c r="S259" i="34"/>
  <c r="S260" i="34"/>
  <c r="S261" i="34"/>
  <c r="E137" i="34" s="1"/>
  <c r="S262" i="34"/>
  <c r="S263" i="34"/>
  <c r="E197" i="34" s="1"/>
  <c r="S264" i="34"/>
  <c r="S265" i="34"/>
  <c r="S266" i="34"/>
  <c r="S267" i="34"/>
  <c r="S268" i="34"/>
  <c r="S269" i="34"/>
  <c r="S270" i="34"/>
  <c r="S271" i="34"/>
  <c r="S272" i="34"/>
  <c r="S273" i="34"/>
  <c r="S274" i="34"/>
  <c r="S275" i="34"/>
  <c r="S276" i="34"/>
  <c r="S277" i="34"/>
  <c r="S278" i="34"/>
  <c r="S279" i="34"/>
  <c r="E102" i="34" s="1"/>
  <c r="S280" i="34"/>
  <c r="S281" i="34"/>
  <c r="S282" i="34"/>
  <c r="E147" i="34" s="1"/>
  <c r="S283" i="34"/>
  <c r="S284" i="34"/>
  <c r="S285" i="34"/>
  <c r="E47" i="34" s="1"/>
  <c r="S286" i="34"/>
  <c r="S287" i="34"/>
  <c r="E264" i="34" s="1"/>
  <c r="S288" i="34"/>
  <c r="S289" i="34"/>
  <c r="S290" i="34"/>
  <c r="E148" i="34" s="1"/>
  <c r="S291" i="34"/>
  <c r="S292" i="34"/>
  <c r="S293" i="34"/>
  <c r="E129" i="34" s="1"/>
  <c r="S294" i="34"/>
  <c r="S295" i="34"/>
  <c r="E198" i="34" s="1"/>
  <c r="S296" i="34"/>
  <c r="S297" i="34"/>
  <c r="S298" i="34"/>
  <c r="S299" i="34"/>
  <c r="S300" i="34"/>
  <c r="S301" i="34"/>
  <c r="S302" i="34"/>
  <c r="S303" i="34"/>
  <c r="S304" i="34"/>
  <c r="S305" i="34"/>
  <c r="S306" i="34"/>
  <c r="S307" i="34"/>
  <c r="S308" i="34"/>
  <c r="S309" i="34"/>
  <c r="E95" i="34" s="1"/>
  <c r="S310" i="34"/>
  <c r="S311" i="34"/>
  <c r="S312" i="34"/>
  <c r="S313" i="34"/>
  <c r="S314" i="34"/>
  <c r="E149" i="34" s="1"/>
  <c r="S315" i="34"/>
  <c r="S316" i="34"/>
  <c r="S317" i="34"/>
  <c r="E48" i="34" s="1"/>
  <c r="S318" i="34"/>
  <c r="S319" i="34"/>
  <c r="S320" i="34"/>
  <c r="S321" i="34"/>
  <c r="S322" i="34"/>
  <c r="E150" i="34" s="1"/>
  <c r="S323" i="34"/>
  <c r="S324" i="34"/>
  <c r="S325" i="34"/>
  <c r="E130" i="34" s="1"/>
  <c r="S326" i="34"/>
  <c r="S327" i="34"/>
  <c r="E113" i="34" s="1"/>
  <c r="S328" i="34"/>
  <c r="S329" i="34"/>
  <c r="S330" i="34"/>
  <c r="S331" i="34"/>
  <c r="S332" i="34"/>
  <c r="S333" i="34"/>
  <c r="E200" i="34" s="1"/>
  <c r="S334" i="34"/>
  <c r="S335" i="34"/>
  <c r="S336" i="34"/>
  <c r="S337" i="34"/>
  <c r="S338" i="34"/>
  <c r="E73" i="34" s="1"/>
  <c r="S339" i="34"/>
  <c r="S340" i="34"/>
  <c r="S341" i="34"/>
  <c r="S342" i="34"/>
  <c r="S343" i="34"/>
  <c r="E151" i="34" s="1"/>
  <c r="S344" i="34"/>
  <c r="S345" i="34"/>
  <c r="S346" i="34"/>
  <c r="S347" i="34"/>
  <c r="S348" i="34"/>
  <c r="S349" i="34"/>
  <c r="S350" i="34"/>
  <c r="S351" i="34"/>
  <c r="S352" i="34"/>
  <c r="S353" i="34"/>
  <c r="S354" i="34"/>
  <c r="E242" i="34" s="1"/>
  <c r="S355" i="34"/>
  <c r="S356" i="34"/>
  <c r="S357" i="34"/>
  <c r="S358" i="34"/>
  <c r="S359" i="34"/>
  <c r="S360" i="34"/>
  <c r="S361" i="34"/>
  <c r="S362" i="34"/>
  <c r="E80" i="34" s="1"/>
  <c r="S363" i="34"/>
  <c r="S364" i="34"/>
  <c r="S365" i="34"/>
  <c r="S366" i="34"/>
  <c r="S367" i="34"/>
  <c r="E232" i="34" s="1"/>
  <c r="S368" i="34"/>
  <c r="S369" i="34"/>
  <c r="S370" i="34"/>
  <c r="S371" i="34"/>
  <c r="S372" i="34"/>
  <c r="S373" i="34"/>
  <c r="E218" i="34" s="1"/>
  <c r="S374" i="34"/>
  <c r="S375" i="34"/>
  <c r="S376" i="34"/>
  <c r="S377" i="34"/>
  <c r="S378" i="34"/>
  <c r="E50" i="34" s="1"/>
  <c r="S379" i="34"/>
  <c r="S380" i="34"/>
  <c r="S381" i="34"/>
  <c r="E154" i="34" s="1"/>
  <c r="S382" i="34"/>
  <c r="S383" i="34"/>
  <c r="S384" i="34"/>
  <c r="S385" i="34"/>
  <c r="S386" i="34"/>
  <c r="E116" i="34" s="1"/>
  <c r="S387" i="34"/>
  <c r="S388" i="34"/>
  <c r="S389" i="34"/>
  <c r="S390" i="34"/>
  <c r="S391" i="34"/>
  <c r="E132" i="34" s="1"/>
  <c r="S392" i="34"/>
  <c r="S393" i="34"/>
  <c r="S394" i="34"/>
  <c r="E81" i="34" s="1"/>
  <c r="S395" i="34"/>
  <c r="S396" i="34"/>
  <c r="S397" i="34"/>
  <c r="E193" i="34" s="1"/>
  <c r="S398" i="34"/>
  <c r="S399" i="34"/>
  <c r="S400" i="34"/>
  <c r="S401" i="34"/>
  <c r="S402" i="34"/>
  <c r="E231" i="34" s="1"/>
  <c r="S403" i="34"/>
  <c r="S404" i="34"/>
  <c r="S405" i="34"/>
  <c r="S406" i="34"/>
  <c r="S407" i="34"/>
  <c r="E158" i="34" s="1"/>
  <c r="S408" i="34"/>
  <c r="S409" i="34"/>
  <c r="S410" i="34"/>
  <c r="E161" i="34" s="1"/>
  <c r="S411" i="34"/>
  <c r="S412" i="34"/>
  <c r="S413" i="34"/>
  <c r="S414" i="34"/>
  <c r="S415" i="34"/>
  <c r="E166" i="34" s="1"/>
  <c r="S416" i="34"/>
  <c r="S417" i="34"/>
  <c r="S418" i="34"/>
  <c r="E39" i="34" s="1"/>
  <c r="S419" i="34"/>
  <c r="S420" i="34"/>
  <c r="S421" i="34"/>
  <c r="E169" i="34" s="1"/>
  <c r="S422" i="34"/>
  <c r="S423" i="34"/>
  <c r="E171" i="34" s="1"/>
  <c r="S424" i="34"/>
  <c r="S425" i="34"/>
  <c r="S426" i="34"/>
  <c r="E174" i="34" s="1"/>
  <c r="S427" i="34"/>
  <c r="S428" i="34"/>
  <c r="S429" i="34"/>
  <c r="E177" i="34" s="1"/>
  <c r="S430" i="34"/>
  <c r="S431" i="34"/>
  <c r="E179" i="34" s="1"/>
  <c r="S432" i="34"/>
  <c r="S433" i="34"/>
  <c r="S434" i="34"/>
  <c r="S435" i="34"/>
  <c r="S436" i="34"/>
  <c r="S437" i="34"/>
  <c r="S438" i="34"/>
  <c r="S439" i="34"/>
  <c r="S440" i="34"/>
  <c r="S441" i="34"/>
  <c r="S442" i="34"/>
  <c r="S443" i="34"/>
  <c r="S444" i="34"/>
  <c r="S445" i="34"/>
  <c r="S446" i="34"/>
  <c r="S447" i="34"/>
  <c r="S448" i="34"/>
  <c r="S449" i="34"/>
  <c r="S450" i="34"/>
  <c r="S451" i="34"/>
  <c r="S452" i="34"/>
  <c r="S453" i="34"/>
  <c r="S454" i="34"/>
  <c r="S455" i="34"/>
  <c r="S456" i="34"/>
  <c r="S457" i="34"/>
  <c r="S458" i="34"/>
  <c r="S459" i="34"/>
  <c r="S460" i="34"/>
  <c r="S461" i="34"/>
  <c r="S462" i="34"/>
  <c r="S463" i="34"/>
  <c r="S464" i="34"/>
  <c r="S465" i="34"/>
  <c r="S466" i="34"/>
  <c r="S467" i="34"/>
  <c r="S468" i="34"/>
  <c r="S469" i="34"/>
  <c r="S470" i="34"/>
  <c r="S471" i="34"/>
  <c r="S472" i="34"/>
  <c r="S473" i="34"/>
  <c r="S474" i="34"/>
  <c r="S475" i="34"/>
  <c r="S476" i="34"/>
  <c r="S477" i="34"/>
  <c r="S478" i="34"/>
  <c r="S479" i="34"/>
  <c r="S480" i="34"/>
  <c r="S481" i="34"/>
  <c r="S482" i="34"/>
  <c r="S483" i="34"/>
  <c r="S484" i="34"/>
  <c r="S485" i="34"/>
  <c r="S486" i="34"/>
  <c r="S487" i="34"/>
  <c r="S488" i="34"/>
  <c r="S489" i="34"/>
  <c r="S490" i="34"/>
  <c r="S491" i="34"/>
  <c r="S492" i="34"/>
  <c r="S493" i="34"/>
  <c r="S494" i="34"/>
  <c r="S495" i="34"/>
  <c r="S496" i="34"/>
  <c r="S497" i="34"/>
  <c r="S498" i="34"/>
  <c r="E813" i="34" s="1"/>
  <c r="S499" i="34"/>
  <c r="S500" i="34"/>
  <c r="S501" i="34"/>
  <c r="S502" i="34"/>
  <c r="S503" i="34"/>
  <c r="S504" i="34"/>
  <c r="S505" i="34"/>
  <c r="S506" i="34"/>
  <c r="S507" i="34"/>
  <c r="S508" i="34"/>
  <c r="S509" i="34"/>
  <c r="S510" i="34"/>
  <c r="S511" i="34"/>
  <c r="S512" i="34"/>
  <c r="S513" i="34"/>
  <c r="S514" i="34"/>
  <c r="S515" i="34"/>
  <c r="S516" i="34"/>
  <c r="S517" i="34"/>
  <c r="S518" i="34"/>
  <c r="S519" i="34"/>
  <c r="S520" i="34"/>
  <c r="S521" i="34"/>
  <c r="S522" i="34"/>
  <c r="S523" i="34"/>
  <c r="S524" i="34"/>
  <c r="S525" i="34"/>
  <c r="S526" i="34"/>
  <c r="S527" i="34"/>
  <c r="S528" i="34"/>
  <c r="S529" i="34"/>
  <c r="S530" i="34"/>
  <c r="S531" i="34"/>
  <c r="S532" i="34"/>
  <c r="S533" i="34"/>
  <c r="S534" i="34"/>
  <c r="S535" i="34"/>
  <c r="S536" i="34"/>
  <c r="S537" i="34"/>
  <c r="S538" i="34"/>
  <c r="S539" i="34"/>
  <c r="S540" i="34"/>
  <c r="S541" i="34"/>
  <c r="S542" i="34"/>
  <c r="S543" i="34"/>
  <c r="S544" i="34"/>
  <c r="S545" i="34"/>
  <c r="S546" i="34"/>
  <c r="S547" i="34"/>
  <c r="S548" i="34"/>
  <c r="S549" i="34"/>
  <c r="S550" i="34"/>
  <c r="S551" i="34"/>
  <c r="S552" i="34"/>
  <c r="S553" i="34"/>
  <c r="S554" i="34"/>
  <c r="S555" i="34"/>
  <c r="S556" i="34"/>
  <c r="S557" i="34"/>
  <c r="S558" i="34"/>
  <c r="S559" i="34"/>
  <c r="S560" i="34"/>
  <c r="S561" i="34"/>
  <c r="S562" i="34"/>
  <c r="S563" i="34"/>
  <c r="S564" i="34"/>
  <c r="S565" i="34"/>
  <c r="S566" i="34"/>
  <c r="S567" i="34"/>
  <c r="S568" i="34"/>
  <c r="S569" i="34"/>
  <c r="S570" i="34"/>
  <c r="S571" i="34"/>
  <c r="S572" i="34"/>
  <c r="S573" i="34"/>
  <c r="S574" i="34"/>
  <c r="S575" i="34"/>
  <c r="S576" i="34"/>
  <c r="S577" i="34"/>
  <c r="S578" i="34"/>
  <c r="S579" i="34"/>
  <c r="S580" i="34"/>
  <c r="S581" i="34"/>
  <c r="S582" i="34"/>
  <c r="S583" i="34"/>
  <c r="S584" i="34"/>
  <c r="S585" i="34"/>
  <c r="S586" i="34"/>
  <c r="S587" i="34"/>
  <c r="S588" i="34"/>
  <c r="S589" i="34"/>
  <c r="S590" i="34"/>
  <c r="S591" i="34"/>
  <c r="S592" i="34"/>
  <c r="S593" i="34"/>
  <c r="S594" i="34"/>
  <c r="S595" i="34"/>
  <c r="S596" i="34"/>
  <c r="S597" i="34"/>
  <c r="S598" i="34"/>
  <c r="S599" i="34"/>
  <c r="S600" i="34"/>
  <c r="S601" i="34"/>
  <c r="S602" i="34"/>
  <c r="S603" i="34"/>
  <c r="S604" i="34"/>
  <c r="S605" i="34"/>
  <c r="S606" i="34"/>
  <c r="S607" i="34"/>
  <c r="S608" i="34"/>
  <c r="S609" i="34"/>
  <c r="S610" i="34"/>
  <c r="S611" i="34"/>
  <c r="S612" i="34"/>
  <c r="S613" i="34"/>
  <c r="S614" i="34"/>
  <c r="S615" i="34"/>
  <c r="S616" i="34"/>
  <c r="S617" i="34"/>
  <c r="S618" i="34"/>
  <c r="S619" i="34"/>
  <c r="S620" i="34"/>
  <c r="S621" i="34"/>
  <c r="S622" i="34"/>
  <c r="S623" i="34"/>
  <c r="E419" i="34" s="1"/>
  <c r="S624" i="34"/>
  <c r="S625" i="34"/>
  <c r="S626" i="34"/>
  <c r="S627" i="34"/>
  <c r="S628" i="34"/>
  <c r="S629" i="34"/>
  <c r="E425" i="34" s="1"/>
  <c r="S630" i="34"/>
  <c r="S631" i="34"/>
  <c r="S632" i="34"/>
  <c r="E428" i="34" s="1"/>
  <c r="S633" i="34"/>
  <c r="S634" i="34"/>
  <c r="E430" i="34" s="1"/>
  <c r="S635" i="34"/>
  <c r="S636" i="34"/>
  <c r="S637" i="34"/>
  <c r="E433" i="34" s="1"/>
  <c r="S638" i="34"/>
  <c r="S639" i="34"/>
  <c r="E435" i="34" s="1"/>
  <c r="S640" i="34"/>
  <c r="S641" i="34"/>
  <c r="S642" i="34"/>
  <c r="E438" i="34" s="1"/>
  <c r="S643" i="34"/>
  <c r="S644" i="34"/>
  <c r="S645" i="34"/>
  <c r="E441" i="34" s="1"/>
  <c r="S646" i="34"/>
  <c r="S647" i="34"/>
  <c r="S648" i="34"/>
  <c r="E444" i="34" s="1"/>
  <c r="S649" i="34"/>
  <c r="S650" i="34"/>
  <c r="E446" i="34" s="1"/>
  <c r="S651" i="34"/>
  <c r="S652" i="34"/>
  <c r="S653" i="34"/>
  <c r="S654" i="34"/>
  <c r="S655" i="34"/>
  <c r="E451" i="34" s="1"/>
  <c r="S656" i="34"/>
  <c r="S657" i="34"/>
  <c r="S658" i="34"/>
  <c r="E454" i="34" s="1"/>
  <c r="S659" i="34"/>
  <c r="S660" i="34"/>
  <c r="S661" i="34"/>
  <c r="S662" i="34"/>
  <c r="S663" i="34"/>
  <c r="E459" i="34" s="1"/>
  <c r="S664" i="34"/>
  <c r="E460" i="34" s="1"/>
  <c r="S665" i="34"/>
  <c r="S666" i="34"/>
  <c r="S667" i="34"/>
  <c r="S668" i="34"/>
  <c r="S669" i="34"/>
  <c r="E465" i="34" s="1"/>
  <c r="S670" i="34"/>
  <c r="S671" i="34"/>
  <c r="E467" i="34" s="1"/>
  <c r="S672" i="34"/>
  <c r="E468" i="34" s="1"/>
  <c r="S673" i="34"/>
  <c r="S674" i="34"/>
  <c r="E470" i="34" s="1"/>
  <c r="S675" i="34"/>
  <c r="S676" i="34"/>
  <c r="S677" i="34"/>
  <c r="E473" i="34" s="1"/>
  <c r="S678" i="34"/>
  <c r="S679" i="34"/>
  <c r="E475" i="34" s="1"/>
  <c r="S680" i="34"/>
  <c r="S681" i="34"/>
  <c r="S682" i="34"/>
  <c r="S683" i="34"/>
  <c r="S684" i="34"/>
  <c r="S685" i="34"/>
  <c r="E481" i="34" s="1"/>
  <c r="S686" i="34"/>
  <c r="S687" i="34"/>
  <c r="E483" i="34" s="1"/>
  <c r="S688" i="34"/>
  <c r="S689" i="34"/>
  <c r="S690" i="34"/>
  <c r="E486" i="34" s="1"/>
  <c r="S691" i="34"/>
  <c r="S692" i="34"/>
  <c r="S693" i="34"/>
  <c r="S694" i="34"/>
  <c r="S695" i="34"/>
  <c r="E491" i="34" s="1"/>
  <c r="S696" i="34"/>
  <c r="E492" i="34" s="1"/>
  <c r="S697" i="34"/>
  <c r="S698" i="34"/>
  <c r="E494" i="34" s="1"/>
  <c r="S699" i="34"/>
  <c r="S700" i="34"/>
  <c r="S701" i="34"/>
  <c r="E497" i="34" s="1"/>
  <c r="S702" i="34"/>
  <c r="S703" i="34"/>
  <c r="E499" i="34" s="1"/>
  <c r="S704" i="34"/>
  <c r="E500" i="34" s="1"/>
  <c r="S705" i="34"/>
  <c r="S706" i="34"/>
  <c r="E502" i="34" s="1"/>
  <c r="S707" i="34"/>
  <c r="S708" i="34"/>
  <c r="S709" i="34"/>
  <c r="S710" i="34"/>
  <c r="S711" i="34"/>
  <c r="E507" i="34" s="1"/>
  <c r="S712" i="34"/>
  <c r="E508" i="34" s="1"/>
  <c r="S713" i="34"/>
  <c r="S714" i="34"/>
  <c r="E510" i="34" s="1"/>
  <c r="S715" i="34"/>
  <c r="S716" i="34"/>
  <c r="S717" i="34"/>
  <c r="E513" i="34" s="1"/>
  <c r="S718" i="34"/>
  <c r="S719" i="34"/>
  <c r="S720" i="34"/>
  <c r="E516" i="34" s="1"/>
  <c r="S721" i="34"/>
  <c r="S722" i="34"/>
  <c r="E518" i="34" s="1"/>
  <c r="S723" i="34"/>
  <c r="S724" i="34"/>
  <c r="S725" i="34"/>
  <c r="S726" i="34"/>
  <c r="S727" i="34"/>
  <c r="E523" i="34" s="1"/>
  <c r="S728" i="34"/>
  <c r="E524" i="34" s="1"/>
  <c r="S729" i="34"/>
  <c r="S730" i="34"/>
  <c r="E526" i="34" s="1"/>
  <c r="S731" i="34"/>
  <c r="S732" i="34"/>
  <c r="S733" i="34"/>
  <c r="S734" i="34"/>
  <c r="S735" i="34"/>
  <c r="E531" i="34" s="1"/>
  <c r="S736" i="34"/>
  <c r="S737" i="34"/>
  <c r="S738" i="34"/>
  <c r="E534" i="34" s="1"/>
  <c r="S739" i="34"/>
  <c r="S740" i="34"/>
  <c r="S741" i="34"/>
  <c r="E537" i="34" s="1"/>
  <c r="S742" i="34"/>
  <c r="S743" i="34"/>
  <c r="S744" i="34"/>
  <c r="E540" i="34" s="1"/>
  <c r="S745" i="34"/>
  <c r="S746" i="34"/>
  <c r="E542" i="34" s="1"/>
  <c r="S747" i="34"/>
  <c r="S748" i="34"/>
  <c r="S749" i="34"/>
  <c r="S750" i="34"/>
  <c r="S751" i="34"/>
  <c r="E547" i="34" s="1"/>
  <c r="S752" i="34"/>
  <c r="E548" i="34" s="1"/>
  <c r="S753" i="34"/>
  <c r="S754" i="34"/>
  <c r="E550" i="34" s="1"/>
  <c r="S755" i="34"/>
  <c r="S756" i="34"/>
  <c r="S757" i="34"/>
  <c r="S758" i="34"/>
  <c r="S759" i="34"/>
  <c r="E555" i="34" s="1"/>
  <c r="S760" i="34"/>
  <c r="S761" i="34"/>
  <c r="S762" i="34"/>
  <c r="E558" i="34" s="1"/>
  <c r="S763" i="34"/>
  <c r="S764" i="34"/>
  <c r="S765" i="34"/>
  <c r="E561" i="34" s="1"/>
  <c r="S766" i="34"/>
  <c r="S767" i="34"/>
  <c r="E563" i="34" s="1"/>
  <c r="S768" i="34"/>
  <c r="E564" i="34" s="1"/>
  <c r="S769" i="34"/>
  <c r="S770" i="34"/>
  <c r="E566" i="34" s="1"/>
  <c r="S771" i="34"/>
  <c r="S772" i="34"/>
  <c r="S773" i="34"/>
  <c r="E569" i="34" s="1"/>
  <c r="S774" i="34"/>
  <c r="S775" i="34"/>
  <c r="E571" i="34" s="1"/>
  <c r="S776" i="34"/>
  <c r="E572" i="34" s="1"/>
  <c r="S777" i="34"/>
  <c r="S778" i="34"/>
  <c r="E574" i="34" s="1"/>
  <c r="S779" i="34"/>
  <c r="S780" i="34"/>
  <c r="S781" i="34"/>
  <c r="S782" i="34"/>
  <c r="S783" i="34"/>
  <c r="E579" i="34" s="1"/>
  <c r="S784" i="34"/>
  <c r="S785" i="34"/>
  <c r="S786" i="34"/>
  <c r="E582" i="34" s="1"/>
  <c r="S787" i="34"/>
  <c r="S788" i="34"/>
  <c r="S789" i="34"/>
  <c r="E585" i="34" s="1"/>
  <c r="S790" i="34"/>
  <c r="S791" i="34"/>
  <c r="E587" i="34" s="1"/>
  <c r="S792" i="34"/>
  <c r="E588" i="34" s="1"/>
  <c r="S793" i="34"/>
  <c r="S794" i="34"/>
  <c r="S795" i="34"/>
  <c r="S796" i="34"/>
  <c r="S797" i="34"/>
  <c r="S798" i="34"/>
  <c r="S799" i="34"/>
  <c r="E595" i="34" s="1"/>
  <c r="S800" i="34"/>
  <c r="E596" i="34" s="1"/>
  <c r="S801" i="34"/>
  <c r="S802" i="34"/>
  <c r="E598" i="34" s="1"/>
  <c r="S803" i="34"/>
  <c r="S804" i="34"/>
  <c r="S805" i="34"/>
  <c r="E601" i="34" s="1"/>
  <c r="S806" i="34"/>
  <c r="S807" i="34"/>
  <c r="E603" i="34" s="1"/>
  <c r="S808" i="34"/>
  <c r="E604" i="34" s="1"/>
  <c r="S809" i="34"/>
  <c r="S810" i="34"/>
  <c r="E606" i="34" s="1"/>
  <c r="S811" i="34"/>
  <c r="S812" i="34"/>
  <c r="S813" i="34"/>
  <c r="S814" i="34"/>
  <c r="S815" i="34"/>
  <c r="E611" i="34" s="1"/>
  <c r="S816" i="34"/>
  <c r="S817" i="34"/>
  <c r="S818" i="34"/>
  <c r="E614" i="34" s="1"/>
  <c r="S819" i="34"/>
  <c r="S820" i="34"/>
  <c r="S821" i="34"/>
  <c r="E617" i="34" s="1"/>
  <c r="S822" i="34"/>
  <c r="S823" i="34"/>
  <c r="E619" i="34" s="1"/>
  <c r="S824" i="34"/>
  <c r="S825" i="34"/>
  <c r="S826" i="34"/>
  <c r="E622" i="34" s="1"/>
  <c r="S827" i="34"/>
  <c r="S828" i="34"/>
  <c r="S829" i="34"/>
  <c r="S830" i="34"/>
  <c r="S831" i="34"/>
  <c r="E627" i="34" s="1"/>
  <c r="S832" i="34"/>
  <c r="E628" i="34" s="1"/>
  <c r="S833" i="34"/>
  <c r="S834" i="34"/>
  <c r="E630" i="34" s="1"/>
  <c r="S835" i="34"/>
  <c r="S836" i="34"/>
  <c r="S837" i="34"/>
  <c r="S838" i="34"/>
  <c r="S839" i="34"/>
  <c r="E635" i="34" s="1"/>
  <c r="S840" i="34"/>
  <c r="S841" i="34"/>
  <c r="S842" i="34"/>
  <c r="E638" i="34" s="1"/>
  <c r="S843" i="34"/>
  <c r="S844" i="34"/>
  <c r="S845" i="34"/>
  <c r="S846" i="34"/>
  <c r="S847" i="34"/>
  <c r="S848" i="34"/>
  <c r="E644" i="34" s="1"/>
  <c r="S849" i="34"/>
  <c r="S850" i="34"/>
  <c r="E646" i="34" s="1"/>
  <c r="S851" i="34"/>
  <c r="S852" i="34"/>
  <c r="S853" i="34"/>
  <c r="E649" i="34" s="1"/>
  <c r="S854" i="34"/>
  <c r="S855" i="34"/>
  <c r="E651" i="34" s="1"/>
  <c r="S856" i="34"/>
  <c r="E652" i="34" s="1"/>
  <c r="S857" i="34"/>
  <c r="S858" i="34"/>
  <c r="E654" i="34" s="1"/>
  <c r="S859" i="34"/>
  <c r="S860" i="34"/>
  <c r="S861" i="34"/>
  <c r="E657" i="34" s="1"/>
  <c r="S862" i="34"/>
  <c r="S863" i="34"/>
  <c r="S864" i="34"/>
  <c r="E660" i="34" s="1"/>
  <c r="S865" i="34"/>
  <c r="S866" i="34"/>
  <c r="E662" i="34" s="1"/>
  <c r="S867" i="34"/>
  <c r="S868" i="34"/>
  <c r="S869" i="34"/>
  <c r="E665" i="34" s="1"/>
  <c r="S870" i="34"/>
  <c r="S871" i="34"/>
  <c r="E667" i="34" s="1"/>
  <c r="S872" i="34"/>
  <c r="E668" i="34" s="1"/>
  <c r="S873" i="34"/>
  <c r="S874" i="34"/>
  <c r="E670" i="34" s="1"/>
  <c r="S875" i="34"/>
  <c r="S876" i="34"/>
  <c r="S877" i="34"/>
  <c r="E673" i="34" s="1"/>
  <c r="S878" i="34"/>
  <c r="S879" i="34"/>
  <c r="S880" i="34"/>
  <c r="E676" i="34" s="1"/>
  <c r="S881" i="34"/>
  <c r="S882" i="34"/>
  <c r="E678" i="34" s="1"/>
  <c r="S883" i="34"/>
  <c r="S884" i="34"/>
  <c r="S885" i="34"/>
  <c r="E681" i="34" s="1"/>
  <c r="S886" i="34"/>
  <c r="S887" i="34"/>
  <c r="S888" i="34"/>
  <c r="E684" i="34" s="1"/>
  <c r="S889" i="34"/>
  <c r="S890" i="34"/>
  <c r="E686" i="34" s="1"/>
  <c r="S891" i="34"/>
  <c r="S892" i="34"/>
  <c r="S893" i="34"/>
  <c r="E689" i="34" s="1"/>
  <c r="S894" i="34"/>
  <c r="S895" i="34"/>
  <c r="E691" i="34" s="1"/>
  <c r="S896" i="34"/>
  <c r="E692" i="34" s="1"/>
  <c r="S897" i="34"/>
  <c r="S898" i="34"/>
  <c r="E694" i="34" s="1"/>
  <c r="S899" i="34"/>
  <c r="S900" i="34"/>
  <c r="S901" i="34"/>
  <c r="S902" i="34"/>
  <c r="S903" i="34"/>
  <c r="E699" i="34" s="1"/>
  <c r="S904" i="34"/>
  <c r="E700" i="34" s="1"/>
  <c r="S905" i="34"/>
  <c r="S906" i="34"/>
  <c r="E702" i="34" s="1"/>
  <c r="S907" i="34"/>
  <c r="S908" i="34"/>
  <c r="S909" i="34"/>
  <c r="E705" i="34" s="1"/>
  <c r="S910" i="34"/>
  <c r="S911" i="34"/>
  <c r="S912" i="34"/>
  <c r="E708" i="34" s="1"/>
  <c r="S913" i="34"/>
  <c r="S914" i="34"/>
  <c r="E710" i="34" s="1"/>
  <c r="S915" i="34"/>
  <c r="S916" i="34"/>
  <c r="S917" i="34"/>
  <c r="E713" i="34" s="1"/>
  <c r="S918" i="34"/>
  <c r="S919" i="34"/>
  <c r="E715" i="34" s="1"/>
  <c r="S920" i="34"/>
  <c r="E716" i="34" s="1"/>
  <c r="S921" i="34"/>
  <c r="S922" i="34"/>
  <c r="E718" i="34" s="1"/>
  <c r="S923" i="34"/>
  <c r="S924" i="34"/>
  <c r="S925" i="34"/>
  <c r="E721" i="34" s="1"/>
  <c r="S926" i="34"/>
  <c r="S927" i="34"/>
  <c r="E723" i="34" s="1"/>
  <c r="S928" i="34"/>
  <c r="E724" i="34" s="1"/>
  <c r="S929" i="34"/>
  <c r="S930" i="34"/>
  <c r="E726" i="34" s="1"/>
  <c r="S931" i="34"/>
  <c r="S932" i="34"/>
  <c r="S933" i="34"/>
  <c r="S934" i="34"/>
  <c r="S935" i="34"/>
  <c r="E731" i="34" s="1"/>
  <c r="S936" i="34"/>
  <c r="E732" i="34" s="1"/>
  <c r="S937" i="34"/>
  <c r="S938" i="34"/>
  <c r="E734" i="34" s="1"/>
  <c r="S939" i="34"/>
  <c r="S940" i="34"/>
  <c r="S941" i="34"/>
  <c r="S15" i="34"/>
  <c r="S16" i="34"/>
  <c r="S14" i="34"/>
  <c r="N1252" i="34"/>
  <c r="M1252" i="34" s="1"/>
  <c r="T941" i="34"/>
  <c r="T940" i="34"/>
  <c r="T939" i="34"/>
  <c r="T938" i="34"/>
  <c r="T937" i="34"/>
  <c r="T936" i="34"/>
  <c r="T935" i="34"/>
  <c r="T934" i="34"/>
  <c r="T933" i="34"/>
  <c r="T932" i="34"/>
  <c r="T931" i="34"/>
  <c r="K1240" i="34" s="1"/>
  <c r="N1240" i="34" s="1"/>
  <c r="M1240" i="34" s="1"/>
  <c r="T930" i="34"/>
  <c r="T929" i="34"/>
  <c r="T928" i="34"/>
  <c r="T927" i="34"/>
  <c r="T926" i="34"/>
  <c r="T925" i="34"/>
  <c r="T924" i="34"/>
  <c r="T923" i="34"/>
  <c r="K1232" i="34" s="1"/>
  <c r="N1232" i="34" s="1"/>
  <c r="M1232" i="34" s="1"/>
  <c r="T922" i="34"/>
  <c r="T921" i="34"/>
  <c r="T920" i="34"/>
  <c r="J922" i="34"/>
  <c r="T919" i="34"/>
  <c r="J921" i="34"/>
  <c r="T918" i="34"/>
  <c r="J920" i="34"/>
  <c r="T917" i="34"/>
  <c r="K1226" i="34" s="1"/>
  <c r="N1226" i="34" s="1"/>
  <c r="M1226" i="34" s="1"/>
  <c r="J919" i="34"/>
  <c r="T916" i="34"/>
  <c r="K1225" i="34" s="1"/>
  <c r="N1225" i="34" s="1"/>
  <c r="M1225" i="34" s="1"/>
  <c r="J918" i="34"/>
  <c r="T915" i="34"/>
  <c r="K1224" i="34" s="1"/>
  <c r="N1224" i="34" s="1"/>
  <c r="M1224" i="34" s="1"/>
  <c r="J917" i="34"/>
  <c r="T914" i="34"/>
  <c r="J916" i="34"/>
  <c r="T913" i="34"/>
  <c r="K1222" i="34" s="1"/>
  <c r="N1222" i="34" s="1"/>
  <c r="M1222" i="34" s="1"/>
  <c r="J915" i="34"/>
  <c r="T912" i="34"/>
  <c r="J914" i="34"/>
  <c r="T911" i="34"/>
  <c r="J913" i="34"/>
  <c r="T910" i="34"/>
  <c r="J912" i="34"/>
  <c r="T909" i="34"/>
  <c r="K1218" i="34" s="1"/>
  <c r="N1218" i="34" s="1"/>
  <c r="J911" i="34"/>
  <c r="T908" i="34"/>
  <c r="K1217" i="34" s="1"/>
  <c r="N1217" i="34" s="1"/>
  <c r="M1217" i="34" s="1"/>
  <c r="J910" i="34"/>
  <c r="T907" i="34"/>
  <c r="K1216" i="34" s="1"/>
  <c r="N1216" i="34" s="1"/>
  <c r="M1216" i="34" s="1"/>
  <c r="J909" i="34"/>
  <c r="T906" i="34"/>
  <c r="J908" i="34"/>
  <c r="T905" i="34"/>
  <c r="K1214" i="34" s="1"/>
  <c r="N1214" i="34" s="1"/>
  <c r="M1214" i="34" s="1"/>
  <c r="J907" i="34"/>
  <c r="T904" i="34"/>
  <c r="J906" i="34"/>
  <c r="T903" i="34"/>
  <c r="J905" i="34"/>
  <c r="T902" i="34"/>
  <c r="J904" i="34"/>
  <c r="T901" i="34"/>
  <c r="K1210" i="34" s="1"/>
  <c r="N1210" i="34" s="1"/>
  <c r="M1210" i="34" s="1"/>
  <c r="J903" i="34"/>
  <c r="T900" i="34"/>
  <c r="K1209" i="34" s="1"/>
  <c r="N1209" i="34" s="1"/>
  <c r="M1209" i="34" s="1"/>
  <c r="J902" i="34"/>
  <c r="T899" i="34"/>
  <c r="K1208" i="34" s="1"/>
  <c r="N1208" i="34" s="1"/>
  <c r="M1208" i="34" s="1"/>
  <c r="J901" i="34"/>
  <c r="T898" i="34"/>
  <c r="J900" i="34"/>
  <c r="T897" i="34"/>
  <c r="K1206" i="34" s="1"/>
  <c r="N1206" i="34" s="1"/>
  <c r="M1206" i="34" s="1"/>
  <c r="J899" i="34"/>
  <c r="T896" i="34"/>
  <c r="J898" i="34"/>
  <c r="T895" i="34"/>
  <c r="J897" i="34"/>
  <c r="T894" i="34"/>
  <c r="J896" i="34"/>
  <c r="T893" i="34"/>
  <c r="K1202" i="34" s="1"/>
  <c r="N1202" i="34" s="1"/>
  <c r="M1202" i="34" s="1"/>
  <c r="J895" i="34"/>
  <c r="T892" i="34"/>
  <c r="K1201" i="34" s="1"/>
  <c r="N1201" i="34" s="1"/>
  <c r="M1201" i="34" s="1"/>
  <c r="J894" i="34"/>
  <c r="T891" i="34"/>
  <c r="K1200" i="34" s="1"/>
  <c r="N1200" i="34" s="1"/>
  <c r="M1200" i="34" s="1"/>
  <c r="J893" i="34"/>
  <c r="T890" i="34"/>
  <c r="J892" i="34"/>
  <c r="T889" i="34"/>
  <c r="K1198" i="34" s="1"/>
  <c r="N1198" i="34" s="1"/>
  <c r="M1198" i="34" s="1"/>
  <c r="J891" i="34"/>
  <c r="T888" i="34"/>
  <c r="J890" i="34"/>
  <c r="T887" i="34"/>
  <c r="J889" i="34"/>
  <c r="T886" i="34"/>
  <c r="K1195" i="34" s="1"/>
  <c r="N1195" i="34" s="1"/>
  <c r="M1195" i="34" s="1"/>
  <c r="J888" i="34"/>
  <c r="T885" i="34"/>
  <c r="K1194" i="34" s="1"/>
  <c r="N1194" i="34" s="1"/>
  <c r="J887" i="34"/>
  <c r="T884" i="34"/>
  <c r="K1193" i="34" s="1"/>
  <c r="N1193" i="34" s="1"/>
  <c r="M1193" i="34" s="1"/>
  <c r="J886" i="34"/>
  <c r="T883" i="34"/>
  <c r="K1192" i="34" s="1"/>
  <c r="N1192" i="34" s="1"/>
  <c r="M1192" i="34" s="1"/>
  <c r="J885" i="34"/>
  <c r="T882" i="34"/>
  <c r="J884" i="34"/>
  <c r="T881" i="34"/>
  <c r="K1190" i="34" s="1"/>
  <c r="N1190" i="34" s="1"/>
  <c r="J883" i="34"/>
  <c r="T880" i="34"/>
  <c r="J882" i="34"/>
  <c r="T879" i="34"/>
  <c r="J881" i="34"/>
  <c r="T878" i="34"/>
  <c r="K1187" i="34" s="1"/>
  <c r="N1187" i="34" s="1"/>
  <c r="M1187" i="34" s="1"/>
  <c r="J880" i="34"/>
  <c r="T877" i="34"/>
  <c r="K1186" i="34" s="1"/>
  <c r="N1186" i="34" s="1"/>
  <c r="M1186" i="34" s="1"/>
  <c r="J879" i="34"/>
  <c r="T876" i="34"/>
  <c r="K1185" i="34" s="1"/>
  <c r="N1185" i="34" s="1"/>
  <c r="M1185" i="34" s="1"/>
  <c r="J878" i="34"/>
  <c r="T875" i="34"/>
  <c r="K1184" i="34" s="1"/>
  <c r="N1184" i="34" s="1"/>
  <c r="M1184" i="34" s="1"/>
  <c r="J877" i="34"/>
  <c r="T874" i="34"/>
  <c r="J876" i="34"/>
  <c r="T873" i="34"/>
  <c r="K1182" i="34" s="1"/>
  <c r="N1182" i="34" s="1"/>
  <c r="M1182" i="34" s="1"/>
  <c r="J875" i="34"/>
  <c r="T872" i="34"/>
  <c r="J874" i="34"/>
  <c r="T871" i="34"/>
  <c r="J873" i="34"/>
  <c r="T870" i="34"/>
  <c r="K1179" i="34" s="1"/>
  <c r="N1179" i="34" s="1"/>
  <c r="J872" i="34"/>
  <c r="T869" i="34"/>
  <c r="K1178" i="34" s="1"/>
  <c r="N1178" i="34" s="1"/>
  <c r="J871" i="34"/>
  <c r="T868" i="34"/>
  <c r="K1177" i="34" s="1"/>
  <c r="N1177" i="34" s="1"/>
  <c r="J870" i="34"/>
  <c r="T867" i="34"/>
  <c r="K1176" i="34" s="1"/>
  <c r="N1176" i="34" s="1"/>
  <c r="J869" i="34"/>
  <c r="T866" i="34"/>
  <c r="J868" i="34"/>
  <c r="T865" i="34"/>
  <c r="K1174" i="34" s="1"/>
  <c r="N1174" i="34" s="1"/>
  <c r="M1174" i="34" s="1"/>
  <c r="J867" i="34"/>
  <c r="T864" i="34"/>
  <c r="J866" i="34"/>
  <c r="T863" i="34"/>
  <c r="J865" i="34"/>
  <c r="T862" i="34"/>
  <c r="K1171" i="34" s="1"/>
  <c r="N1171" i="34" s="1"/>
  <c r="M1171" i="34" s="1"/>
  <c r="J864" i="34"/>
  <c r="T861" i="34"/>
  <c r="K1170" i="34" s="1"/>
  <c r="N1170" i="34" s="1"/>
  <c r="M1170" i="34" s="1"/>
  <c r="J863" i="34"/>
  <c r="T860" i="34"/>
  <c r="K1169" i="34" s="1"/>
  <c r="N1169" i="34" s="1"/>
  <c r="M1169" i="34" s="1"/>
  <c r="J862" i="34"/>
  <c r="T859" i="34"/>
  <c r="K1168" i="34" s="1"/>
  <c r="N1168" i="34" s="1"/>
  <c r="M1168" i="34" s="1"/>
  <c r="J861" i="34"/>
  <c r="T858" i="34"/>
  <c r="J860" i="34"/>
  <c r="T857" i="34"/>
  <c r="K1166" i="34" s="1"/>
  <c r="N1166" i="34" s="1"/>
  <c r="M1166" i="34" s="1"/>
  <c r="J859" i="34"/>
  <c r="T856" i="34"/>
  <c r="J858" i="34"/>
  <c r="T855" i="34"/>
  <c r="J857" i="34"/>
  <c r="T854" i="34"/>
  <c r="K1163" i="34" s="1"/>
  <c r="N1163" i="34" s="1"/>
  <c r="M1163" i="34" s="1"/>
  <c r="J856" i="34"/>
  <c r="T853" i="34"/>
  <c r="K1162" i="34" s="1"/>
  <c r="N1162" i="34" s="1"/>
  <c r="M1162" i="34" s="1"/>
  <c r="J855" i="34"/>
  <c r="T852" i="34"/>
  <c r="K1161" i="34" s="1"/>
  <c r="N1161" i="34" s="1"/>
  <c r="M1161" i="34" s="1"/>
  <c r="J854" i="34"/>
  <c r="T851" i="34"/>
  <c r="K1160" i="34" s="1"/>
  <c r="N1160" i="34" s="1"/>
  <c r="M1160" i="34" s="1"/>
  <c r="J853" i="34"/>
  <c r="T850" i="34"/>
  <c r="J852" i="34"/>
  <c r="T849" i="34"/>
  <c r="K1158" i="34" s="1"/>
  <c r="N1158" i="34" s="1"/>
  <c r="M1158" i="34" s="1"/>
  <c r="J851" i="34"/>
  <c r="T848" i="34"/>
  <c r="J850" i="34"/>
  <c r="T847" i="34"/>
  <c r="J849" i="34"/>
  <c r="T846" i="34"/>
  <c r="K1155" i="34" s="1"/>
  <c r="N1155" i="34" s="1"/>
  <c r="M1155" i="34" s="1"/>
  <c r="J848" i="34"/>
  <c r="T845" i="34"/>
  <c r="K1154" i="34" s="1"/>
  <c r="N1154" i="34" s="1"/>
  <c r="M1154" i="34" s="1"/>
  <c r="J847" i="34"/>
  <c r="T844" i="34"/>
  <c r="K1153" i="34" s="1"/>
  <c r="N1153" i="34" s="1"/>
  <c r="M1153" i="34" s="1"/>
  <c r="J846" i="34"/>
  <c r="T843" i="34"/>
  <c r="K1152" i="34" s="1"/>
  <c r="N1152" i="34" s="1"/>
  <c r="M1152" i="34" s="1"/>
  <c r="J845" i="34"/>
  <c r="T842" i="34"/>
  <c r="J844" i="34"/>
  <c r="T841" i="34"/>
  <c r="K1150" i="34" s="1"/>
  <c r="N1150" i="34" s="1"/>
  <c r="M1150" i="34" s="1"/>
  <c r="J843" i="34"/>
  <c r="T840" i="34"/>
  <c r="J842" i="34"/>
  <c r="T839" i="34"/>
  <c r="J841" i="34"/>
  <c r="T838" i="34"/>
  <c r="K1147" i="34" s="1"/>
  <c r="N1147" i="34" s="1"/>
  <c r="M1147" i="34" s="1"/>
  <c r="J840" i="34"/>
  <c r="T837" i="34"/>
  <c r="K1146" i="34" s="1"/>
  <c r="N1146" i="34" s="1"/>
  <c r="M1146" i="34" s="1"/>
  <c r="J839" i="34"/>
  <c r="T836" i="34"/>
  <c r="K1145" i="34" s="1"/>
  <c r="N1145" i="34" s="1"/>
  <c r="M1145" i="34" s="1"/>
  <c r="J838" i="34"/>
  <c r="T835" i="34"/>
  <c r="K1144" i="34" s="1"/>
  <c r="N1144" i="34" s="1"/>
  <c r="M1144" i="34" s="1"/>
  <c r="J837" i="34"/>
  <c r="T834" i="34"/>
  <c r="J836" i="34"/>
  <c r="T833" i="34"/>
  <c r="K1142" i="34" s="1"/>
  <c r="N1142" i="34" s="1"/>
  <c r="M1142" i="34" s="1"/>
  <c r="J835" i="34"/>
  <c r="T832" i="34"/>
  <c r="J834" i="34"/>
  <c r="T831" i="34"/>
  <c r="J833" i="34"/>
  <c r="T830" i="34"/>
  <c r="K1139" i="34" s="1"/>
  <c r="N1139" i="34" s="1"/>
  <c r="M1139" i="34" s="1"/>
  <c r="J832" i="34"/>
  <c r="T829" i="34"/>
  <c r="J831" i="34"/>
  <c r="T828" i="34"/>
  <c r="K1137" i="34" s="1"/>
  <c r="N1137" i="34" s="1"/>
  <c r="M1137" i="34" s="1"/>
  <c r="J830" i="34"/>
  <c r="T827" i="34"/>
  <c r="K1136" i="34" s="1"/>
  <c r="N1136" i="34" s="1"/>
  <c r="M1136" i="34" s="1"/>
  <c r="J829" i="34"/>
  <c r="T826" i="34"/>
  <c r="J828" i="34"/>
  <c r="T825" i="34"/>
  <c r="K1134" i="34" s="1"/>
  <c r="N1134" i="34" s="1"/>
  <c r="M1134" i="34" s="1"/>
  <c r="J827" i="34"/>
  <c r="T824" i="34"/>
  <c r="J826" i="34"/>
  <c r="T823" i="34"/>
  <c r="J825" i="34"/>
  <c r="T822" i="34"/>
  <c r="K1131" i="34" s="1"/>
  <c r="N1131" i="34" s="1"/>
  <c r="M1131" i="34" s="1"/>
  <c r="J824" i="34"/>
  <c r="T821" i="34"/>
  <c r="K1130" i="34" s="1"/>
  <c r="N1130" i="34" s="1"/>
  <c r="M1130" i="34" s="1"/>
  <c r="J823" i="34"/>
  <c r="T820" i="34"/>
  <c r="K1129" i="34" s="1"/>
  <c r="N1129" i="34" s="1"/>
  <c r="M1129" i="34" s="1"/>
  <c r="J822" i="34"/>
  <c r="T819" i="34"/>
  <c r="K1128" i="34" s="1"/>
  <c r="N1128" i="34" s="1"/>
  <c r="M1128" i="34" s="1"/>
  <c r="J821" i="34"/>
  <c r="T818" i="34"/>
  <c r="J820" i="34"/>
  <c r="T817" i="34"/>
  <c r="K1126" i="34" s="1"/>
  <c r="N1126" i="34" s="1"/>
  <c r="M1126" i="34" s="1"/>
  <c r="J819" i="34"/>
  <c r="T816" i="34"/>
  <c r="J818" i="34"/>
  <c r="T815" i="34"/>
  <c r="J817" i="34"/>
  <c r="T814" i="34"/>
  <c r="K1123" i="34" s="1"/>
  <c r="N1123" i="34" s="1"/>
  <c r="M1123" i="34" s="1"/>
  <c r="J816" i="34"/>
  <c r="E817" i="34"/>
  <c r="T813" i="34"/>
  <c r="J815" i="34"/>
  <c r="T812" i="34"/>
  <c r="K1121" i="34" s="1"/>
  <c r="N1121" i="34" s="1"/>
  <c r="M1121" i="34" s="1"/>
  <c r="J814" i="34"/>
  <c r="T811" i="34"/>
  <c r="K1120" i="34" s="1"/>
  <c r="N1120" i="34" s="1"/>
  <c r="M1120" i="34" s="1"/>
  <c r="J813" i="34"/>
  <c r="T810" i="34"/>
  <c r="J812" i="34"/>
  <c r="T809" i="34"/>
  <c r="J811" i="34"/>
  <c r="T808" i="34"/>
  <c r="J810" i="34"/>
  <c r="T807" i="34"/>
  <c r="J809" i="34"/>
  <c r="T806" i="34"/>
  <c r="K1115" i="34" s="1"/>
  <c r="N1115" i="34" s="1"/>
  <c r="M1115" i="34" s="1"/>
  <c r="J808" i="34"/>
  <c r="T805" i="34"/>
  <c r="J807" i="34"/>
  <c r="T804" i="34"/>
  <c r="J806" i="34"/>
  <c r="T803" i="34"/>
  <c r="K1112" i="34" s="1"/>
  <c r="N1112" i="34" s="1"/>
  <c r="M1112" i="34" s="1"/>
  <c r="J805" i="34"/>
  <c r="T802" i="34"/>
  <c r="J804" i="34"/>
  <c r="T801" i="34"/>
  <c r="J803" i="34"/>
  <c r="T800" i="34"/>
  <c r="J802" i="34"/>
  <c r="T799" i="34"/>
  <c r="J801" i="34"/>
  <c r="K801" i="34" s="1"/>
  <c r="N801" i="34" s="1"/>
  <c r="M801" i="34" s="1"/>
  <c r="T798" i="34"/>
  <c r="K1107" i="34" s="1"/>
  <c r="N1107" i="34" s="1"/>
  <c r="M1107" i="34" s="1"/>
  <c r="J800" i="34"/>
  <c r="T797" i="34"/>
  <c r="J799" i="34"/>
  <c r="T796" i="34"/>
  <c r="K1105" i="34" s="1"/>
  <c r="N1105" i="34" s="1"/>
  <c r="M1105" i="34" s="1"/>
  <c r="J798" i="34"/>
  <c r="T795" i="34"/>
  <c r="K1104" i="34" s="1"/>
  <c r="N1104" i="34" s="1"/>
  <c r="M1104" i="34" s="1"/>
  <c r="J797" i="34"/>
  <c r="T794" i="34"/>
  <c r="J796" i="34"/>
  <c r="T793" i="34"/>
  <c r="J795" i="34"/>
  <c r="T792" i="34"/>
  <c r="J794" i="34"/>
  <c r="T791" i="34"/>
  <c r="J793" i="34"/>
  <c r="T790" i="34"/>
  <c r="K1099" i="34" s="1"/>
  <c r="N1099" i="34" s="1"/>
  <c r="M1099" i="34" s="1"/>
  <c r="J792" i="34"/>
  <c r="K792" i="34" s="1"/>
  <c r="N792" i="34" s="1"/>
  <c r="M792" i="34" s="1"/>
  <c r="T789" i="34"/>
  <c r="J791" i="34"/>
  <c r="T788" i="34"/>
  <c r="K1097" i="34" s="1"/>
  <c r="N1097" i="34" s="1"/>
  <c r="M1097" i="34" s="1"/>
  <c r="J790" i="34"/>
  <c r="T787" i="34"/>
  <c r="J789" i="34"/>
  <c r="T786" i="34"/>
  <c r="J788" i="34"/>
  <c r="T785" i="34"/>
  <c r="J787" i="34"/>
  <c r="T784" i="34"/>
  <c r="J786" i="34"/>
  <c r="T783" i="34"/>
  <c r="J785" i="34"/>
  <c r="T782" i="34"/>
  <c r="K1091" i="34" s="1"/>
  <c r="N1091" i="34" s="1"/>
  <c r="M1091" i="34" s="1"/>
  <c r="J784" i="34"/>
  <c r="T781" i="34"/>
  <c r="J783" i="34"/>
  <c r="T780" i="34"/>
  <c r="K1089" i="34" s="1"/>
  <c r="N1089" i="34" s="1"/>
  <c r="M1089" i="34" s="1"/>
  <c r="J782" i="34"/>
  <c r="T779" i="34"/>
  <c r="K1088" i="34" s="1"/>
  <c r="N1088" i="34" s="1"/>
  <c r="M1088" i="34" s="1"/>
  <c r="J781" i="34"/>
  <c r="T778" i="34"/>
  <c r="J780" i="34"/>
  <c r="T777" i="34"/>
  <c r="J779" i="34"/>
  <c r="T776" i="34"/>
  <c r="J778" i="34"/>
  <c r="T775" i="34"/>
  <c r="J777" i="34"/>
  <c r="T774" i="34"/>
  <c r="K1083" i="34" s="1"/>
  <c r="N1083" i="34" s="1"/>
  <c r="M1083" i="34" s="1"/>
  <c r="J776" i="34"/>
  <c r="T773" i="34"/>
  <c r="J775" i="34"/>
  <c r="T772" i="34"/>
  <c r="K1081" i="34" s="1"/>
  <c r="N1081" i="34" s="1"/>
  <c r="M1081" i="34" s="1"/>
  <c r="J774" i="34"/>
  <c r="T771" i="34"/>
  <c r="K1080" i="34" s="1"/>
  <c r="N1080" i="34" s="1"/>
  <c r="M1080" i="34" s="1"/>
  <c r="J773" i="34"/>
  <c r="T770" i="34"/>
  <c r="J772" i="34"/>
  <c r="T769" i="34"/>
  <c r="K1078" i="34" s="1"/>
  <c r="N1078" i="34" s="1"/>
  <c r="M1078" i="34" s="1"/>
  <c r="J771" i="34"/>
  <c r="T768" i="34"/>
  <c r="J770" i="34"/>
  <c r="T767" i="34"/>
  <c r="J769" i="34"/>
  <c r="T766" i="34"/>
  <c r="K1075" i="34" s="1"/>
  <c r="N1075" i="34" s="1"/>
  <c r="M1075" i="34" s="1"/>
  <c r="J768" i="34"/>
  <c r="T765" i="34"/>
  <c r="J767" i="34"/>
  <c r="T764" i="34"/>
  <c r="K1073" i="34" s="1"/>
  <c r="N1073" i="34" s="1"/>
  <c r="M1073" i="34" s="1"/>
  <c r="J766" i="34"/>
  <c r="T763" i="34"/>
  <c r="K1072" i="34" s="1"/>
  <c r="N1072" i="34" s="1"/>
  <c r="M1072" i="34" s="1"/>
  <c r="J765" i="34"/>
  <c r="T762" i="34"/>
  <c r="J764" i="34"/>
  <c r="T761" i="34"/>
  <c r="K1070" i="34" s="1"/>
  <c r="N1070" i="34" s="1"/>
  <c r="M1070" i="34" s="1"/>
  <c r="J763" i="34"/>
  <c r="T760" i="34"/>
  <c r="J762" i="34"/>
  <c r="E763" i="34"/>
  <c r="T759" i="34"/>
  <c r="J761" i="34"/>
  <c r="T758" i="34"/>
  <c r="K1067" i="34" s="1"/>
  <c r="N1067" i="34" s="1"/>
  <c r="M1067" i="34" s="1"/>
  <c r="J760" i="34"/>
  <c r="T757" i="34"/>
  <c r="J759" i="34"/>
  <c r="T756" i="34"/>
  <c r="K1065" i="34" s="1"/>
  <c r="N1065" i="34" s="1"/>
  <c r="M1065" i="34" s="1"/>
  <c r="J758" i="34"/>
  <c r="T755" i="34"/>
  <c r="K1064" i="34" s="1"/>
  <c r="N1064" i="34" s="1"/>
  <c r="M1064" i="34" s="1"/>
  <c r="J757" i="34"/>
  <c r="T754" i="34"/>
  <c r="J756" i="34"/>
  <c r="T753" i="34"/>
  <c r="K1062" i="34" s="1"/>
  <c r="N1062" i="34" s="1"/>
  <c r="M1062" i="34" s="1"/>
  <c r="J755" i="34"/>
  <c r="T752" i="34"/>
  <c r="J754" i="34"/>
  <c r="T751" i="34"/>
  <c r="J753" i="34"/>
  <c r="T750" i="34"/>
  <c r="K1059" i="34" s="1"/>
  <c r="N1059" i="34" s="1"/>
  <c r="M1059" i="34" s="1"/>
  <c r="J752" i="34"/>
  <c r="T749" i="34"/>
  <c r="J751" i="34"/>
  <c r="T748" i="34"/>
  <c r="K1057" i="34" s="1"/>
  <c r="N1057" i="34" s="1"/>
  <c r="M1057" i="34" s="1"/>
  <c r="J750" i="34"/>
  <c r="T747" i="34"/>
  <c r="K1056" i="34" s="1"/>
  <c r="N1056" i="34" s="1"/>
  <c r="M1056" i="34" s="1"/>
  <c r="J749" i="34"/>
  <c r="T746" i="34"/>
  <c r="J748" i="34"/>
  <c r="T745" i="34"/>
  <c r="K1054" i="34" s="1"/>
  <c r="N1054" i="34" s="1"/>
  <c r="M1054" i="34" s="1"/>
  <c r="J747" i="34"/>
  <c r="T744" i="34"/>
  <c r="J746" i="34"/>
  <c r="T743" i="34"/>
  <c r="J745" i="34"/>
  <c r="T742" i="34"/>
  <c r="K1051" i="34" s="1"/>
  <c r="N1051" i="34" s="1"/>
  <c r="M1051" i="34" s="1"/>
  <c r="J744" i="34"/>
  <c r="T741" i="34"/>
  <c r="J743" i="34"/>
  <c r="T740" i="34"/>
  <c r="K1049" i="34" s="1"/>
  <c r="N1049" i="34" s="1"/>
  <c r="M1049" i="34" s="1"/>
  <c r="J742" i="34"/>
  <c r="T739" i="34"/>
  <c r="K1048" i="34" s="1"/>
  <c r="N1048" i="34" s="1"/>
  <c r="M1048" i="34" s="1"/>
  <c r="J741" i="34"/>
  <c r="T738" i="34"/>
  <c r="J740" i="34"/>
  <c r="T737" i="34"/>
  <c r="K1046" i="34" s="1"/>
  <c r="N1046" i="34" s="1"/>
  <c r="M1046" i="34" s="1"/>
  <c r="J739" i="34"/>
  <c r="T736" i="34"/>
  <c r="T735" i="34"/>
  <c r="T734" i="34"/>
  <c r="K1043" i="34" s="1"/>
  <c r="N1043" i="34" s="1"/>
  <c r="M1043" i="34" s="1"/>
  <c r="J736" i="34"/>
  <c r="E737" i="34"/>
  <c r="T733" i="34"/>
  <c r="J735" i="34"/>
  <c r="K735" i="34" s="1"/>
  <c r="N735" i="34" s="1"/>
  <c r="M735" i="34" s="1"/>
  <c r="E736" i="34"/>
  <c r="T732" i="34"/>
  <c r="K1041" i="34" s="1"/>
  <c r="N1041" i="34" s="1"/>
  <c r="M1041" i="34" s="1"/>
  <c r="J734" i="34"/>
  <c r="K734" i="34" s="1"/>
  <c r="N734" i="34" s="1"/>
  <c r="M734" i="34" s="1"/>
  <c r="E735" i="34"/>
  <c r="T731" i="34"/>
  <c r="K1040" i="34" s="1"/>
  <c r="N1040" i="34" s="1"/>
  <c r="M1040" i="34" s="1"/>
  <c r="J733" i="34"/>
  <c r="T730" i="34"/>
  <c r="J732" i="34"/>
  <c r="K732" i="34" s="1"/>
  <c r="N732" i="34" s="1"/>
  <c r="M732" i="34" s="1"/>
  <c r="E733" i="34"/>
  <c r="T729" i="34"/>
  <c r="K1038" i="34" s="1"/>
  <c r="N1038" i="34" s="1"/>
  <c r="M1038" i="34" s="1"/>
  <c r="J731" i="34"/>
  <c r="T728" i="34"/>
  <c r="J730" i="34"/>
  <c r="T727" i="34"/>
  <c r="J729" i="34"/>
  <c r="K729" i="34" s="1"/>
  <c r="N729" i="34" s="1"/>
  <c r="M729" i="34" s="1"/>
  <c r="E730" i="34"/>
  <c r="T726" i="34"/>
  <c r="K1035" i="34" s="1"/>
  <c r="N1035" i="34" s="1"/>
  <c r="M1035" i="34" s="1"/>
  <c r="J728" i="34"/>
  <c r="T725" i="34"/>
  <c r="J727" i="34"/>
  <c r="K727" i="34" s="1"/>
  <c r="N727" i="34" s="1"/>
  <c r="M727" i="34" s="1"/>
  <c r="E728" i="34"/>
  <c r="T724" i="34"/>
  <c r="K1033" i="34" s="1"/>
  <c r="N1033" i="34" s="1"/>
  <c r="M1033" i="34" s="1"/>
  <c r="J726" i="34"/>
  <c r="K726" i="34" s="1"/>
  <c r="N726" i="34" s="1"/>
  <c r="M726" i="34" s="1"/>
  <c r="E727" i="34"/>
  <c r="T723" i="34"/>
  <c r="K1032" i="34" s="1"/>
  <c r="N1032" i="34" s="1"/>
  <c r="M1032" i="34" s="1"/>
  <c r="J725" i="34"/>
  <c r="T722" i="34"/>
  <c r="J724" i="34"/>
  <c r="K724" i="34" s="1"/>
  <c r="N724" i="34" s="1"/>
  <c r="M724" i="34" s="1"/>
  <c r="E725" i="34"/>
  <c r="T721" i="34"/>
  <c r="K1030" i="34" s="1"/>
  <c r="N1030" i="34" s="1"/>
  <c r="M1030" i="34" s="1"/>
  <c r="J723" i="34"/>
  <c r="T720" i="34"/>
  <c r="J722" i="34"/>
  <c r="T719" i="34"/>
  <c r="J721" i="34"/>
  <c r="K721" i="34" s="1"/>
  <c r="N721" i="34" s="1"/>
  <c r="M721" i="34" s="1"/>
  <c r="E722" i="34"/>
  <c r="T718" i="34"/>
  <c r="K1027" i="34" s="1"/>
  <c r="N1027" i="34" s="1"/>
  <c r="M1027" i="34" s="1"/>
  <c r="J720" i="34"/>
  <c r="T717" i="34"/>
  <c r="J719" i="34"/>
  <c r="K719" i="34" s="1"/>
  <c r="N719" i="34" s="1"/>
  <c r="M719" i="34" s="1"/>
  <c r="E720" i="34"/>
  <c r="T716" i="34"/>
  <c r="K1025" i="34" s="1"/>
  <c r="N1025" i="34" s="1"/>
  <c r="M1025" i="34" s="1"/>
  <c r="J718" i="34"/>
  <c r="K718" i="34" s="1"/>
  <c r="N718" i="34" s="1"/>
  <c r="M718" i="34" s="1"/>
  <c r="E719" i="34"/>
  <c r="T715" i="34"/>
  <c r="K1024" i="34" s="1"/>
  <c r="N1024" i="34" s="1"/>
  <c r="M1024" i="34" s="1"/>
  <c r="J717" i="34"/>
  <c r="T714" i="34"/>
  <c r="J716" i="34"/>
  <c r="K716" i="34" s="1"/>
  <c r="N716" i="34" s="1"/>
  <c r="M716" i="34" s="1"/>
  <c r="E717" i="34"/>
  <c r="T713" i="34"/>
  <c r="K1022" i="34" s="1"/>
  <c r="N1022" i="34" s="1"/>
  <c r="M1022" i="34" s="1"/>
  <c r="J715" i="34"/>
  <c r="T712" i="34"/>
  <c r="J714" i="34"/>
  <c r="T711" i="34"/>
  <c r="J713" i="34"/>
  <c r="K713" i="34" s="1"/>
  <c r="N713" i="34" s="1"/>
  <c r="M713" i="34" s="1"/>
  <c r="E714" i="34"/>
  <c r="T710" i="34"/>
  <c r="K1019" i="34" s="1"/>
  <c r="N1019" i="34" s="1"/>
  <c r="M1019" i="34" s="1"/>
  <c r="J712" i="34"/>
  <c r="T709" i="34"/>
  <c r="J711" i="34"/>
  <c r="K711" i="34" s="1"/>
  <c r="N711" i="34" s="1"/>
  <c r="M711" i="34" s="1"/>
  <c r="E712" i="34"/>
  <c r="T708" i="34"/>
  <c r="K1017" i="34" s="1"/>
  <c r="N1017" i="34" s="1"/>
  <c r="M1017" i="34" s="1"/>
  <c r="J710" i="34"/>
  <c r="K710" i="34" s="1"/>
  <c r="N710" i="34" s="1"/>
  <c r="M710" i="34" s="1"/>
  <c r="E711" i="34"/>
  <c r="T707" i="34"/>
  <c r="K1016" i="34" s="1"/>
  <c r="N1016" i="34" s="1"/>
  <c r="M1016" i="34" s="1"/>
  <c r="J709" i="34"/>
  <c r="T706" i="34"/>
  <c r="K1015" i="34" s="1"/>
  <c r="N1015" i="34" s="1"/>
  <c r="M1015" i="34" s="1"/>
  <c r="J708" i="34"/>
  <c r="K708" i="34" s="1"/>
  <c r="N708" i="34" s="1"/>
  <c r="M708" i="34" s="1"/>
  <c r="E709" i="34"/>
  <c r="T705" i="34"/>
  <c r="K1014" i="34" s="1"/>
  <c r="N1014" i="34" s="1"/>
  <c r="M1014" i="34" s="1"/>
  <c r="J707" i="34"/>
  <c r="T704" i="34"/>
  <c r="K1013" i="34" s="1"/>
  <c r="N1013" i="34" s="1"/>
  <c r="M1013" i="34" s="1"/>
  <c r="J706" i="34"/>
  <c r="T703" i="34"/>
  <c r="J705" i="34"/>
  <c r="K705" i="34" s="1"/>
  <c r="N705" i="34" s="1"/>
  <c r="M705" i="34" s="1"/>
  <c r="E706" i="34"/>
  <c r="T702" i="34"/>
  <c r="K1011" i="34" s="1"/>
  <c r="N1011" i="34" s="1"/>
  <c r="M1011" i="34" s="1"/>
  <c r="J704" i="34"/>
  <c r="T701" i="34"/>
  <c r="J703" i="34"/>
  <c r="K703" i="34" s="1"/>
  <c r="N703" i="34" s="1"/>
  <c r="M703" i="34" s="1"/>
  <c r="E704" i="34"/>
  <c r="T700" i="34"/>
  <c r="K1009" i="34" s="1"/>
  <c r="N1009" i="34" s="1"/>
  <c r="M1009" i="34" s="1"/>
  <c r="J702" i="34"/>
  <c r="K702" i="34" s="1"/>
  <c r="N702" i="34" s="1"/>
  <c r="M702" i="34" s="1"/>
  <c r="E703" i="34"/>
  <c r="T699" i="34"/>
  <c r="K1008" i="34" s="1"/>
  <c r="N1008" i="34" s="1"/>
  <c r="M1008" i="34" s="1"/>
  <c r="J701" i="34"/>
  <c r="T698" i="34"/>
  <c r="J700" i="34"/>
  <c r="K700" i="34" s="1"/>
  <c r="N700" i="34" s="1"/>
  <c r="M700" i="34" s="1"/>
  <c r="E701" i="34"/>
  <c r="T697" i="34"/>
  <c r="K1006" i="34" s="1"/>
  <c r="N1006" i="34" s="1"/>
  <c r="M1006" i="34" s="1"/>
  <c r="J699" i="34"/>
  <c r="K699" i="34" s="1"/>
  <c r="N699" i="34" s="1"/>
  <c r="M699" i="34" s="1"/>
  <c r="T696" i="34"/>
  <c r="J698" i="34"/>
  <c r="T695" i="34"/>
  <c r="J697" i="34"/>
  <c r="K697" i="34" s="1"/>
  <c r="N697" i="34" s="1"/>
  <c r="M697" i="34" s="1"/>
  <c r="E698" i="34"/>
  <c r="T694" i="34"/>
  <c r="K1003" i="34" s="1"/>
  <c r="N1003" i="34" s="1"/>
  <c r="M1003" i="34" s="1"/>
  <c r="J696" i="34"/>
  <c r="E697" i="34"/>
  <c r="T693" i="34"/>
  <c r="J695" i="34"/>
  <c r="K695" i="34" s="1"/>
  <c r="N695" i="34" s="1"/>
  <c r="M695" i="34" s="1"/>
  <c r="E696" i="34"/>
  <c r="T692" i="34"/>
  <c r="K1001" i="34" s="1"/>
  <c r="N1001" i="34" s="1"/>
  <c r="M1001" i="34" s="1"/>
  <c r="J694" i="34"/>
  <c r="K694" i="34" s="1"/>
  <c r="N694" i="34" s="1"/>
  <c r="M694" i="34" s="1"/>
  <c r="E695" i="34"/>
  <c r="T691" i="34"/>
  <c r="K1000" i="34" s="1"/>
  <c r="N1000" i="34" s="1"/>
  <c r="M1000" i="34" s="1"/>
  <c r="J693" i="34"/>
  <c r="K693" i="34" s="1"/>
  <c r="N693" i="34" s="1"/>
  <c r="M693" i="34" s="1"/>
  <c r="T690" i="34"/>
  <c r="J692" i="34"/>
  <c r="K692" i="34" s="1"/>
  <c r="N692" i="34" s="1"/>
  <c r="M692" i="34" s="1"/>
  <c r="E693" i="34"/>
  <c r="T689" i="34"/>
  <c r="J691" i="34"/>
  <c r="T688" i="34"/>
  <c r="J690" i="34"/>
  <c r="T687" i="34"/>
  <c r="J689" i="34"/>
  <c r="K689" i="34" s="1"/>
  <c r="N689" i="34" s="1"/>
  <c r="M689" i="34" s="1"/>
  <c r="E690" i="34"/>
  <c r="T686" i="34"/>
  <c r="J688" i="34"/>
  <c r="T685" i="34"/>
  <c r="J687" i="34"/>
  <c r="K687" i="34" s="1"/>
  <c r="N687" i="34" s="1"/>
  <c r="M687" i="34" s="1"/>
  <c r="E688" i="34"/>
  <c r="T684" i="34"/>
  <c r="K993" i="34" s="1"/>
  <c r="N993" i="34" s="1"/>
  <c r="M993" i="34" s="1"/>
  <c r="J686" i="34"/>
  <c r="K686" i="34" s="1"/>
  <c r="N686" i="34" s="1"/>
  <c r="M686" i="34" s="1"/>
  <c r="E687" i="34"/>
  <c r="T683" i="34"/>
  <c r="K992" i="34" s="1"/>
  <c r="N992" i="34" s="1"/>
  <c r="M992" i="34" s="1"/>
  <c r="J685" i="34"/>
  <c r="T682" i="34"/>
  <c r="J684" i="34"/>
  <c r="K684" i="34" s="1"/>
  <c r="N684" i="34" s="1"/>
  <c r="M684" i="34" s="1"/>
  <c r="E685" i="34"/>
  <c r="T681" i="34"/>
  <c r="K990" i="34" s="1"/>
  <c r="N990" i="34" s="1"/>
  <c r="M990" i="34" s="1"/>
  <c r="J683" i="34"/>
  <c r="K683" i="34" s="1"/>
  <c r="N683" i="34" s="1"/>
  <c r="M683" i="34" s="1"/>
  <c r="T680" i="34"/>
  <c r="J682" i="34"/>
  <c r="T679" i="34"/>
  <c r="J681" i="34"/>
  <c r="K681" i="34" s="1"/>
  <c r="N681" i="34" s="1"/>
  <c r="M681" i="34" s="1"/>
  <c r="E682" i="34"/>
  <c r="T678" i="34"/>
  <c r="K987" i="34" s="1"/>
  <c r="N987" i="34" s="1"/>
  <c r="M987" i="34" s="1"/>
  <c r="J680" i="34"/>
  <c r="T677" i="34"/>
  <c r="J679" i="34"/>
  <c r="K679" i="34" s="1"/>
  <c r="N679" i="34" s="1"/>
  <c r="M679" i="34" s="1"/>
  <c r="E680" i="34"/>
  <c r="T676" i="34"/>
  <c r="K985" i="34" s="1"/>
  <c r="N985" i="34" s="1"/>
  <c r="M985" i="34" s="1"/>
  <c r="J678" i="34"/>
  <c r="K678" i="34" s="1"/>
  <c r="N678" i="34" s="1"/>
  <c r="M678" i="34" s="1"/>
  <c r="E679" i="34"/>
  <c r="T675" i="34"/>
  <c r="K984" i="34" s="1"/>
  <c r="N984" i="34" s="1"/>
  <c r="M984" i="34" s="1"/>
  <c r="J677" i="34"/>
  <c r="T674" i="34"/>
  <c r="J676" i="34"/>
  <c r="K676" i="34" s="1"/>
  <c r="N676" i="34" s="1"/>
  <c r="M676" i="34" s="1"/>
  <c r="E677" i="34"/>
  <c r="T673" i="34"/>
  <c r="K982" i="34" s="1"/>
  <c r="N982" i="34" s="1"/>
  <c r="M982" i="34" s="1"/>
  <c r="J675" i="34"/>
  <c r="T672" i="34"/>
  <c r="J674" i="34"/>
  <c r="T671" i="34"/>
  <c r="J673" i="34"/>
  <c r="K673" i="34" s="1"/>
  <c r="N673" i="34" s="1"/>
  <c r="M673" i="34" s="1"/>
  <c r="E674" i="34"/>
  <c r="T670" i="34"/>
  <c r="J672" i="34"/>
  <c r="T669" i="34"/>
  <c r="K978" i="34" s="1"/>
  <c r="N978" i="34" s="1"/>
  <c r="M978" i="34" s="1"/>
  <c r="J671" i="34"/>
  <c r="K671" i="34" s="1"/>
  <c r="N671" i="34" s="1"/>
  <c r="M671" i="34" s="1"/>
  <c r="E672" i="34"/>
  <c r="T668" i="34"/>
  <c r="K977" i="34" s="1"/>
  <c r="N977" i="34" s="1"/>
  <c r="M977" i="34" s="1"/>
  <c r="J670" i="34"/>
  <c r="K670" i="34" s="1"/>
  <c r="N670" i="34" s="1"/>
  <c r="M670" i="34" s="1"/>
  <c r="E671" i="34"/>
  <c r="T667" i="34"/>
  <c r="K976" i="34" s="1"/>
  <c r="N976" i="34" s="1"/>
  <c r="M976" i="34" s="1"/>
  <c r="J669" i="34"/>
  <c r="T666" i="34"/>
  <c r="J668" i="34"/>
  <c r="K668" i="34" s="1"/>
  <c r="N668" i="34" s="1"/>
  <c r="M668" i="34" s="1"/>
  <c r="E669" i="34"/>
  <c r="T665" i="34"/>
  <c r="K974" i="34" s="1"/>
  <c r="N974" i="34" s="1"/>
  <c r="M974" i="34" s="1"/>
  <c r="J667" i="34"/>
  <c r="T664" i="34"/>
  <c r="J666" i="34"/>
  <c r="T663" i="34"/>
  <c r="J665" i="34"/>
  <c r="K665" i="34" s="1"/>
  <c r="N665" i="34" s="1"/>
  <c r="M665" i="34" s="1"/>
  <c r="E666" i="34"/>
  <c r="T662" i="34"/>
  <c r="K971" i="34" s="1"/>
  <c r="N971" i="34" s="1"/>
  <c r="M971" i="34" s="1"/>
  <c r="J664" i="34"/>
  <c r="T661" i="34"/>
  <c r="J663" i="34"/>
  <c r="K663" i="34" s="1"/>
  <c r="N663" i="34" s="1"/>
  <c r="M663" i="34" s="1"/>
  <c r="E664" i="34"/>
  <c r="T660" i="34"/>
  <c r="K969" i="34" s="1"/>
  <c r="N969" i="34" s="1"/>
  <c r="M969" i="34" s="1"/>
  <c r="J662" i="34"/>
  <c r="K662" i="34" s="1"/>
  <c r="N662" i="34" s="1"/>
  <c r="M662" i="34" s="1"/>
  <c r="E663" i="34"/>
  <c r="T659" i="34"/>
  <c r="K968" i="34" s="1"/>
  <c r="N968" i="34" s="1"/>
  <c r="M968" i="34" s="1"/>
  <c r="J661" i="34"/>
  <c r="T658" i="34"/>
  <c r="J660" i="34"/>
  <c r="K660" i="34" s="1"/>
  <c r="N660" i="34" s="1"/>
  <c r="M660" i="34" s="1"/>
  <c r="E661" i="34"/>
  <c r="T657" i="34"/>
  <c r="K966" i="34" s="1"/>
  <c r="N966" i="34" s="1"/>
  <c r="M966" i="34" s="1"/>
  <c r="J659" i="34"/>
  <c r="T656" i="34"/>
  <c r="J658" i="34"/>
  <c r="T655" i="34"/>
  <c r="J657" i="34"/>
  <c r="K657" i="34" s="1"/>
  <c r="N657" i="34" s="1"/>
  <c r="M657" i="34" s="1"/>
  <c r="E658" i="34"/>
  <c r="T654" i="34"/>
  <c r="K963" i="34" s="1"/>
  <c r="N963" i="34" s="1"/>
  <c r="M963" i="34" s="1"/>
  <c r="J656" i="34"/>
  <c r="T653" i="34"/>
  <c r="J655" i="34"/>
  <c r="K655" i="34" s="1"/>
  <c r="N655" i="34" s="1"/>
  <c r="M655" i="34" s="1"/>
  <c r="E656" i="34"/>
  <c r="T652" i="34"/>
  <c r="K961" i="34" s="1"/>
  <c r="N961" i="34" s="1"/>
  <c r="M961" i="34" s="1"/>
  <c r="J654" i="34"/>
  <c r="K654" i="34" s="1"/>
  <c r="N654" i="34" s="1"/>
  <c r="M654" i="34" s="1"/>
  <c r="E655" i="34"/>
  <c r="T651" i="34"/>
  <c r="K960" i="34" s="1"/>
  <c r="N960" i="34" s="1"/>
  <c r="M960" i="34" s="1"/>
  <c r="J653" i="34"/>
  <c r="T650" i="34"/>
  <c r="J652" i="34"/>
  <c r="K652" i="34" s="1"/>
  <c r="N652" i="34" s="1"/>
  <c r="M652" i="34" s="1"/>
  <c r="E653" i="34"/>
  <c r="T649" i="34"/>
  <c r="K958" i="34" s="1"/>
  <c r="N958" i="34" s="1"/>
  <c r="M958" i="34" s="1"/>
  <c r="J651" i="34"/>
  <c r="T648" i="34"/>
  <c r="J650" i="34"/>
  <c r="K650" i="34" s="1"/>
  <c r="N650" i="34" s="1"/>
  <c r="M650" i="34" s="1"/>
  <c r="T647" i="34"/>
  <c r="J649" i="34"/>
  <c r="K649" i="34" s="1"/>
  <c r="N649" i="34" s="1"/>
  <c r="M649" i="34" s="1"/>
  <c r="E650" i="34"/>
  <c r="T646" i="34"/>
  <c r="K955" i="34" s="1"/>
  <c r="N955" i="34" s="1"/>
  <c r="M955" i="34" s="1"/>
  <c r="J648" i="34"/>
  <c r="T645" i="34"/>
  <c r="J647" i="34"/>
  <c r="K647" i="34" s="1"/>
  <c r="N647" i="34" s="1"/>
  <c r="M647" i="34" s="1"/>
  <c r="E648" i="34"/>
  <c r="T644" i="34"/>
  <c r="K953" i="34" s="1"/>
  <c r="N953" i="34" s="1"/>
  <c r="M953" i="34" s="1"/>
  <c r="J646" i="34"/>
  <c r="K646" i="34" s="1"/>
  <c r="N646" i="34" s="1"/>
  <c r="M646" i="34" s="1"/>
  <c r="E647" i="34"/>
  <c r="T643" i="34"/>
  <c r="K952" i="34" s="1"/>
  <c r="N952" i="34" s="1"/>
  <c r="M952" i="34" s="1"/>
  <c r="J645" i="34"/>
  <c r="T642" i="34"/>
  <c r="J644" i="34"/>
  <c r="K644" i="34" s="1"/>
  <c r="N644" i="34" s="1"/>
  <c r="M644" i="34" s="1"/>
  <c r="E645" i="34"/>
  <c r="T641" i="34"/>
  <c r="K950" i="34" s="1"/>
  <c r="N950" i="34" s="1"/>
  <c r="M950" i="34" s="1"/>
  <c r="J643" i="34"/>
  <c r="T640" i="34"/>
  <c r="K949" i="34" s="1"/>
  <c r="N949" i="34" s="1"/>
  <c r="M949" i="34" s="1"/>
  <c r="J642" i="34"/>
  <c r="T639" i="34"/>
  <c r="J641" i="34"/>
  <c r="K641" i="34" s="1"/>
  <c r="N641" i="34" s="1"/>
  <c r="M641" i="34" s="1"/>
  <c r="E642" i="34"/>
  <c r="T638" i="34"/>
  <c r="K947" i="34" s="1"/>
  <c r="N947" i="34" s="1"/>
  <c r="M947" i="34" s="1"/>
  <c r="J640" i="34"/>
  <c r="E641" i="34"/>
  <c r="T637" i="34"/>
  <c r="J639" i="34"/>
  <c r="K639" i="34" s="1"/>
  <c r="N639" i="34" s="1"/>
  <c r="M639" i="34" s="1"/>
  <c r="E640" i="34"/>
  <c r="T636" i="34"/>
  <c r="K945" i="34" s="1"/>
  <c r="N945" i="34" s="1"/>
  <c r="M945" i="34" s="1"/>
  <c r="J638" i="34"/>
  <c r="K638" i="34" s="1"/>
  <c r="N638" i="34" s="1"/>
  <c r="M638" i="34" s="1"/>
  <c r="E639" i="34"/>
  <c r="T635" i="34"/>
  <c r="K944" i="34" s="1"/>
  <c r="N944" i="34" s="1"/>
  <c r="M944" i="34" s="1"/>
  <c r="J637" i="34"/>
  <c r="T634" i="34"/>
  <c r="J636" i="34"/>
  <c r="K636" i="34" s="1"/>
  <c r="N636" i="34" s="1"/>
  <c r="M636" i="34" s="1"/>
  <c r="E637" i="34"/>
  <c r="T633" i="34"/>
  <c r="K942" i="34" s="1"/>
  <c r="N942" i="34" s="1"/>
  <c r="M942" i="34" s="1"/>
  <c r="J635" i="34"/>
  <c r="E636" i="34"/>
  <c r="T632" i="34"/>
  <c r="J634" i="34"/>
  <c r="K634" i="34" s="1"/>
  <c r="N634" i="34" s="1"/>
  <c r="M634" i="34" s="1"/>
  <c r="T631" i="34"/>
  <c r="J633" i="34"/>
  <c r="K633" i="34" s="1"/>
  <c r="N633" i="34" s="1"/>
  <c r="M633" i="34" s="1"/>
  <c r="E634" i="34"/>
  <c r="T630" i="34"/>
  <c r="K939" i="34" s="1"/>
  <c r="N939" i="34" s="1"/>
  <c r="M939" i="34" s="1"/>
  <c r="J632" i="34"/>
  <c r="E633" i="34"/>
  <c r="T629" i="34"/>
  <c r="J631" i="34"/>
  <c r="K631" i="34" s="1"/>
  <c r="N631" i="34" s="1"/>
  <c r="M631" i="34" s="1"/>
  <c r="E632" i="34"/>
  <c r="T628" i="34"/>
  <c r="K937" i="34" s="1"/>
  <c r="N937" i="34" s="1"/>
  <c r="M937" i="34" s="1"/>
  <c r="J630" i="34"/>
  <c r="K630" i="34" s="1"/>
  <c r="N630" i="34" s="1"/>
  <c r="M630" i="34" s="1"/>
  <c r="E631" i="34"/>
  <c r="T627" i="34"/>
  <c r="K936" i="34" s="1"/>
  <c r="N936" i="34" s="1"/>
  <c r="M936" i="34" s="1"/>
  <c r="J629" i="34"/>
  <c r="T626" i="34"/>
  <c r="J628" i="34"/>
  <c r="K628" i="34" s="1"/>
  <c r="N628" i="34" s="1"/>
  <c r="M628" i="34" s="1"/>
  <c r="T625" i="34"/>
  <c r="K934" i="34" s="1"/>
  <c r="N934" i="34" s="1"/>
  <c r="M934" i="34" s="1"/>
  <c r="J627" i="34"/>
  <c r="K627" i="34" s="1"/>
  <c r="N627" i="34" s="1"/>
  <c r="M627" i="34" s="1"/>
  <c r="T624" i="34"/>
  <c r="J626" i="34"/>
  <c r="T623" i="34"/>
  <c r="J625" i="34"/>
  <c r="E626" i="34"/>
  <c r="T622" i="34"/>
  <c r="K931" i="34" s="1"/>
  <c r="N931" i="34" s="1"/>
  <c r="M931" i="34" s="1"/>
  <c r="J624" i="34"/>
  <c r="T621" i="34"/>
  <c r="J623" i="34"/>
  <c r="K623" i="34" s="1"/>
  <c r="N623" i="34" s="1"/>
  <c r="M623" i="34" s="1"/>
  <c r="E624" i="34"/>
  <c r="T620" i="34"/>
  <c r="K929" i="34" s="1"/>
  <c r="N929" i="34" s="1"/>
  <c r="M929" i="34" s="1"/>
  <c r="J622" i="34"/>
  <c r="K622" i="34" s="1"/>
  <c r="N622" i="34" s="1"/>
  <c r="M622" i="34" s="1"/>
  <c r="E623" i="34"/>
  <c r="T619" i="34"/>
  <c r="K928" i="34" s="1"/>
  <c r="N928" i="34" s="1"/>
  <c r="M928" i="34" s="1"/>
  <c r="J621" i="34"/>
  <c r="T618" i="34"/>
  <c r="J620" i="34"/>
  <c r="K620" i="34" s="1"/>
  <c r="N620" i="34" s="1"/>
  <c r="M620" i="34" s="1"/>
  <c r="T617" i="34"/>
  <c r="K926" i="34" s="1"/>
  <c r="N926" i="34" s="1"/>
  <c r="M926" i="34" s="1"/>
  <c r="J619" i="34"/>
  <c r="E620" i="34"/>
  <c r="T616" i="34"/>
  <c r="J618" i="34"/>
  <c r="T615" i="34"/>
  <c r="J617" i="34"/>
  <c r="K617" i="34" s="1"/>
  <c r="N617" i="34" s="1"/>
  <c r="M617" i="34" s="1"/>
  <c r="E618" i="34"/>
  <c r="T614" i="34"/>
  <c r="J616" i="34"/>
  <c r="T613" i="34"/>
  <c r="J615" i="34"/>
  <c r="K615" i="34" s="1"/>
  <c r="N615" i="34" s="1"/>
  <c r="M615" i="34" s="1"/>
  <c r="E616" i="34"/>
  <c r="T612" i="34"/>
  <c r="E920" i="34" s="1"/>
  <c r="J614" i="34"/>
  <c r="K614" i="34" s="1"/>
  <c r="N614" i="34" s="1"/>
  <c r="M614" i="34" s="1"/>
  <c r="E615" i="34"/>
  <c r="T611" i="34"/>
  <c r="J613" i="34"/>
  <c r="T610" i="34"/>
  <c r="J612" i="34"/>
  <c r="K612" i="34" s="1"/>
  <c r="N612" i="34" s="1"/>
  <c r="M612" i="34" s="1"/>
  <c r="T609" i="34"/>
  <c r="J611" i="34"/>
  <c r="E612" i="34"/>
  <c r="T608" i="34"/>
  <c r="J610" i="34"/>
  <c r="T607" i="34"/>
  <c r="J609" i="34"/>
  <c r="K609" i="34" s="1"/>
  <c r="N609" i="34" s="1"/>
  <c r="M609" i="34" s="1"/>
  <c r="E610" i="34"/>
  <c r="T606" i="34"/>
  <c r="E769" i="34" s="1"/>
  <c r="J608" i="34"/>
  <c r="T605" i="34"/>
  <c r="J607" i="34"/>
  <c r="K607" i="34" s="1"/>
  <c r="N607" i="34" s="1"/>
  <c r="M607" i="34" s="1"/>
  <c r="E608" i="34"/>
  <c r="T604" i="34"/>
  <c r="E913" i="34" s="1"/>
  <c r="J606" i="34"/>
  <c r="K606" i="34" s="1"/>
  <c r="N606" i="34" s="1"/>
  <c r="M606" i="34" s="1"/>
  <c r="E607" i="34"/>
  <c r="T603" i="34"/>
  <c r="E912" i="34" s="1"/>
  <c r="J605" i="34"/>
  <c r="T602" i="34"/>
  <c r="J604" i="34"/>
  <c r="K604" i="34" s="1"/>
  <c r="N604" i="34" s="1"/>
  <c r="M604" i="34" s="1"/>
  <c r="T601" i="34"/>
  <c r="J603" i="34"/>
  <c r="T600" i="34"/>
  <c r="J602" i="34"/>
  <c r="T599" i="34"/>
  <c r="J601" i="34"/>
  <c r="K601" i="34" s="1"/>
  <c r="N601" i="34" s="1"/>
  <c r="M601" i="34" s="1"/>
  <c r="E602" i="34"/>
  <c r="T598" i="34"/>
  <c r="J600" i="34"/>
  <c r="T597" i="34"/>
  <c r="J599" i="34"/>
  <c r="K599" i="34" s="1"/>
  <c r="N599" i="34" s="1"/>
  <c r="M599" i="34" s="1"/>
  <c r="T596" i="34"/>
  <c r="J598" i="34"/>
  <c r="K598" i="34" s="1"/>
  <c r="N598" i="34" s="1"/>
  <c r="M598" i="34" s="1"/>
  <c r="E599" i="34"/>
  <c r="T595" i="34"/>
  <c r="E904" i="34" s="1"/>
  <c r="J597" i="34"/>
  <c r="T594" i="34"/>
  <c r="J596" i="34"/>
  <c r="K596" i="34" s="1"/>
  <c r="N596" i="34" s="1"/>
  <c r="M596" i="34" s="1"/>
  <c r="T593" i="34"/>
  <c r="J595" i="34"/>
  <c r="T592" i="34"/>
  <c r="J594" i="34"/>
  <c r="K594" i="34" s="1"/>
  <c r="N594" i="34" s="1"/>
  <c r="M594" i="34" s="1"/>
  <c r="T591" i="34"/>
  <c r="J593" i="34"/>
  <c r="K593" i="34" s="1"/>
  <c r="N593" i="34" s="1"/>
  <c r="M593" i="34" s="1"/>
  <c r="E594" i="34"/>
  <c r="T590" i="34"/>
  <c r="J592" i="34"/>
  <c r="K592" i="34" s="1"/>
  <c r="N592" i="34" s="1"/>
  <c r="M592" i="34" s="1"/>
  <c r="T589" i="34"/>
  <c r="J591" i="34"/>
  <c r="K591" i="34" s="1"/>
  <c r="N591" i="34" s="1"/>
  <c r="M591" i="34" s="1"/>
  <c r="E592" i="34"/>
  <c r="T588" i="34"/>
  <c r="E898" i="34" s="1"/>
  <c r="J590" i="34"/>
  <c r="K590" i="34" s="1"/>
  <c r="N590" i="34" s="1"/>
  <c r="M590" i="34" s="1"/>
  <c r="E591" i="34"/>
  <c r="T587" i="34"/>
  <c r="E897" i="34" s="1"/>
  <c r="J589" i="34"/>
  <c r="T586" i="34"/>
  <c r="J588" i="34"/>
  <c r="K588" i="34" s="1"/>
  <c r="N588" i="34" s="1"/>
  <c r="M588" i="34" s="1"/>
  <c r="T585" i="34"/>
  <c r="E895" i="34" s="1"/>
  <c r="J587" i="34"/>
  <c r="T584" i="34"/>
  <c r="J586" i="34"/>
  <c r="T583" i="34"/>
  <c r="J585" i="34"/>
  <c r="K585" i="34" s="1"/>
  <c r="N585" i="34" s="1"/>
  <c r="M585" i="34" s="1"/>
  <c r="E586" i="34"/>
  <c r="T582" i="34"/>
  <c r="E892" i="34" s="1"/>
  <c r="J584" i="34"/>
  <c r="T581" i="34"/>
  <c r="J583" i="34"/>
  <c r="K583" i="34" s="1"/>
  <c r="N583" i="34" s="1"/>
  <c r="M583" i="34" s="1"/>
  <c r="E584" i="34"/>
  <c r="T580" i="34"/>
  <c r="J582" i="34"/>
  <c r="K582" i="34" s="1"/>
  <c r="N582" i="34" s="1"/>
  <c r="M582" i="34" s="1"/>
  <c r="T579" i="34"/>
  <c r="E888" i="34" s="1"/>
  <c r="J581" i="34"/>
  <c r="T578" i="34"/>
  <c r="J580" i="34"/>
  <c r="K580" i="34" s="1"/>
  <c r="N580" i="34" s="1"/>
  <c r="M580" i="34" s="1"/>
  <c r="T577" i="34"/>
  <c r="J579" i="34"/>
  <c r="T576" i="34"/>
  <c r="E885" i="34" s="1"/>
  <c r="J578" i="34"/>
  <c r="T575" i="34"/>
  <c r="J577" i="34"/>
  <c r="K577" i="34" s="1"/>
  <c r="N577" i="34" s="1"/>
  <c r="M577" i="34" s="1"/>
  <c r="E578" i="34"/>
  <c r="T574" i="34"/>
  <c r="J576" i="34"/>
  <c r="T573" i="34"/>
  <c r="E882" i="34" s="1"/>
  <c r="J575" i="34"/>
  <c r="K575" i="34" s="1"/>
  <c r="N575" i="34" s="1"/>
  <c r="M575" i="34" s="1"/>
  <c r="E576" i="34"/>
  <c r="T572" i="34"/>
  <c r="E767" i="34" s="1"/>
  <c r="J574" i="34"/>
  <c r="K574" i="34" s="1"/>
  <c r="N574" i="34" s="1"/>
  <c r="M574" i="34" s="1"/>
  <c r="E575" i="34"/>
  <c r="T571" i="34"/>
  <c r="E881" i="34" s="1"/>
  <c r="J573" i="34"/>
  <c r="T570" i="34"/>
  <c r="J572" i="34"/>
  <c r="K572" i="34" s="1"/>
  <c r="N572" i="34" s="1"/>
  <c r="M572" i="34" s="1"/>
  <c r="T569" i="34"/>
  <c r="E879" i="34" s="1"/>
  <c r="J571" i="34"/>
  <c r="T568" i="34"/>
  <c r="J570" i="34"/>
  <c r="T567" i="34"/>
  <c r="J569" i="34"/>
  <c r="K569" i="34" s="1"/>
  <c r="N569" i="34" s="1"/>
  <c r="M569" i="34" s="1"/>
  <c r="E570" i="34"/>
  <c r="T566" i="34"/>
  <c r="E876" i="34" s="1"/>
  <c r="J568" i="34"/>
  <c r="T565" i="34"/>
  <c r="J567" i="34"/>
  <c r="K567" i="34" s="1"/>
  <c r="N567" i="34" s="1"/>
  <c r="M567" i="34" s="1"/>
  <c r="E568" i="34"/>
  <c r="T564" i="34"/>
  <c r="E874" i="34" s="1"/>
  <c r="J566" i="34"/>
  <c r="K566" i="34" s="1"/>
  <c r="N566" i="34" s="1"/>
  <c r="M566" i="34" s="1"/>
  <c r="E567" i="34"/>
  <c r="T563" i="34"/>
  <c r="J565" i="34"/>
  <c r="K565" i="34" s="1"/>
  <c r="N565" i="34" s="1"/>
  <c r="M565" i="34" s="1"/>
  <c r="T562" i="34"/>
  <c r="J564" i="34"/>
  <c r="K564" i="34" s="1"/>
  <c r="N564" i="34" s="1"/>
  <c r="M564" i="34" s="1"/>
  <c r="E565" i="34"/>
  <c r="T561" i="34"/>
  <c r="E871" i="34" s="1"/>
  <c r="J563" i="34"/>
  <c r="T560" i="34"/>
  <c r="J562" i="34"/>
  <c r="T559" i="34"/>
  <c r="J561" i="34"/>
  <c r="K561" i="34" s="1"/>
  <c r="N561" i="34" s="1"/>
  <c r="M561" i="34" s="1"/>
  <c r="E562" i="34"/>
  <c r="T558" i="34"/>
  <c r="E868" i="34" s="1"/>
  <c r="J560" i="34"/>
  <c r="T557" i="34"/>
  <c r="J559" i="34"/>
  <c r="K559" i="34" s="1"/>
  <c r="N559" i="34" s="1"/>
  <c r="M559" i="34" s="1"/>
  <c r="E560" i="34"/>
  <c r="T556" i="34"/>
  <c r="E866" i="34" s="1"/>
  <c r="J558" i="34"/>
  <c r="K558" i="34" s="1"/>
  <c r="N558" i="34" s="1"/>
  <c r="M558" i="34" s="1"/>
  <c r="E559" i="34"/>
  <c r="T555" i="34"/>
  <c r="E865" i="34" s="1"/>
  <c r="J557" i="34"/>
  <c r="T554" i="34"/>
  <c r="J556" i="34"/>
  <c r="K556" i="34" s="1"/>
  <c r="N556" i="34" s="1"/>
  <c r="M556" i="34" s="1"/>
  <c r="E557" i="34"/>
  <c r="T553" i="34"/>
  <c r="E863" i="34" s="1"/>
  <c r="J555" i="34"/>
  <c r="E556" i="34"/>
  <c r="T552" i="34"/>
  <c r="J554" i="34"/>
  <c r="K554" i="34" s="1"/>
  <c r="N554" i="34" s="1"/>
  <c r="M554" i="34" s="1"/>
  <c r="T551" i="34"/>
  <c r="K553" i="34"/>
  <c r="N553" i="34" s="1"/>
  <c r="M553" i="34" s="1"/>
  <c r="J553" i="34"/>
  <c r="E554" i="34"/>
  <c r="T550" i="34"/>
  <c r="E861" i="34" s="1"/>
  <c r="J552" i="34"/>
  <c r="T549" i="34"/>
  <c r="E860" i="34" s="1"/>
  <c r="J551" i="34"/>
  <c r="K551" i="34" s="1"/>
  <c r="N551" i="34" s="1"/>
  <c r="M551" i="34" s="1"/>
  <c r="E552" i="34"/>
  <c r="T548" i="34"/>
  <c r="J550" i="34"/>
  <c r="K550" i="34" s="1"/>
  <c r="N550" i="34" s="1"/>
  <c r="M550" i="34" s="1"/>
  <c r="E551" i="34"/>
  <c r="T547" i="34"/>
  <c r="J549" i="34"/>
  <c r="T546" i="34"/>
  <c r="J548" i="34"/>
  <c r="K548" i="34" s="1"/>
  <c r="N548" i="34" s="1"/>
  <c r="M548" i="34" s="1"/>
  <c r="E549" i="34"/>
  <c r="T545" i="34"/>
  <c r="E856" i="34" s="1"/>
  <c r="J547" i="34"/>
  <c r="T544" i="34"/>
  <c r="J546" i="34"/>
  <c r="K546" i="34" s="1"/>
  <c r="N546" i="34" s="1"/>
  <c r="M546" i="34" s="1"/>
  <c r="T543" i="34"/>
  <c r="J545" i="34"/>
  <c r="K545" i="34" s="1"/>
  <c r="N545" i="34" s="1"/>
  <c r="M545" i="34" s="1"/>
  <c r="E546" i="34"/>
  <c r="T542" i="34"/>
  <c r="J544" i="34"/>
  <c r="E545" i="34"/>
  <c r="T541" i="34"/>
  <c r="J543" i="34"/>
  <c r="K543" i="34" s="1"/>
  <c r="N543" i="34" s="1"/>
  <c r="M543" i="34" s="1"/>
  <c r="E544" i="34"/>
  <c r="T540" i="34"/>
  <c r="J542" i="34"/>
  <c r="K542" i="34" s="1"/>
  <c r="N542" i="34" s="1"/>
  <c r="M542" i="34" s="1"/>
  <c r="E543" i="34"/>
  <c r="T539" i="34"/>
  <c r="E851" i="34" s="1"/>
  <c r="J541" i="34"/>
  <c r="T538" i="34"/>
  <c r="J540" i="34"/>
  <c r="K540" i="34" s="1"/>
  <c r="N540" i="34" s="1"/>
  <c r="M540" i="34" s="1"/>
  <c r="E541" i="34"/>
  <c r="T537" i="34"/>
  <c r="E849" i="34" s="1"/>
  <c r="J539" i="34"/>
  <c r="K539" i="34" s="1"/>
  <c r="N539" i="34" s="1"/>
  <c r="M539" i="34" s="1"/>
  <c r="T536" i="34"/>
  <c r="J538" i="34"/>
  <c r="T535" i="34"/>
  <c r="J537" i="34"/>
  <c r="K537" i="34" s="1"/>
  <c r="N537" i="34" s="1"/>
  <c r="M537" i="34" s="1"/>
  <c r="E538" i="34"/>
  <c r="T534" i="34"/>
  <c r="J536" i="34"/>
  <c r="T533" i="34"/>
  <c r="J535" i="34"/>
  <c r="K535" i="34" s="1"/>
  <c r="N535" i="34" s="1"/>
  <c r="M535" i="34" s="1"/>
  <c r="E536" i="34"/>
  <c r="T532" i="34"/>
  <c r="E844" i="34" s="1"/>
  <c r="J534" i="34"/>
  <c r="K534" i="34" s="1"/>
  <c r="N534" i="34" s="1"/>
  <c r="M534" i="34" s="1"/>
  <c r="E535" i="34"/>
  <c r="T531" i="34"/>
  <c r="J533" i="34"/>
  <c r="T530" i="34"/>
  <c r="J532" i="34"/>
  <c r="K532" i="34" s="1"/>
  <c r="N532" i="34" s="1"/>
  <c r="M532" i="34" s="1"/>
  <c r="E533" i="34"/>
  <c r="T529" i="34"/>
  <c r="J531" i="34"/>
  <c r="T528" i="34"/>
  <c r="J530" i="34"/>
  <c r="T527" i="34"/>
  <c r="J529" i="34"/>
  <c r="K529" i="34" s="1"/>
  <c r="N529" i="34" s="1"/>
  <c r="M529" i="34" s="1"/>
  <c r="T526" i="34"/>
  <c r="E839" i="34" s="1"/>
  <c r="J528" i="34"/>
  <c r="E529" i="34"/>
  <c r="T525" i="34"/>
  <c r="J527" i="34"/>
  <c r="K527" i="34" s="1"/>
  <c r="N527" i="34" s="1"/>
  <c r="M527" i="34" s="1"/>
  <c r="E528" i="34"/>
  <c r="T524" i="34"/>
  <c r="E837" i="34" s="1"/>
  <c r="J526" i="34"/>
  <c r="K526" i="34" s="1"/>
  <c r="N526" i="34" s="1"/>
  <c r="M526" i="34" s="1"/>
  <c r="E527" i="34"/>
  <c r="T523" i="34"/>
  <c r="E836" i="34" s="1"/>
  <c r="J525" i="34"/>
  <c r="T522" i="34"/>
  <c r="J524" i="34"/>
  <c r="K524" i="34" s="1"/>
  <c r="N524" i="34" s="1"/>
  <c r="M524" i="34" s="1"/>
  <c r="E525" i="34"/>
  <c r="T521" i="34"/>
  <c r="J523" i="34"/>
  <c r="T520" i="34"/>
  <c r="J522" i="34"/>
  <c r="T519" i="34"/>
  <c r="J521" i="34"/>
  <c r="K521" i="34" s="1"/>
  <c r="N521" i="34" s="1"/>
  <c r="M521" i="34" s="1"/>
  <c r="T518" i="34"/>
  <c r="E831" i="34" s="1"/>
  <c r="J520" i="34"/>
  <c r="T517" i="34"/>
  <c r="J519" i="34"/>
  <c r="E520" i="34"/>
  <c r="T516" i="34"/>
  <c r="E829" i="34" s="1"/>
  <c r="J518" i="34"/>
  <c r="K518" i="34" s="1"/>
  <c r="N518" i="34" s="1"/>
  <c r="M518" i="34" s="1"/>
  <c r="E519" i="34"/>
  <c r="T515" i="34"/>
  <c r="J517" i="34"/>
  <c r="T514" i="34"/>
  <c r="J516" i="34"/>
  <c r="K516" i="34" s="1"/>
  <c r="N516" i="34" s="1"/>
  <c r="M516" i="34" s="1"/>
  <c r="E517" i="34"/>
  <c r="T513" i="34"/>
  <c r="E826" i="34" s="1"/>
  <c r="J515" i="34"/>
  <c r="T512" i="34"/>
  <c r="J514" i="34"/>
  <c r="E515" i="34"/>
  <c r="T511" i="34"/>
  <c r="J513" i="34"/>
  <c r="K513" i="34" s="1"/>
  <c r="N513" i="34" s="1"/>
  <c r="M513" i="34" s="1"/>
  <c r="E514" i="34"/>
  <c r="T510" i="34"/>
  <c r="J512" i="34"/>
  <c r="T509" i="34"/>
  <c r="J511" i="34"/>
  <c r="K511" i="34" s="1"/>
  <c r="N511" i="34" s="1"/>
  <c r="M511" i="34" s="1"/>
  <c r="E512" i="34"/>
  <c r="T508" i="34"/>
  <c r="E823" i="34" s="1"/>
  <c r="J510" i="34"/>
  <c r="K510" i="34" s="1"/>
  <c r="N510" i="34" s="1"/>
  <c r="M510" i="34" s="1"/>
  <c r="E511" i="34"/>
  <c r="T507" i="34"/>
  <c r="E822" i="34" s="1"/>
  <c r="J509" i="34"/>
  <c r="T506" i="34"/>
  <c r="J508" i="34"/>
  <c r="K508" i="34" s="1"/>
  <c r="N508" i="34" s="1"/>
  <c r="M508" i="34" s="1"/>
  <c r="E509" i="34"/>
  <c r="T505" i="34"/>
  <c r="E820" i="34" s="1"/>
  <c r="J507" i="34"/>
  <c r="T504" i="34"/>
  <c r="J506" i="34"/>
  <c r="T503" i="34"/>
  <c r="J505" i="34"/>
  <c r="K505" i="34" s="1"/>
  <c r="N505" i="34" s="1"/>
  <c r="M505" i="34" s="1"/>
  <c r="E506" i="34"/>
  <c r="T502" i="34"/>
  <c r="J504" i="34"/>
  <c r="T501" i="34"/>
  <c r="J503" i="34"/>
  <c r="K503" i="34" s="1"/>
  <c r="N503" i="34" s="1"/>
  <c r="M503" i="34" s="1"/>
  <c r="E504" i="34"/>
  <c r="T500" i="34"/>
  <c r="E815" i="34" s="1"/>
  <c r="J502" i="34"/>
  <c r="K502" i="34" s="1"/>
  <c r="N502" i="34" s="1"/>
  <c r="M502" i="34" s="1"/>
  <c r="E503" i="34"/>
  <c r="T499" i="34"/>
  <c r="J501" i="34"/>
  <c r="T498" i="34"/>
  <c r="J500" i="34"/>
  <c r="K500" i="34" s="1"/>
  <c r="N500" i="34" s="1"/>
  <c r="M500" i="34" s="1"/>
  <c r="E501" i="34"/>
  <c r="T497" i="34"/>
  <c r="E812" i="34" s="1"/>
  <c r="J499" i="34"/>
  <c r="T496" i="34"/>
  <c r="J498" i="34"/>
  <c r="T495" i="34"/>
  <c r="J497" i="34"/>
  <c r="K497" i="34" s="1"/>
  <c r="N497" i="34" s="1"/>
  <c r="M497" i="34" s="1"/>
  <c r="E498" i="34"/>
  <c r="T494" i="34"/>
  <c r="E809" i="34" s="1"/>
  <c r="J496" i="34"/>
  <c r="K496" i="34" s="1"/>
  <c r="N496" i="34" s="1"/>
  <c r="M496" i="34" s="1"/>
  <c r="T493" i="34"/>
  <c r="J495" i="34"/>
  <c r="K495" i="34" s="1"/>
  <c r="N495" i="34" s="1"/>
  <c r="M495" i="34" s="1"/>
  <c r="E496" i="34"/>
  <c r="T492" i="34"/>
  <c r="E807" i="34" s="1"/>
  <c r="J494" i="34"/>
  <c r="K494" i="34" s="1"/>
  <c r="N494" i="34" s="1"/>
  <c r="M494" i="34" s="1"/>
  <c r="E495" i="34"/>
  <c r="T491" i="34"/>
  <c r="K805" i="34" s="1"/>
  <c r="N805" i="34" s="1"/>
  <c r="M805" i="34" s="1"/>
  <c r="J493" i="34"/>
  <c r="T490" i="34"/>
  <c r="E805" i="34" s="1"/>
  <c r="J492" i="34"/>
  <c r="K492" i="34" s="1"/>
  <c r="N492" i="34" s="1"/>
  <c r="M492" i="34" s="1"/>
  <c r="E493" i="34"/>
  <c r="T489" i="34"/>
  <c r="E804" i="34" s="1"/>
  <c r="J491" i="34"/>
  <c r="T488" i="34"/>
  <c r="E762" i="34" s="1"/>
  <c r="J490" i="34"/>
  <c r="T487" i="34"/>
  <c r="J489" i="34"/>
  <c r="K489" i="34" s="1"/>
  <c r="N489" i="34" s="1"/>
  <c r="M489" i="34" s="1"/>
  <c r="E490" i="34"/>
  <c r="T486" i="34"/>
  <c r="E802" i="34" s="1"/>
  <c r="J488" i="34"/>
  <c r="T485" i="34"/>
  <c r="J487" i="34"/>
  <c r="K487" i="34" s="1"/>
  <c r="N487" i="34" s="1"/>
  <c r="M487" i="34" s="1"/>
  <c r="E488" i="34"/>
  <c r="T484" i="34"/>
  <c r="E800" i="34" s="1"/>
  <c r="J486" i="34"/>
  <c r="K486" i="34" s="1"/>
  <c r="N486" i="34" s="1"/>
  <c r="M486" i="34" s="1"/>
  <c r="E487" i="34"/>
  <c r="T483" i="34"/>
  <c r="E799" i="34" s="1"/>
  <c r="J485" i="34"/>
  <c r="T482" i="34"/>
  <c r="J484" i="34"/>
  <c r="T481" i="34"/>
  <c r="J483" i="34"/>
  <c r="E484" i="34"/>
  <c r="T480" i="34"/>
  <c r="J482" i="34"/>
  <c r="T479" i="34"/>
  <c r="E794" i="34" s="1"/>
  <c r="J481" i="34"/>
  <c r="E482" i="34"/>
  <c r="T478" i="34"/>
  <c r="E793" i="34" s="1"/>
  <c r="J480" i="34"/>
  <c r="K480" i="34" s="1"/>
  <c r="N480" i="34" s="1"/>
  <c r="M480" i="34" s="1"/>
  <c r="T477" i="34"/>
  <c r="J479" i="34"/>
  <c r="K479" i="34" s="1"/>
  <c r="N479" i="34" s="1"/>
  <c r="M479" i="34" s="1"/>
  <c r="E480" i="34"/>
  <c r="T476" i="34"/>
  <c r="E791" i="34" s="1"/>
  <c r="J478" i="34"/>
  <c r="K478" i="34" s="1"/>
  <c r="N478" i="34" s="1"/>
  <c r="M478" i="34" s="1"/>
  <c r="E479" i="34"/>
  <c r="T475" i="34"/>
  <c r="E790" i="34" s="1"/>
  <c r="J477" i="34"/>
  <c r="T474" i="34"/>
  <c r="E789" i="34" s="1"/>
  <c r="J476" i="34"/>
  <c r="K476" i="34" s="1"/>
  <c r="N476" i="34" s="1"/>
  <c r="M476" i="34" s="1"/>
  <c r="E477" i="34"/>
  <c r="T473" i="34"/>
  <c r="E788" i="34" s="1"/>
  <c r="J475" i="34"/>
  <c r="K475" i="34" s="1"/>
  <c r="N475" i="34" s="1"/>
  <c r="M475" i="34" s="1"/>
  <c r="E476" i="34"/>
  <c r="T472" i="34"/>
  <c r="J474" i="34"/>
  <c r="T471" i="34"/>
  <c r="K473" i="34"/>
  <c r="N473" i="34" s="1"/>
  <c r="M473" i="34" s="1"/>
  <c r="J473" i="34"/>
  <c r="E474" i="34"/>
  <c r="T470" i="34"/>
  <c r="E785" i="34" s="1"/>
  <c r="J472" i="34"/>
  <c r="T469" i="34"/>
  <c r="J471" i="34"/>
  <c r="K471" i="34" s="1"/>
  <c r="N471" i="34" s="1"/>
  <c r="M471" i="34" s="1"/>
  <c r="E472" i="34"/>
  <c r="T468" i="34"/>
  <c r="E783" i="34" s="1"/>
  <c r="J470" i="34"/>
  <c r="K470" i="34" s="1"/>
  <c r="N470" i="34" s="1"/>
  <c r="M470" i="34" s="1"/>
  <c r="E471" i="34"/>
  <c r="T467" i="34"/>
  <c r="E761" i="34" s="1"/>
  <c r="J469" i="34"/>
  <c r="T466" i="34"/>
  <c r="E782" i="34" s="1"/>
  <c r="J468" i="34"/>
  <c r="K468" i="34" s="1"/>
  <c r="N468" i="34" s="1"/>
  <c r="M468" i="34" s="1"/>
  <c r="E469" i="34"/>
  <c r="T465" i="34"/>
  <c r="E781" i="34" s="1"/>
  <c r="J467" i="34"/>
  <c r="T464" i="34"/>
  <c r="J466" i="34"/>
  <c r="T463" i="34"/>
  <c r="J465" i="34"/>
  <c r="K465" i="34" s="1"/>
  <c r="N465" i="34" s="1"/>
  <c r="M465" i="34" s="1"/>
  <c r="T462" i="34"/>
  <c r="E778" i="34" s="1"/>
  <c r="J464" i="34"/>
  <c r="K464" i="34" s="1"/>
  <c r="N464" i="34" s="1"/>
  <c r="M464" i="34" s="1"/>
  <c r="T461" i="34"/>
  <c r="J463" i="34"/>
  <c r="K463" i="34" s="1"/>
  <c r="N463" i="34" s="1"/>
  <c r="M463" i="34" s="1"/>
  <c r="E464" i="34"/>
  <c r="T460" i="34"/>
  <c r="E776" i="34" s="1"/>
  <c r="J462" i="34"/>
  <c r="K462" i="34" s="1"/>
  <c r="N462" i="34" s="1"/>
  <c r="M462" i="34" s="1"/>
  <c r="E463" i="34"/>
  <c r="T459" i="34"/>
  <c r="E775" i="34" s="1"/>
  <c r="J461" i="34"/>
  <c r="T458" i="34"/>
  <c r="J460" i="34"/>
  <c r="K460" i="34" s="1"/>
  <c r="N460" i="34" s="1"/>
  <c r="M460" i="34" s="1"/>
  <c r="E461" i="34"/>
  <c r="T457" i="34"/>
  <c r="E773" i="34" s="1"/>
  <c r="J459" i="34"/>
  <c r="T456" i="34"/>
  <c r="E760" i="34" s="1"/>
  <c r="J458" i="34"/>
  <c r="K458" i="34" s="1"/>
  <c r="N458" i="34" s="1"/>
  <c r="M458" i="34" s="1"/>
  <c r="T455" i="34"/>
  <c r="J457" i="34"/>
  <c r="K457" i="34" s="1"/>
  <c r="N457" i="34" s="1"/>
  <c r="M457" i="34" s="1"/>
  <c r="E458" i="34"/>
  <c r="T454" i="34"/>
  <c r="E758" i="34" s="1"/>
  <c r="J456" i="34"/>
  <c r="E457" i="34"/>
  <c r="T453" i="34"/>
  <c r="J455" i="34"/>
  <c r="K455" i="34" s="1"/>
  <c r="N455" i="34" s="1"/>
  <c r="M455" i="34" s="1"/>
  <c r="E456" i="34"/>
  <c r="T452" i="34"/>
  <c r="E752" i="34" s="1"/>
  <c r="J454" i="34"/>
  <c r="K454" i="34" s="1"/>
  <c r="N454" i="34" s="1"/>
  <c r="M454" i="34" s="1"/>
  <c r="E455" i="34"/>
  <c r="T451" i="34"/>
  <c r="E756" i="34" s="1"/>
  <c r="J453" i="34"/>
  <c r="T450" i="34"/>
  <c r="K452" i="34"/>
  <c r="N452" i="34" s="1"/>
  <c r="M452" i="34" s="1"/>
  <c r="J452" i="34"/>
  <c r="E453" i="34"/>
  <c r="T449" i="34"/>
  <c r="E755" i="34" s="1"/>
  <c r="J451" i="34"/>
  <c r="E452" i="34"/>
  <c r="T448" i="34"/>
  <c r="E754" i="34" s="1"/>
  <c r="J450" i="34"/>
  <c r="T447" i="34"/>
  <c r="J449" i="34"/>
  <c r="K449" i="34" s="1"/>
  <c r="N449" i="34" s="1"/>
  <c r="M449" i="34" s="1"/>
  <c r="E450" i="34"/>
  <c r="T446" i="34"/>
  <c r="E771" i="34" s="1"/>
  <c r="J448" i="34"/>
  <c r="E449" i="34"/>
  <c r="T445" i="34"/>
  <c r="J447" i="34"/>
  <c r="K447" i="34" s="1"/>
  <c r="N447" i="34" s="1"/>
  <c r="M447" i="34" s="1"/>
  <c r="E448" i="34"/>
  <c r="T444" i="34"/>
  <c r="E750" i="34" s="1"/>
  <c r="J446" i="34"/>
  <c r="K446" i="34" s="1"/>
  <c r="N446" i="34" s="1"/>
  <c r="M446" i="34" s="1"/>
  <c r="E447" i="34"/>
  <c r="T443" i="34"/>
  <c r="E749" i="34" s="1"/>
  <c r="J445" i="34"/>
  <c r="T442" i="34"/>
  <c r="J444" i="34"/>
  <c r="K444" i="34" s="1"/>
  <c r="N444" i="34" s="1"/>
  <c r="M444" i="34" s="1"/>
  <c r="E445" i="34"/>
  <c r="T441" i="34"/>
  <c r="J443" i="34"/>
  <c r="K443" i="34" s="1"/>
  <c r="N443" i="34" s="1"/>
  <c r="M443" i="34" s="1"/>
  <c r="T440" i="34"/>
  <c r="E747" i="34" s="1"/>
  <c r="J442" i="34"/>
  <c r="E443" i="34"/>
  <c r="T439" i="34"/>
  <c r="J441" i="34"/>
  <c r="K441" i="34" s="1"/>
  <c r="N441" i="34" s="1"/>
  <c r="M441" i="34" s="1"/>
  <c r="E442" i="34"/>
  <c r="T438" i="34"/>
  <c r="E745" i="34" s="1"/>
  <c r="J440" i="34"/>
  <c r="T437" i="34"/>
  <c r="J439" i="34"/>
  <c r="K439" i="34" s="1"/>
  <c r="N439" i="34" s="1"/>
  <c r="M439" i="34" s="1"/>
  <c r="E440" i="34"/>
  <c r="T436" i="34"/>
  <c r="E743" i="34" s="1"/>
  <c r="J438" i="34"/>
  <c r="K438" i="34" s="1"/>
  <c r="N438" i="34" s="1"/>
  <c r="M438" i="34" s="1"/>
  <c r="E439" i="34"/>
  <c r="T435" i="34"/>
  <c r="E742" i="34" s="1"/>
  <c r="J437" i="34"/>
  <c r="T434" i="34"/>
  <c r="E740" i="34" s="1"/>
  <c r="K436" i="34"/>
  <c r="N436" i="34" s="1"/>
  <c r="M436" i="34" s="1"/>
  <c r="J436" i="34"/>
  <c r="E437" i="34"/>
  <c r="T433" i="34"/>
  <c r="E741" i="34" s="1"/>
  <c r="J435" i="34"/>
  <c r="E436" i="34"/>
  <c r="T432" i="34"/>
  <c r="J434" i="34"/>
  <c r="K434" i="34" s="1"/>
  <c r="N434" i="34" s="1"/>
  <c r="M434" i="34" s="1"/>
  <c r="T431" i="34"/>
  <c r="J433" i="34"/>
  <c r="K433" i="34" s="1"/>
  <c r="N433" i="34" s="1"/>
  <c r="M433" i="34" s="1"/>
  <c r="E434" i="34"/>
  <c r="T430" i="34"/>
  <c r="J432" i="34"/>
  <c r="T429" i="34"/>
  <c r="J431" i="34"/>
  <c r="K431" i="34" s="1"/>
  <c r="N431" i="34" s="1"/>
  <c r="M431" i="34" s="1"/>
  <c r="E432" i="34"/>
  <c r="T428" i="34"/>
  <c r="J430" i="34"/>
  <c r="K430" i="34" s="1"/>
  <c r="N430" i="34" s="1"/>
  <c r="M430" i="34" s="1"/>
  <c r="E431" i="34"/>
  <c r="T427" i="34"/>
  <c r="J429" i="34"/>
  <c r="T426" i="34"/>
  <c r="K428" i="34"/>
  <c r="N428" i="34" s="1"/>
  <c r="M428" i="34" s="1"/>
  <c r="J428" i="34"/>
  <c r="E429" i="34"/>
  <c r="T425" i="34"/>
  <c r="J427" i="34"/>
  <c r="K427" i="34" s="1"/>
  <c r="N427" i="34" s="1"/>
  <c r="M427" i="34" s="1"/>
  <c r="T424" i="34"/>
  <c r="J426" i="34"/>
  <c r="E427" i="34"/>
  <c r="T423" i="34"/>
  <c r="J425" i="34"/>
  <c r="K425" i="34" s="1"/>
  <c r="N425" i="34" s="1"/>
  <c r="M425" i="34" s="1"/>
  <c r="T422" i="34"/>
  <c r="J424" i="34"/>
  <c r="T421" i="34"/>
  <c r="J423" i="34"/>
  <c r="K423" i="34" s="1"/>
  <c r="N423" i="34" s="1"/>
  <c r="M423" i="34" s="1"/>
  <c r="E424" i="34"/>
  <c r="T420" i="34"/>
  <c r="J422" i="34"/>
  <c r="K422" i="34" s="1"/>
  <c r="N422" i="34" s="1"/>
  <c r="M422" i="34" s="1"/>
  <c r="E423" i="34"/>
  <c r="T419" i="34"/>
  <c r="J421" i="34"/>
  <c r="T418" i="34"/>
  <c r="J420" i="34"/>
  <c r="K420" i="34" s="1"/>
  <c r="N420" i="34" s="1"/>
  <c r="M420" i="34" s="1"/>
  <c r="E421" i="34"/>
  <c r="T417" i="34"/>
  <c r="J419" i="34"/>
  <c r="E420" i="34"/>
  <c r="T416" i="34"/>
  <c r="J418" i="34"/>
  <c r="T415" i="34"/>
  <c r="J417" i="34"/>
  <c r="K417" i="34" s="1"/>
  <c r="N417" i="34" s="1"/>
  <c r="M417" i="34" s="1"/>
  <c r="E418" i="34"/>
  <c r="T414" i="34"/>
  <c r="J416" i="34"/>
  <c r="T413" i="34"/>
  <c r="J415" i="34"/>
  <c r="K415" i="34" s="1"/>
  <c r="N415" i="34" s="1"/>
  <c r="M415" i="34" s="1"/>
  <c r="E416" i="34"/>
  <c r="T412" i="34"/>
  <c r="J414" i="34"/>
  <c r="K414" i="34" s="1"/>
  <c r="N414" i="34" s="1"/>
  <c r="M414" i="34" s="1"/>
  <c r="E415" i="34"/>
  <c r="T411" i="34"/>
  <c r="J413" i="34"/>
  <c r="T410" i="34"/>
  <c r="J412" i="34"/>
  <c r="K412" i="34" s="1"/>
  <c r="N412" i="34" s="1"/>
  <c r="M412" i="34" s="1"/>
  <c r="E413" i="34"/>
  <c r="T409" i="34"/>
  <c r="J411" i="34"/>
  <c r="E412" i="34"/>
  <c r="T408" i="34"/>
  <c r="T407" i="34"/>
  <c r="T406" i="34"/>
  <c r="J408" i="34"/>
  <c r="T405" i="34"/>
  <c r="J407" i="34"/>
  <c r="T404" i="34"/>
  <c r="J406" i="34"/>
  <c r="T403" i="34"/>
  <c r="J405" i="34"/>
  <c r="T402" i="34"/>
  <c r="J404" i="34"/>
  <c r="K404" i="34" s="1"/>
  <c r="N404" i="34" s="1"/>
  <c r="M404" i="34" s="1"/>
  <c r="T401" i="34"/>
  <c r="J403" i="34"/>
  <c r="T400" i="34"/>
  <c r="J402" i="34"/>
  <c r="K402" i="34" s="1"/>
  <c r="N402" i="34" s="1"/>
  <c r="M402" i="34" s="1"/>
  <c r="T399" i="34"/>
  <c r="J401" i="34"/>
  <c r="T398" i="34"/>
  <c r="J400" i="34"/>
  <c r="K400" i="34" s="1"/>
  <c r="N400" i="34" s="1"/>
  <c r="M400" i="34" s="1"/>
  <c r="T397" i="34"/>
  <c r="J399" i="34"/>
  <c r="T396" i="34"/>
  <c r="J398" i="34"/>
  <c r="T395" i="34"/>
  <c r="T394" i="34"/>
  <c r="J396" i="34"/>
  <c r="E397" i="34"/>
  <c r="T393" i="34"/>
  <c r="J395" i="34"/>
  <c r="E396" i="34"/>
  <c r="T392" i="34"/>
  <c r="T391" i="34"/>
  <c r="J393" i="34"/>
  <c r="T390" i="34"/>
  <c r="N392" i="34"/>
  <c r="M392" i="34" s="1"/>
  <c r="J392" i="34"/>
  <c r="T389" i="34"/>
  <c r="T388" i="34"/>
  <c r="J390" i="34"/>
  <c r="T387" i="34"/>
  <c r="J389" i="34"/>
  <c r="T386" i="34"/>
  <c r="J388" i="34"/>
  <c r="T385" i="34"/>
  <c r="J387" i="34"/>
  <c r="K387" i="34" s="1"/>
  <c r="N387" i="34" s="1"/>
  <c r="M387" i="34" s="1"/>
  <c r="T384" i="34"/>
  <c r="J386" i="34"/>
  <c r="T383" i="34"/>
  <c r="J385" i="34"/>
  <c r="T382" i="34"/>
  <c r="J384" i="34"/>
  <c r="K384" i="34" s="1"/>
  <c r="N384" i="34" s="1"/>
  <c r="M384" i="34" s="1"/>
  <c r="T381" i="34"/>
  <c r="J383" i="34"/>
  <c r="T380" i="34"/>
  <c r="J382" i="34"/>
  <c r="T379" i="34"/>
  <c r="J381" i="34"/>
  <c r="T378" i="34"/>
  <c r="J380" i="34"/>
  <c r="T377" i="34"/>
  <c r="J379" i="34"/>
  <c r="T376" i="34"/>
  <c r="J378" i="34"/>
  <c r="T375" i="34"/>
  <c r="J377" i="34"/>
  <c r="T374" i="34"/>
  <c r="J376" i="34"/>
  <c r="K376" i="34" s="1"/>
  <c r="N376" i="34" s="1"/>
  <c r="M376" i="34" s="1"/>
  <c r="T373" i="34"/>
  <c r="J375" i="34"/>
  <c r="T372" i="34"/>
  <c r="J374" i="34"/>
  <c r="T371" i="34"/>
  <c r="J373" i="34"/>
  <c r="T370" i="34"/>
  <c r="J372" i="34"/>
  <c r="T369" i="34"/>
  <c r="J371" i="34"/>
  <c r="K371" i="34" s="1"/>
  <c r="N371" i="34" s="1"/>
  <c r="M371" i="34" s="1"/>
  <c r="T368" i="34"/>
  <c r="J370" i="34"/>
  <c r="T367" i="34"/>
  <c r="J369" i="34"/>
  <c r="T366" i="34"/>
  <c r="J368" i="34"/>
  <c r="T365" i="34"/>
  <c r="J367" i="34"/>
  <c r="T364" i="34"/>
  <c r="J366" i="34"/>
  <c r="T363" i="34"/>
  <c r="J365" i="34"/>
  <c r="T362" i="34"/>
  <c r="J364" i="34"/>
  <c r="T361" i="34"/>
  <c r="J363" i="34"/>
  <c r="T360" i="34"/>
  <c r="J362" i="34"/>
  <c r="T359" i="34"/>
  <c r="J361" i="34"/>
  <c r="T358" i="34"/>
  <c r="J360" i="34"/>
  <c r="T357" i="34"/>
  <c r="J359" i="34"/>
  <c r="T356" i="34"/>
  <c r="J358" i="34"/>
  <c r="T355" i="34"/>
  <c r="J357" i="34"/>
  <c r="T354" i="34"/>
  <c r="J356" i="34"/>
  <c r="T353" i="34"/>
  <c r="J355" i="34"/>
  <c r="T352" i="34"/>
  <c r="J354" i="34"/>
  <c r="T351" i="34"/>
  <c r="J353" i="34"/>
  <c r="T350" i="34"/>
  <c r="J352" i="34"/>
  <c r="K352" i="34" s="1"/>
  <c r="N352" i="34" s="1"/>
  <c r="M352" i="34" s="1"/>
  <c r="T349" i="34"/>
  <c r="E265" i="34" s="1"/>
  <c r="J351" i="34"/>
  <c r="K351" i="34" s="1"/>
  <c r="N351" i="34" s="1"/>
  <c r="M351" i="34" s="1"/>
  <c r="E352" i="34"/>
  <c r="T348" i="34"/>
  <c r="J350" i="34"/>
  <c r="T347" i="34"/>
  <c r="J349" i="34"/>
  <c r="T346" i="34"/>
  <c r="T345" i="34"/>
  <c r="J347" i="34"/>
  <c r="T344" i="34"/>
  <c r="J346" i="34"/>
  <c r="T343" i="34"/>
  <c r="J345" i="34"/>
  <c r="T342" i="34"/>
  <c r="E217" i="34" s="1"/>
  <c r="J344" i="34"/>
  <c r="K344" i="34" s="1"/>
  <c r="N344" i="34" s="1"/>
  <c r="M344" i="34" s="1"/>
  <c r="T341" i="34"/>
  <c r="J343" i="34"/>
  <c r="E344" i="34"/>
  <c r="T340" i="34"/>
  <c r="J342" i="34"/>
  <c r="D343" i="34"/>
  <c r="T339" i="34"/>
  <c r="E88" i="34" s="1"/>
  <c r="T338" i="34"/>
  <c r="J340" i="34"/>
  <c r="T337" i="34"/>
  <c r="J339" i="34"/>
  <c r="T336" i="34"/>
  <c r="E404" i="34" s="1"/>
  <c r="T335" i="34"/>
  <c r="J337" i="34"/>
  <c r="K337" i="34" s="1"/>
  <c r="N337" i="34" s="1"/>
  <c r="M337" i="34" s="1"/>
  <c r="T334" i="34"/>
  <c r="E228" i="34" s="1"/>
  <c r="J336" i="34"/>
  <c r="T333" i="34"/>
  <c r="J335" i="34"/>
  <c r="T332" i="34"/>
  <c r="J334" i="34"/>
  <c r="T331" i="34"/>
  <c r="J333" i="34"/>
  <c r="T330" i="34"/>
  <c r="J332" i="34"/>
  <c r="T329" i="34"/>
  <c r="J331" i="34"/>
  <c r="T328" i="34"/>
  <c r="J330" i="34"/>
  <c r="K330" i="34" s="1"/>
  <c r="N330" i="34" s="1"/>
  <c r="M330" i="34" s="1"/>
  <c r="T327" i="34"/>
  <c r="T326" i="34"/>
  <c r="J327" i="34"/>
  <c r="K327" i="34" s="1"/>
  <c r="N327" i="34" s="1"/>
  <c r="T325" i="34"/>
  <c r="J326" i="34"/>
  <c r="K326" i="34" s="1"/>
  <c r="N326" i="34" s="1"/>
  <c r="T324" i="34"/>
  <c r="J325" i="34"/>
  <c r="T323" i="34"/>
  <c r="J324" i="34"/>
  <c r="K324" i="34" s="1"/>
  <c r="N324" i="34" s="1"/>
  <c r="T322" i="34"/>
  <c r="J323" i="34"/>
  <c r="K323" i="34" s="1"/>
  <c r="N323" i="34" s="1"/>
  <c r="T321" i="34"/>
  <c r="J322" i="34"/>
  <c r="K322" i="34" s="1"/>
  <c r="N322" i="34" s="1"/>
  <c r="M322" i="34" s="1"/>
  <c r="T320" i="34"/>
  <c r="J321" i="34"/>
  <c r="K321" i="34" s="1"/>
  <c r="N321" i="34" s="1"/>
  <c r="T319" i="34"/>
  <c r="J320" i="34"/>
  <c r="T318" i="34"/>
  <c r="J319" i="34"/>
  <c r="K319" i="34" s="1"/>
  <c r="N319" i="34" s="1"/>
  <c r="T317" i="34"/>
  <c r="J318" i="34"/>
  <c r="K318" i="34" s="1"/>
  <c r="N318" i="34" s="1"/>
  <c r="T316" i="34"/>
  <c r="J317" i="34"/>
  <c r="K317" i="34" s="1"/>
  <c r="N317" i="34" s="1"/>
  <c r="T315" i="34"/>
  <c r="J316" i="34"/>
  <c r="K316" i="34" s="1"/>
  <c r="N316" i="34" s="1"/>
  <c r="M316" i="34" s="1"/>
  <c r="T314" i="34"/>
  <c r="J315" i="34"/>
  <c r="K315" i="34" s="1"/>
  <c r="N315" i="34" s="1"/>
  <c r="T313" i="34"/>
  <c r="J314" i="34"/>
  <c r="K314" i="34" s="1"/>
  <c r="N314" i="34" s="1"/>
  <c r="M314" i="34" s="1"/>
  <c r="T312" i="34"/>
  <c r="J313" i="34"/>
  <c r="T311" i="34"/>
  <c r="J312" i="34"/>
  <c r="T310" i="34"/>
  <c r="J311" i="34"/>
  <c r="K311" i="34" s="1"/>
  <c r="N311" i="34" s="1"/>
  <c r="T309" i="34"/>
  <c r="J310" i="34"/>
  <c r="K310" i="34" s="1"/>
  <c r="N310" i="34" s="1"/>
  <c r="T308" i="34"/>
  <c r="J308" i="34"/>
  <c r="K308" i="34" s="1"/>
  <c r="N308" i="34" s="1"/>
  <c r="T307" i="34"/>
  <c r="J307" i="34"/>
  <c r="K307" i="34" s="1"/>
  <c r="N307" i="34" s="1"/>
  <c r="T306" i="34"/>
  <c r="J306" i="34"/>
  <c r="K306" i="34" s="1"/>
  <c r="N306" i="34" s="1"/>
  <c r="T305" i="34"/>
  <c r="J305" i="34"/>
  <c r="K305" i="34" s="1"/>
  <c r="N305" i="34" s="1"/>
  <c r="T304" i="34"/>
  <c r="J304" i="34"/>
  <c r="K304" i="34" s="1"/>
  <c r="N304" i="34" s="1"/>
  <c r="T303" i="34"/>
  <c r="E248" i="34" s="1"/>
  <c r="J303" i="34"/>
  <c r="K303" i="34" s="1"/>
  <c r="N303" i="34" s="1"/>
  <c r="T302" i="34"/>
  <c r="E403" i="34" s="1"/>
  <c r="J302" i="34"/>
  <c r="K302" i="34" s="1"/>
  <c r="N302" i="34" s="1"/>
  <c r="T301" i="34"/>
  <c r="J301" i="34"/>
  <c r="T300" i="34"/>
  <c r="J300" i="34"/>
  <c r="K300" i="34" s="1"/>
  <c r="N300" i="34" s="1"/>
  <c r="M300" i="34" s="1"/>
  <c r="T299" i="34"/>
  <c r="J299" i="34"/>
  <c r="K299" i="34" s="1"/>
  <c r="N299" i="34" s="1"/>
  <c r="T298" i="34"/>
  <c r="E208" i="34" s="1"/>
  <c r="J298" i="34"/>
  <c r="K298" i="34" s="1"/>
  <c r="N298" i="34" s="1"/>
  <c r="T297" i="34"/>
  <c r="J297" i="34"/>
  <c r="T296" i="34"/>
  <c r="J296" i="34"/>
  <c r="K296" i="34" s="1"/>
  <c r="N296" i="34" s="1"/>
  <c r="T295" i="34"/>
  <c r="J295" i="34"/>
  <c r="K295" i="34" s="1"/>
  <c r="N295" i="34" s="1"/>
  <c r="M295" i="34" s="1"/>
  <c r="T294" i="34"/>
  <c r="J294" i="34"/>
  <c r="K294" i="34" s="1"/>
  <c r="N294" i="34" s="1"/>
  <c r="T293" i="34"/>
  <c r="J293" i="34"/>
  <c r="K293" i="34" s="1"/>
  <c r="N293" i="34" s="1"/>
  <c r="T292" i="34"/>
  <c r="J292" i="34"/>
  <c r="T291" i="34"/>
  <c r="J291" i="34"/>
  <c r="K291" i="34" s="1"/>
  <c r="N291" i="34" s="1"/>
  <c r="T290" i="34"/>
  <c r="T289" i="34"/>
  <c r="J289" i="34"/>
  <c r="D290" i="34"/>
  <c r="T288" i="34"/>
  <c r="J288" i="34"/>
  <c r="D289" i="34"/>
  <c r="T287" i="34"/>
  <c r="J287" i="34"/>
  <c r="D288" i="34"/>
  <c r="T286" i="34"/>
  <c r="J286" i="34"/>
  <c r="D287" i="34"/>
  <c r="T285" i="34"/>
  <c r="J285" i="34"/>
  <c r="D286" i="34"/>
  <c r="T284" i="34"/>
  <c r="E224" i="34" s="1"/>
  <c r="J284" i="34"/>
  <c r="D285" i="34"/>
  <c r="T283" i="34"/>
  <c r="J283" i="34"/>
  <c r="D284" i="34"/>
  <c r="T282" i="34"/>
  <c r="D283" i="34"/>
  <c r="T281" i="34"/>
  <c r="J281" i="34"/>
  <c r="D282" i="34"/>
  <c r="T280" i="34"/>
  <c r="J280" i="34"/>
  <c r="D281" i="34"/>
  <c r="T279" i="34"/>
  <c r="J279" i="34"/>
  <c r="D280" i="34"/>
  <c r="T278" i="34"/>
  <c r="J278" i="34"/>
  <c r="K278" i="34" s="1"/>
  <c r="N278" i="34" s="1"/>
  <c r="M278" i="34" s="1"/>
  <c r="D279" i="34"/>
  <c r="T277" i="34"/>
  <c r="J277" i="34"/>
  <c r="D278" i="34"/>
  <c r="T276" i="34"/>
  <c r="J276" i="34"/>
  <c r="K276" i="34" s="1"/>
  <c r="N276" i="34" s="1"/>
  <c r="M276" i="34" s="1"/>
  <c r="D277" i="34"/>
  <c r="T275" i="34"/>
  <c r="J275" i="34"/>
  <c r="E276" i="34"/>
  <c r="D276" i="34"/>
  <c r="T274" i="34"/>
  <c r="J274" i="34"/>
  <c r="D275" i="34"/>
  <c r="T273" i="34"/>
  <c r="J273" i="34"/>
  <c r="D274" i="34"/>
  <c r="T272" i="34"/>
  <c r="J272" i="34"/>
  <c r="D273" i="34"/>
  <c r="T271" i="34"/>
  <c r="J271" i="34"/>
  <c r="D272" i="34"/>
  <c r="T270" i="34"/>
  <c r="E401" i="34" s="1"/>
  <c r="J270" i="34"/>
  <c r="D271" i="34"/>
  <c r="T269" i="34"/>
  <c r="J269" i="34"/>
  <c r="D270" i="34"/>
  <c r="T268" i="34"/>
  <c r="J268" i="34"/>
  <c r="D269" i="34"/>
  <c r="T267" i="34"/>
  <c r="J267" i="34"/>
  <c r="E268" i="34"/>
  <c r="D268" i="34"/>
  <c r="T266" i="34"/>
  <c r="T265" i="34"/>
  <c r="J265" i="34"/>
  <c r="K265" i="34" s="1"/>
  <c r="N265" i="34" s="1"/>
  <c r="M265" i="34" s="1"/>
  <c r="E266" i="34"/>
  <c r="D266" i="34"/>
  <c r="T264" i="34"/>
  <c r="J264" i="34"/>
  <c r="D265" i="34"/>
  <c r="T263" i="34"/>
  <c r="J263" i="34"/>
  <c r="D264" i="34"/>
  <c r="T262" i="34"/>
  <c r="T261" i="34"/>
  <c r="J261" i="34"/>
  <c r="E262" i="34"/>
  <c r="D262" i="34"/>
  <c r="T260" i="34"/>
  <c r="T259" i="34"/>
  <c r="J259" i="34"/>
  <c r="K259" i="34" s="1"/>
  <c r="N259" i="34" s="1"/>
  <c r="M259" i="34" s="1"/>
  <c r="E260" i="34"/>
  <c r="D260" i="34"/>
  <c r="T258" i="34"/>
  <c r="J258" i="34"/>
  <c r="D259" i="34"/>
  <c r="T257" i="34"/>
  <c r="T256" i="34"/>
  <c r="J256" i="34"/>
  <c r="D257" i="34"/>
  <c r="T255" i="34"/>
  <c r="J255" i="34"/>
  <c r="D256" i="34"/>
  <c r="T254" i="34"/>
  <c r="J254" i="34"/>
  <c r="K254" i="34" s="1"/>
  <c r="N254" i="34" s="1"/>
  <c r="M254" i="34" s="1"/>
  <c r="E255" i="34"/>
  <c r="D255" i="34"/>
  <c r="T253" i="34"/>
  <c r="J253" i="34"/>
  <c r="K253" i="34" s="1"/>
  <c r="N253" i="34" s="1"/>
  <c r="M253" i="34" s="1"/>
  <c r="D254" i="34"/>
  <c r="T252" i="34"/>
  <c r="J252" i="34"/>
  <c r="K252" i="34" s="1"/>
  <c r="N252" i="34" s="1"/>
  <c r="M252" i="34" s="1"/>
  <c r="D253" i="34"/>
  <c r="T251" i="34"/>
  <c r="J251" i="34"/>
  <c r="D252" i="34"/>
  <c r="T250" i="34"/>
  <c r="N250" i="34"/>
  <c r="T249" i="34"/>
  <c r="E253" i="34" s="1"/>
  <c r="J249" i="34"/>
  <c r="K249" i="34" s="1"/>
  <c r="N249" i="34" s="1"/>
  <c r="M249" i="34" s="1"/>
  <c r="D250" i="34"/>
  <c r="T248" i="34"/>
  <c r="E196" i="34" s="1"/>
  <c r="T247" i="34"/>
  <c r="J247" i="34"/>
  <c r="D248" i="34"/>
  <c r="T246" i="34"/>
  <c r="J246" i="34"/>
  <c r="K246" i="34" s="1"/>
  <c r="N246" i="34" s="1"/>
  <c r="M246" i="34" s="1"/>
  <c r="E247" i="34"/>
  <c r="D247" i="34"/>
  <c r="T245" i="34"/>
  <c r="T244" i="34"/>
  <c r="J244" i="34"/>
  <c r="D245" i="34"/>
  <c r="T243" i="34"/>
  <c r="J243" i="34"/>
  <c r="D244" i="34"/>
  <c r="T242" i="34"/>
  <c r="J242" i="34"/>
  <c r="K242" i="34" s="1"/>
  <c r="N242" i="34" s="1"/>
  <c r="M242" i="34" s="1"/>
  <c r="E243" i="34"/>
  <c r="D243" i="34"/>
  <c r="T241" i="34"/>
  <c r="E93" i="34" s="1"/>
  <c r="J241" i="34"/>
  <c r="D242" i="34"/>
  <c r="T240" i="34"/>
  <c r="J240" i="34"/>
  <c r="D241" i="34"/>
  <c r="T239" i="34"/>
  <c r="J239" i="34"/>
  <c r="D240" i="34"/>
  <c r="T238" i="34"/>
  <c r="J238" i="34"/>
  <c r="D239" i="34"/>
  <c r="T237" i="34"/>
  <c r="J237" i="34"/>
  <c r="D238" i="34"/>
  <c r="T236" i="34"/>
  <c r="E250" i="34" s="1"/>
  <c r="J236" i="34"/>
  <c r="K236" i="34" s="1"/>
  <c r="N236" i="34" s="1"/>
  <c r="M236" i="34" s="1"/>
  <c r="E237" i="34"/>
  <c r="D237" i="34"/>
  <c r="T235" i="34"/>
  <c r="T234" i="34"/>
  <c r="K234" i="34"/>
  <c r="N234" i="34" s="1"/>
  <c r="M234" i="34" s="1"/>
  <c r="J234" i="34"/>
  <c r="E235" i="34"/>
  <c r="D235" i="34"/>
  <c r="T233" i="34"/>
  <c r="J233" i="34"/>
  <c r="K233" i="34" s="1"/>
  <c r="N233" i="34" s="1"/>
  <c r="M233" i="34" s="1"/>
  <c r="D234" i="34"/>
  <c r="T232" i="34"/>
  <c r="T231" i="34"/>
  <c r="J231" i="34"/>
  <c r="K231" i="34" s="1"/>
  <c r="N231" i="34" s="1"/>
  <c r="M231" i="34" s="1"/>
  <c r="D232" i="34"/>
  <c r="T230" i="34"/>
  <c r="J230" i="34"/>
  <c r="K230" i="34" s="1"/>
  <c r="N230" i="34" s="1"/>
  <c r="M230" i="34" s="1"/>
  <c r="D231" i="34"/>
  <c r="T229" i="34"/>
  <c r="J229" i="34"/>
  <c r="K229" i="34" s="1"/>
  <c r="N229" i="34" s="1"/>
  <c r="M229" i="34" s="1"/>
  <c r="E230" i="34"/>
  <c r="D230" i="34"/>
  <c r="T228" i="34"/>
  <c r="J228" i="34"/>
  <c r="K228" i="34" s="1"/>
  <c r="N228" i="34" s="1"/>
  <c r="M228" i="34" s="1"/>
  <c r="D229" i="34"/>
  <c r="J227" i="34"/>
  <c r="K227" i="34" s="1"/>
  <c r="N227" i="34" s="1"/>
  <c r="M227" i="34" s="1"/>
  <c r="D228" i="34"/>
  <c r="T226" i="34"/>
  <c r="J226" i="34"/>
  <c r="K226" i="34" s="1"/>
  <c r="N226" i="34" s="1"/>
  <c r="M226" i="34" s="1"/>
  <c r="E227" i="34"/>
  <c r="D227" i="34"/>
  <c r="T225" i="34"/>
  <c r="J225" i="34"/>
  <c r="K225" i="34" s="1"/>
  <c r="N225" i="34" s="1"/>
  <c r="M225" i="34" s="1"/>
  <c r="E226" i="34"/>
  <c r="D226" i="34"/>
  <c r="T224" i="34"/>
  <c r="J224" i="34"/>
  <c r="K224" i="34" s="1"/>
  <c r="N224" i="34" s="1"/>
  <c r="M224" i="34" s="1"/>
  <c r="E225" i="34"/>
  <c r="D225" i="34"/>
  <c r="T223" i="34"/>
  <c r="J223" i="34"/>
  <c r="K223" i="34" s="1"/>
  <c r="N223" i="34" s="1"/>
  <c r="M223" i="34" s="1"/>
  <c r="D224" i="34"/>
  <c r="T222" i="34"/>
  <c r="J222" i="34"/>
  <c r="K222" i="34" s="1"/>
  <c r="N222" i="34" s="1"/>
  <c r="M222" i="34" s="1"/>
  <c r="D223" i="34"/>
  <c r="T221" i="34"/>
  <c r="J221" i="34"/>
  <c r="K221" i="34" s="1"/>
  <c r="N221" i="34" s="1"/>
  <c r="M221" i="34" s="1"/>
  <c r="E222" i="34"/>
  <c r="D222" i="34"/>
  <c r="T220" i="34"/>
  <c r="J220" i="34"/>
  <c r="D221" i="34"/>
  <c r="T219" i="34"/>
  <c r="T218" i="34"/>
  <c r="J218" i="34"/>
  <c r="K218" i="34" s="1"/>
  <c r="N218" i="34" s="1"/>
  <c r="M218" i="34" s="1"/>
  <c r="E219" i="34"/>
  <c r="D219" i="34"/>
  <c r="T217" i="34"/>
  <c r="E195" i="34" s="1"/>
  <c r="J217" i="34"/>
  <c r="D218" i="34"/>
  <c r="T216" i="34"/>
  <c r="J216" i="34"/>
  <c r="K216" i="34" s="1"/>
  <c r="N216" i="34" s="1"/>
  <c r="M216" i="34" s="1"/>
  <c r="D217" i="34"/>
  <c r="T215" i="34"/>
  <c r="J215" i="34"/>
  <c r="K215" i="34" s="1"/>
  <c r="N215" i="34" s="1"/>
  <c r="M215" i="34" s="1"/>
  <c r="E216" i="34"/>
  <c r="D216" i="34"/>
  <c r="T214" i="34"/>
  <c r="E213" i="34" s="1"/>
  <c r="J214" i="34"/>
  <c r="K214" i="34" s="1"/>
  <c r="N214" i="34" s="1"/>
  <c r="M214" i="34" s="1"/>
  <c r="E215" i="34"/>
  <c r="D215" i="34"/>
  <c r="T213" i="34"/>
  <c r="J213" i="34"/>
  <c r="D214" i="34"/>
  <c r="T212" i="34"/>
  <c r="J212" i="34"/>
  <c r="K212" i="34" s="1"/>
  <c r="N212" i="34" s="1"/>
  <c r="M212" i="34" s="1"/>
  <c r="D213" i="34"/>
  <c r="T211" i="34"/>
  <c r="T210" i="34"/>
  <c r="J210" i="34"/>
  <c r="K210" i="34" s="1"/>
  <c r="N210" i="34" s="1"/>
  <c r="M210" i="34" s="1"/>
  <c r="E211" i="34"/>
  <c r="D211" i="34"/>
  <c r="T209" i="34"/>
  <c r="J209" i="34"/>
  <c r="K209" i="34" s="1"/>
  <c r="N209" i="34" s="1"/>
  <c r="M209" i="34" s="1"/>
  <c r="E210" i="34"/>
  <c r="D210" i="34"/>
  <c r="T208" i="34"/>
  <c r="E84" i="34" s="1"/>
  <c r="J208" i="34"/>
  <c r="K208" i="34" s="1"/>
  <c r="N208" i="34" s="1"/>
  <c r="M208" i="34" s="1"/>
  <c r="E209" i="34"/>
  <c r="D209" i="34"/>
  <c r="T207" i="34"/>
  <c r="J207" i="34"/>
  <c r="D208" i="34"/>
  <c r="T206" i="34"/>
  <c r="J206" i="34"/>
  <c r="D207" i="34"/>
  <c r="T205" i="34"/>
  <c r="J205" i="34"/>
  <c r="K205" i="34" s="1"/>
  <c r="N205" i="34" s="1"/>
  <c r="M205" i="34" s="1"/>
  <c r="E206" i="34"/>
  <c r="D206" i="34"/>
  <c r="T204" i="34"/>
  <c r="T203" i="34"/>
  <c r="J203" i="34"/>
  <c r="K203" i="34" s="1"/>
  <c r="N203" i="34" s="1"/>
  <c r="M203" i="34" s="1"/>
  <c r="E204" i="34"/>
  <c r="D204" i="34"/>
  <c r="T202" i="34"/>
  <c r="J202" i="34"/>
  <c r="K202" i="34" s="1"/>
  <c r="N202" i="34" s="1"/>
  <c r="M202" i="34" s="1"/>
  <c r="E203" i="34"/>
  <c r="D203" i="34"/>
  <c r="T201" i="34"/>
  <c r="J201" i="34"/>
  <c r="K201" i="34" s="1"/>
  <c r="N201" i="34" s="1"/>
  <c r="M201" i="34" s="1"/>
  <c r="E202" i="34"/>
  <c r="D202" i="34"/>
  <c r="T200" i="34"/>
  <c r="T199" i="34"/>
  <c r="J199" i="34"/>
  <c r="D200" i="34"/>
  <c r="T198" i="34"/>
  <c r="J198" i="34"/>
  <c r="K198" i="34" s="1"/>
  <c r="N198" i="34" s="1"/>
  <c r="M198" i="34" s="1"/>
  <c r="E199" i="34"/>
  <c r="D199" i="34"/>
  <c r="T197" i="34"/>
  <c r="J197" i="34"/>
  <c r="D198" i="34"/>
  <c r="T196" i="34"/>
  <c r="J196" i="34"/>
  <c r="D197" i="34"/>
  <c r="T195" i="34"/>
  <c r="J195" i="34"/>
  <c r="K195" i="34" s="1"/>
  <c r="N195" i="34" s="1"/>
  <c r="M195" i="34" s="1"/>
  <c r="D196" i="34"/>
  <c r="T194" i="34"/>
  <c r="J194" i="34"/>
  <c r="K194" i="34" s="1"/>
  <c r="N194" i="34" s="1"/>
  <c r="M194" i="34" s="1"/>
  <c r="D195" i="34"/>
  <c r="T193" i="34"/>
  <c r="J193" i="34"/>
  <c r="K193" i="34" s="1"/>
  <c r="N193" i="34" s="1"/>
  <c r="M193" i="34" s="1"/>
  <c r="E194" i="34"/>
  <c r="D194" i="34"/>
  <c r="T192" i="34"/>
  <c r="J192" i="34"/>
  <c r="D193" i="34"/>
  <c r="T191" i="34"/>
  <c r="J191" i="34"/>
  <c r="K191" i="34" s="1"/>
  <c r="N191" i="34" s="1"/>
  <c r="M191" i="34" s="1"/>
  <c r="E192" i="34"/>
  <c r="D192" i="34"/>
  <c r="T190" i="34"/>
  <c r="J190" i="34"/>
  <c r="K190" i="34" s="1"/>
  <c r="N190" i="34" s="1"/>
  <c r="M190" i="34" s="1"/>
  <c r="E191" i="34"/>
  <c r="D191" i="34"/>
  <c r="T189" i="34"/>
  <c r="J189" i="34"/>
  <c r="K189" i="34" s="1"/>
  <c r="N189" i="34" s="1"/>
  <c r="M189" i="34" s="1"/>
  <c r="E190" i="34"/>
  <c r="D190" i="34"/>
  <c r="T188" i="34"/>
  <c r="J188" i="34"/>
  <c r="K188" i="34" s="1"/>
  <c r="N188" i="34" s="1"/>
  <c r="M188" i="34" s="1"/>
  <c r="E189" i="34"/>
  <c r="D189" i="34"/>
  <c r="T187" i="34"/>
  <c r="J187" i="34"/>
  <c r="K187" i="34" s="1"/>
  <c r="N187" i="34" s="1"/>
  <c r="M187" i="34" s="1"/>
  <c r="E188" i="34"/>
  <c r="D188" i="34"/>
  <c r="T186" i="34"/>
  <c r="J186" i="34"/>
  <c r="K186" i="34" s="1"/>
  <c r="N186" i="34" s="1"/>
  <c r="M186" i="34" s="1"/>
  <c r="E187" i="34"/>
  <c r="D187" i="34"/>
  <c r="T185" i="34"/>
  <c r="J185" i="34"/>
  <c r="K185" i="34" s="1"/>
  <c r="N185" i="34" s="1"/>
  <c r="M185" i="34" s="1"/>
  <c r="E186" i="34"/>
  <c r="D186" i="34"/>
  <c r="T184" i="34"/>
  <c r="E405" i="34" s="1"/>
  <c r="J184" i="34"/>
  <c r="K184" i="34" s="1"/>
  <c r="N184" i="34" s="1"/>
  <c r="M184" i="34" s="1"/>
  <c r="E185" i="34"/>
  <c r="D185" i="34"/>
  <c r="T183" i="34"/>
  <c r="J183" i="34"/>
  <c r="K183" i="34" s="1"/>
  <c r="N183" i="34" s="1"/>
  <c r="M183" i="34" s="1"/>
  <c r="E184" i="34"/>
  <c r="D184" i="34"/>
  <c r="T182" i="34"/>
  <c r="J182" i="34"/>
  <c r="K182" i="34" s="1"/>
  <c r="N182" i="34" s="1"/>
  <c r="M182" i="34" s="1"/>
  <c r="E183" i="34"/>
  <c r="D183" i="34"/>
  <c r="T181" i="34"/>
  <c r="J181" i="34"/>
  <c r="K181" i="34" s="1"/>
  <c r="N181" i="34" s="1"/>
  <c r="M181" i="34" s="1"/>
  <c r="E182" i="34"/>
  <c r="D182" i="34"/>
  <c r="T180" i="34"/>
  <c r="T179" i="34"/>
  <c r="E254" i="34" s="1"/>
  <c r="J179" i="34"/>
  <c r="K179" i="34" s="1"/>
  <c r="N179" i="34" s="1"/>
  <c r="M179" i="34" s="1"/>
  <c r="E180" i="34"/>
  <c r="D180" i="34"/>
  <c r="T178" i="34"/>
  <c r="J178" i="34"/>
  <c r="K178" i="34" s="1"/>
  <c r="N178" i="34" s="1"/>
  <c r="M178" i="34" s="1"/>
  <c r="D179" i="34"/>
  <c r="T177" i="34"/>
  <c r="J177" i="34"/>
  <c r="K177" i="34" s="1"/>
  <c r="N177" i="34" s="1"/>
  <c r="M177" i="34" s="1"/>
  <c r="E178" i="34"/>
  <c r="D178" i="34"/>
  <c r="T176" i="34"/>
  <c r="J176" i="34"/>
  <c r="D177" i="34"/>
  <c r="T175" i="34"/>
  <c r="J175" i="34"/>
  <c r="K175" i="34" s="1"/>
  <c r="N175" i="34" s="1"/>
  <c r="M175" i="34" s="1"/>
  <c r="E176" i="34"/>
  <c r="D176" i="34"/>
  <c r="T174" i="34"/>
  <c r="J174" i="34"/>
  <c r="K174" i="34" s="1"/>
  <c r="N174" i="34" s="1"/>
  <c r="M174" i="34" s="1"/>
  <c r="E175" i="34"/>
  <c r="D175" i="34"/>
  <c r="T173" i="34"/>
  <c r="J173" i="34"/>
  <c r="D174" i="34"/>
  <c r="T172" i="34"/>
  <c r="J172" i="34"/>
  <c r="K172" i="34" s="1"/>
  <c r="N172" i="34" s="1"/>
  <c r="M172" i="34" s="1"/>
  <c r="E173" i="34"/>
  <c r="D173" i="34"/>
  <c r="T171" i="34"/>
  <c r="J171" i="34"/>
  <c r="K171" i="34" s="1"/>
  <c r="N171" i="34" s="1"/>
  <c r="M171" i="34" s="1"/>
  <c r="E172" i="34"/>
  <c r="D172" i="34"/>
  <c r="T170" i="34"/>
  <c r="J170" i="34"/>
  <c r="K170" i="34" s="1"/>
  <c r="N170" i="34" s="1"/>
  <c r="M170" i="34" s="1"/>
  <c r="D171" i="34"/>
  <c r="T169" i="34"/>
  <c r="J169" i="34"/>
  <c r="K169" i="34" s="1"/>
  <c r="N169" i="34" s="1"/>
  <c r="M169" i="34" s="1"/>
  <c r="E170" i="34"/>
  <c r="D170" i="34"/>
  <c r="T168" i="34"/>
  <c r="E353" i="34" s="1"/>
  <c r="J168" i="34"/>
  <c r="D169" i="34"/>
  <c r="T167" i="34"/>
  <c r="J167" i="34"/>
  <c r="K167" i="34" s="1"/>
  <c r="N167" i="34" s="1"/>
  <c r="M167" i="34" s="1"/>
  <c r="E168" i="34"/>
  <c r="D168" i="34"/>
  <c r="T166" i="34"/>
  <c r="J166" i="34"/>
  <c r="K166" i="34" s="1"/>
  <c r="N166" i="34" s="1"/>
  <c r="M166" i="34" s="1"/>
  <c r="E167" i="34"/>
  <c r="D167" i="34"/>
  <c r="T165" i="34"/>
  <c r="J165" i="34"/>
  <c r="D166" i="34"/>
  <c r="T164" i="34"/>
  <c r="J164" i="34"/>
  <c r="K164" i="34" s="1"/>
  <c r="N164" i="34" s="1"/>
  <c r="M164" i="34" s="1"/>
  <c r="E165" i="34"/>
  <c r="D165" i="34"/>
  <c r="T163" i="34"/>
  <c r="J163" i="34"/>
  <c r="D164" i="34"/>
  <c r="T162" i="34"/>
  <c r="J162" i="34"/>
  <c r="K162" i="34" s="1"/>
  <c r="N162" i="34" s="1"/>
  <c r="M162" i="34" s="1"/>
  <c r="E163" i="34"/>
  <c r="D163" i="34"/>
  <c r="T161" i="34"/>
  <c r="J161" i="34"/>
  <c r="K161" i="34" s="1"/>
  <c r="N161" i="34" s="1"/>
  <c r="M161" i="34" s="1"/>
  <c r="E162" i="34"/>
  <c r="D162" i="34"/>
  <c r="T160" i="34"/>
  <c r="E82" i="34" s="1"/>
  <c r="J160" i="34"/>
  <c r="D161" i="34"/>
  <c r="T159" i="34"/>
  <c r="J159" i="34"/>
  <c r="K159" i="34" s="1"/>
  <c r="N159" i="34" s="1"/>
  <c r="M159" i="34" s="1"/>
  <c r="E160" i="34"/>
  <c r="D160" i="34"/>
  <c r="T158" i="34"/>
  <c r="E120" i="34" s="1"/>
  <c r="J158" i="34"/>
  <c r="K158" i="34" s="1"/>
  <c r="N158" i="34" s="1"/>
  <c r="M158" i="34" s="1"/>
  <c r="E159" i="34"/>
  <c r="D159" i="34"/>
  <c r="T157" i="34"/>
  <c r="J157" i="34"/>
  <c r="D158" i="34"/>
  <c r="T156" i="34"/>
  <c r="J156" i="34"/>
  <c r="K156" i="34" s="1"/>
  <c r="N156" i="34" s="1"/>
  <c r="M156" i="34" s="1"/>
  <c r="E157" i="34"/>
  <c r="D157" i="34"/>
  <c r="T155" i="34"/>
  <c r="T154" i="34"/>
  <c r="T153" i="34"/>
  <c r="J153" i="34"/>
  <c r="K153" i="34" s="1"/>
  <c r="N153" i="34" s="1"/>
  <c r="M153" i="34" s="1"/>
  <c r="D154" i="34"/>
  <c r="T152" i="34"/>
  <c r="J152" i="34"/>
  <c r="K152" i="34" s="1"/>
  <c r="N152" i="34" s="1"/>
  <c r="M152" i="34" s="1"/>
  <c r="E153" i="34"/>
  <c r="D153" i="34"/>
  <c r="T151" i="34"/>
  <c r="J151" i="34"/>
  <c r="E152" i="34"/>
  <c r="D152" i="34"/>
  <c r="T150" i="34"/>
  <c r="J150" i="34"/>
  <c r="D151" i="34"/>
  <c r="T149" i="34"/>
  <c r="J149" i="34"/>
  <c r="D150" i="34"/>
  <c r="T148" i="34"/>
  <c r="J148" i="34"/>
  <c r="D149" i="34"/>
  <c r="T147" i="34"/>
  <c r="J147" i="34"/>
  <c r="D148" i="34"/>
  <c r="T146" i="34"/>
  <c r="J146" i="34"/>
  <c r="D147" i="34"/>
  <c r="T145" i="34"/>
  <c r="J145" i="34"/>
  <c r="E146" i="34"/>
  <c r="D146" i="34"/>
  <c r="T144" i="34"/>
  <c r="J144" i="34"/>
  <c r="K144" i="34" s="1"/>
  <c r="N144" i="34" s="1"/>
  <c r="M144" i="34" s="1"/>
  <c r="E145" i="34"/>
  <c r="D145" i="34"/>
  <c r="T143" i="34"/>
  <c r="J143" i="34"/>
  <c r="K143" i="34" s="1"/>
  <c r="N143" i="34" s="1"/>
  <c r="M143" i="34" s="1"/>
  <c r="E144" i="34"/>
  <c r="D144" i="34"/>
  <c r="T142" i="34"/>
  <c r="J142" i="34"/>
  <c r="K142" i="34" s="1"/>
  <c r="N142" i="34" s="1"/>
  <c r="M142" i="34" s="1"/>
  <c r="E143" i="34"/>
  <c r="D143" i="34"/>
  <c r="T141" i="34"/>
  <c r="J141" i="34"/>
  <c r="K141" i="34" s="1"/>
  <c r="N141" i="34" s="1"/>
  <c r="M141" i="34" s="1"/>
  <c r="E142" i="34"/>
  <c r="D142" i="34"/>
  <c r="T140" i="34"/>
  <c r="J140" i="34"/>
  <c r="K140" i="34" s="1"/>
  <c r="N140" i="34" s="1"/>
  <c r="M140" i="34" s="1"/>
  <c r="E141" i="34"/>
  <c r="D141" i="34"/>
  <c r="T139" i="34"/>
  <c r="J139" i="34"/>
  <c r="K139" i="34" s="1"/>
  <c r="N139" i="34" s="1"/>
  <c r="M139" i="34" s="1"/>
  <c r="E140" i="34"/>
  <c r="D140" i="34"/>
  <c r="T138" i="34"/>
  <c r="J138" i="34"/>
  <c r="K138" i="34" s="1"/>
  <c r="N138" i="34" s="1"/>
  <c r="M138" i="34" s="1"/>
  <c r="E139" i="34"/>
  <c r="D139" i="34"/>
  <c r="T137" i="34"/>
  <c r="J137" i="34"/>
  <c r="K137" i="34" s="1"/>
  <c r="N137" i="34" s="1"/>
  <c r="M137" i="34" s="1"/>
  <c r="E138" i="34"/>
  <c r="D138" i="34"/>
  <c r="T136" i="34"/>
  <c r="J136" i="34"/>
  <c r="D137" i="34"/>
  <c r="T135" i="34"/>
  <c r="J135" i="34"/>
  <c r="K135" i="34" s="1"/>
  <c r="N135" i="34" s="1"/>
  <c r="M135" i="34" s="1"/>
  <c r="E136" i="34"/>
  <c r="D136" i="34"/>
  <c r="T134" i="34"/>
  <c r="J134" i="34"/>
  <c r="K134" i="34" s="1"/>
  <c r="N134" i="34" s="1"/>
  <c r="M134" i="34" s="1"/>
  <c r="E135" i="34"/>
  <c r="D135" i="34"/>
  <c r="T133" i="34"/>
  <c r="T132" i="34"/>
  <c r="J132" i="34"/>
  <c r="K132" i="34" s="1"/>
  <c r="N132" i="34" s="1"/>
  <c r="M132" i="34" s="1"/>
  <c r="E133" i="34"/>
  <c r="D133" i="34"/>
  <c r="T131" i="34"/>
  <c r="J131" i="34"/>
  <c r="D132" i="34"/>
  <c r="T130" i="34"/>
  <c r="J130" i="34"/>
  <c r="E131" i="34"/>
  <c r="D131" i="34"/>
  <c r="T129" i="34"/>
  <c r="J129" i="34"/>
  <c r="D130" i="34"/>
  <c r="T128" i="34"/>
  <c r="E345" i="34" s="1"/>
  <c r="J128" i="34"/>
  <c r="D129" i="34"/>
  <c r="T127" i="34"/>
  <c r="J127" i="34"/>
  <c r="E128" i="34"/>
  <c r="D128" i="34"/>
  <c r="T126" i="34"/>
  <c r="J126" i="34"/>
  <c r="K126" i="34" s="1"/>
  <c r="N126" i="34" s="1"/>
  <c r="M126" i="34" s="1"/>
  <c r="E127" i="34"/>
  <c r="D127" i="34"/>
  <c r="T125" i="34"/>
  <c r="J125" i="34"/>
  <c r="K125" i="34" s="1"/>
  <c r="N125" i="34" s="1"/>
  <c r="M125" i="34" s="1"/>
  <c r="D126" i="34"/>
  <c r="T124" i="34"/>
  <c r="K343" i="34" s="1"/>
  <c r="N343" i="34" s="1"/>
  <c r="M343" i="34" s="1"/>
  <c r="J124" i="34"/>
  <c r="K124" i="34" s="1"/>
  <c r="N124" i="34" s="1"/>
  <c r="M124" i="34" s="1"/>
  <c r="E125" i="34"/>
  <c r="D125" i="34"/>
  <c r="T123" i="34"/>
  <c r="T122" i="34"/>
  <c r="J122" i="34"/>
  <c r="K122" i="34" s="1"/>
  <c r="N122" i="34" s="1"/>
  <c r="M122" i="34" s="1"/>
  <c r="D123" i="34"/>
  <c r="T121" i="34"/>
  <c r="E277" i="34" s="1"/>
  <c r="J121" i="34"/>
  <c r="K121" i="34" s="1"/>
  <c r="N121" i="34" s="1"/>
  <c r="M121" i="34" s="1"/>
  <c r="E122" i="34"/>
  <c r="D122" i="34"/>
  <c r="T120" i="34"/>
  <c r="J120" i="34"/>
  <c r="D121" i="34"/>
  <c r="T119" i="34"/>
  <c r="J119" i="34"/>
  <c r="K119" i="34" s="1"/>
  <c r="N119" i="34" s="1"/>
  <c r="M119" i="34" s="1"/>
  <c r="D120" i="34"/>
  <c r="T118" i="34"/>
  <c r="E290" i="34" s="1"/>
  <c r="J118" i="34"/>
  <c r="K118" i="34" s="1"/>
  <c r="N118" i="34" s="1"/>
  <c r="M118" i="34" s="1"/>
  <c r="D119" i="34"/>
  <c r="T117" i="34"/>
  <c r="J117" i="34"/>
  <c r="K117" i="34" s="1"/>
  <c r="N117" i="34" s="1"/>
  <c r="M117" i="34" s="1"/>
  <c r="E118" i="34"/>
  <c r="D118" i="34"/>
  <c r="T116" i="34"/>
  <c r="K116" i="34"/>
  <c r="N116" i="34" s="1"/>
  <c r="M116" i="34" s="1"/>
  <c r="J116" i="34"/>
  <c r="E117" i="34"/>
  <c r="D117" i="34"/>
  <c r="T115" i="34"/>
  <c r="J115" i="34"/>
  <c r="K115" i="34" s="1"/>
  <c r="N115" i="34" s="1"/>
  <c r="M115" i="34" s="1"/>
  <c r="D116" i="34"/>
  <c r="T114" i="34"/>
  <c r="J114" i="34"/>
  <c r="K114" i="34" s="1"/>
  <c r="N114" i="34" s="1"/>
  <c r="M114" i="34" s="1"/>
  <c r="E115" i="34"/>
  <c r="D115" i="34"/>
  <c r="T113" i="34"/>
  <c r="J113" i="34"/>
  <c r="K113" i="34" s="1"/>
  <c r="N113" i="34" s="1"/>
  <c r="M113" i="34" s="1"/>
  <c r="E114" i="34"/>
  <c r="D114" i="34"/>
  <c r="T112" i="34"/>
  <c r="J112" i="34"/>
  <c r="K112" i="34" s="1"/>
  <c r="N112" i="34" s="1"/>
  <c r="M112" i="34" s="1"/>
  <c r="D113" i="34"/>
  <c r="T111" i="34"/>
  <c r="J111" i="34"/>
  <c r="K111" i="34" s="1"/>
  <c r="N111" i="34" s="1"/>
  <c r="M111" i="34" s="1"/>
  <c r="E112" i="34"/>
  <c r="D112" i="34"/>
  <c r="T110" i="34"/>
  <c r="J110" i="34"/>
  <c r="K110" i="34" s="1"/>
  <c r="N110" i="34" s="1"/>
  <c r="M110" i="34" s="1"/>
  <c r="E111" i="34"/>
  <c r="D111" i="34"/>
  <c r="T109" i="34"/>
  <c r="J109" i="34"/>
  <c r="K109" i="34" s="1"/>
  <c r="N109" i="34" s="1"/>
  <c r="M109" i="34" s="1"/>
  <c r="E110" i="34"/>
  <c r="D110" i="34"/>
  <c r="T108" i="34"/>
  <c r="J108" i="34"/>
  <c r="K108" i="34" s="1"/>
  <c r="N108" i="34" s="1"/>
  <c r="M108" i="34" s="1"/>
  <c r="E109" i="34"/>
  <c r="D109" i="34"/>
  <c r="T107" i="34"/>
  <c r="J107" i="34"/>
  <c r="K107" i="34" s="1"/>
  <c r="N107" i="34" s="1"/>
  <c r="M107" i="34" s="1"/>
  <c r="E108" i="34"/>
  <c r="D108" i="34"/>
  <c r="T106" i="34"/>
  <c r="J106" i="34"/>
  <c r="D107" i="34"/>
  <c r="T105" i="34"/>
  <c r="E280" i="34" s="1"/>
  <c r="J105" i="34"/>
  <c r="K105" i="34" s="1"/>
  <c r="N105" i="34" s="1"/>
  <c r="M105" i="34" s="1"/>
  <c r="E106" i="34"/>
  <c r="D106" i="34"/>
  <c r="T104" i="34"/>
  <c r="J104" i="34"/>
  <c r="K104" i="34" s="1"/>
  <c r="N104" i="34" s="1"/>
  <c r="M104" i="34" s="1"/>
  <c r="E105" i="34"/>
  <c r="D105" i="34"/>
  <c r="T103" i="34"/>
  <c r="J103" i="34"/>
  <c r="D104" i="34"/>
  <c r="T102" i="34"/>
  <c r="E341" i="34" s="1"/>
  <c r="J102" i="34"/>
  <c r="E103" i="34"/>
  <c r="D103" i="34"/>
  <c r="T101" i="34"/>
  <c r="J101" i="34"/>
  <c r="D102" i="34"/>
  <c r="T100" i="34"/>
  <c r="J100" i="34"/>
  <c r="K100" i="34" s="1"/>
  <c r="N100" i="34" s="1"/>
  <c r="M100" i="34" s="1"/>
  <c r="E101" i="34"/>
  <c r="D101" i="34"/>
  <c r="T99" i="34"/>
  <c r="J99" i="34"/>
  <c r="K99" i="34" s="1"/>
  <c r="N99" i="34" s="1"/>
  <c r="M99" i="34" s="1"/>
  <c r="E100" i="34"/>
  <c r="D100" i="34"/>
  <c r="T98" i="34"/>
  <c r="J98" i="34"/>
  <c r="K98" i="34" s="1"/>
  <c r="N98" i="34" s="1"/>
  <c r="M98" i="34" s="1"/>
  <c r="E99" i="34"/>
  <c r="D99" i="34"/>
  <c r="T97" i="34"/>
  <c r="J97" i="34"/>
  <c r="D98" i="34"/>
  <c r="T96" i="34"/>
  <c r="J96" i="34"/>
  <c r="K96" i="34" s="1"/>
  <c r="N96" i="34" s="1"/>
  <c r="M96" i="34" s="1"/>
  <c r="E97" i="34"/>
  <c r="D97" i="34"/>
  <c r="T95" i="34"/>
  <c r="J95" i="34"/>
  <c r="K95" i="34" s="1"/>
  <c r="N95" i="34" s="1"/>
  <c r="M95" i="34" s="1"/>
  <c r="E96" i="34"/>
  <c r="D96" i="34"/>
  <c r="T94" i="34"/>
  <c r="K286" i="34" s="1"/>
  <c r="N286" i="34" s="1"/>
  <c r="M286" i="34" s="1"/>
  <c r="J94" i="34"/>
  <c r="D95" i="34"/>
  <c r="T93" i="34"/>
  <c r="J93" i="34"/>
  <c r="E94" i="34"/>
  <c r="D94" i="34"/>
  <c r="T92" i="34"/>
  <c r="J92" i="34"/>
  <c r="K92" i="34" s="1"/>
  <c r="N92" i="34" s="1"/>
  <c r="M92" i="34" s="1"/>
  <c r="D93" i="34"/>
  <c r="T91" i="34"/>
  <c r="E279" i="34" s="1"/>
  <c r="J91" i="34"/>
  <c r="D92" i="34"/>
  <c r="T90" i="34"/>
  <c r="J90" i="34"/>
  <c r="E91" i="34"/>
  <c r="D91" i="34"/>
  <c r="T89" i="34"/>
  <c r="E275" i="34" s="1"/>
  <c r="J89" i="34"/>
  <c r="K89" i="34" s="1"/>
  <c r="N89" i="34" s="1"/>
  <c r="M89" i="34" s="1"/>
  <c r="E90" i="34"/>
  <c r="D90" i="34"/>
  <c r="T88" i="34"/>
  <c r="E272" i="34" s="1"/>
  <c r="J88" i="34"/>
  <c r="E89" i="34"/>
  <c r="D89" i="34"/>
  <c r="T87" i="34"/>
  <c r="E274" i="34" s="1"/>
  <c r="J87" i="34"/>
  <c r="D88" i="34"/>
  <c r="T86" i="34"/>
  <c r="E271" i="34" s="1"/>
  <c r="J86" i="34"/>
  <c r="K86" i="34" s="1"/>
  <c r="N86" i="34" s="1"/>
  <c r="M86" i="34" s="1"/>
  <c r="E87" i="34"/>
  <c r="D87" i="34"/>
  <c r="T85" i="34"/>
  <c r="J85" i="34"/>
  <c r="K85" i="34" s="1"/>
  <c r="N85" i="34" s="1"/>
  <c r="M85" i="34" s="1"/>
  <c r="E86" i="34"/>
  <c r="D86" i="34"/>
  <c r="T84" i="34"/>
  <c r="E354" i="34" s="1"/>
  <c r="J84" i="34"/>
  <c r="D85" i="34"/>
  <c r="T83" i="34"/>
  <c r="J83" i="34"/>
  <c r="K83" i="34" s="1"/>
  <c r="N83" i="34" s="1"/>
  <c r="M83" i="34" s="1"/>
  <c r="D84" i="34"/>
  <c r="T82" i="34"/>
  <c r="J82" i="34"/>
  <c r="D83" i="34"/>
  <c r="T81" i="34"/>
  <c r="J81" i="34"/>
  <c r="K81" i="34" s="1"/>
  <c r="N81" i="34" s="1"/>
  <c r="M81" i="34" s="1"/>
  <c r="D82" i="34"/>
  <c r="T80" i="34"/>
  <c r="E390" i="34" s="1"/>
  <c r="J80" i="34"/>
  <c r="D81" i="34"/>
  <c r="T79" i="34"/>
  <c r="J79" i="34"/>
  <c r="D80" i="34"/>
  <c r="T78" i="34"/>
  <c r="E388" i="34" s="1"/>
  <c r="J78" i="34"/>
  <c r="D79" i="34"/>
  <c r="T77" i="34"/>
  <c r="J77" i="34"/>
  <c r="K77" i="34" s="1"/>
  <c r="N77" i="34" s="1"/>
  <c r="M77" i="34" s="1"/>
  <c r="E78" i="34"/>
  <c r="D78" i="34"/>
  <c r="T76" i="34"/>
  <c r="E386" i="34" s="1"/>
  <c r="J76" i="34"/>
  <c r="K76" i="34" s="1"/>
  <c r="N76" i="34" s="1"/>
  <c r="M76" i="34" s="1"/>
  <c r="E77" i="34"/>
  <c r="D77" i="34"/>
  <c r="T75" i="34"/>
  <c r="E338" i="34" s="1"/>
  <c r="J75" i="34"/>
  <c r="D76" i="34"/>
  <c r="T74" i="34"/>
  <c r="E337" i="34" s="1"/>
  <c r="J74" i="34"/>
  <c r="K74" i="34" s="1"/>
  <c r="N74" i="34" s="1"/>
  <c r="M74" i="34" s="1"/>
  <c r="E75" i="34"/>
  <c r="D75" i="34"/>
  <c r="T73" i="34"/>
  <c r="E334" i="34" s="1"/>
  <c r="J73" i="34"/>
  <c r="K73" i="34" s="1"/>
  <c r="N73" i="34" s="1"/>
  <c r="M73" i="34" s="1"/>
  <c r="E74" i="34"/>
  <c r="D74" i="34"/>
  <c r="T72" i="34"/>
  <c r="E333" i="34" s="1"/>
  <c r="J72" i="34"/>
  <c r="D73" i="34"/>
  <c r="T71" i="34"/>
  <c r="K71" i="34"/>
  <c r="N71" i="34" s="1"/>
  <c r="M71" i="34" s="1"/>
  <c r="J71" i="34"/>
  <c r="E72" i="34"/>
  <c r="D72" i="34"/>
  <c r="T70" i="34"/>
  <c r="J70" i="34"/>
  <c r="K70" i="34" s="1"/>
  <c r="N70" i="34" s="1"/>
  <c r="M70" i="34" s="1"/>
  <c r="E71" i="34"/>
  <c r="D71" i="34"/>
  <c r="T69" i="34"/>
  <c r="J69" i="34"/>
  <c r="K69" i="34" s="1"/>
  <c r="N69" i="34" s="1"/>
  <c r="M69" i="34" s="1"/>
  <c r="E70" i="34"/>
  <c r="D70" i="34"/>
  <c r="T68" i="34"/>
  <c r="E332" i="34" s="1"/>
  <c r="J68" i="34"/>
  <c r="K68" i="34" s="1"/>
  <c r="N68" i="34" s="1"/>
  <c r="M68" i="34" s="1"/>
  <c r="E69" i="34"/>
  <c r="D69" i="34"/>
  <c r="T67" i="34"/>
  <c r="E331" i="34" s="1"/>
  <c r="T66" i="34"/>
  <c r="J66" i="34"/>
  <c r="K66" i="34" s="1"/>
  <c r="N66" i="34" s="1"/>
  <c r="M66" i="34" s="1"/>
  <c r="E67" i="34"/>
  <c r="D67" i="34"/>
  <c r="T65" i="34"/>
  <c r="J65" i="34"/>
  <c r="K65" i="34" s="1"/>
  <c r="N65" i="34" s="1"/>
  <c r="M65" i="34" s="1"/>
  <c r="E66" i="34"/>
  <c r="D66" i="34"/>
  <c r="T64" i="34"/>
  <c r="J64" i="34"/>
  <c r="D65" i="34"/>
  <c r="T63" i="34"/>
  <c r="J63" i="34"/>
  <c r="D64" i="34"/>
  <c r="T62" i="34"/>
  <c r="E381" i="34" s="1"/>
  <c r="J62" i="34"/>
  <c r="K62" i="34" s="1"/>
  <c r="N62" i="34" s="1"/>
  <c r="M62" i="34" s="1"/>
  <c r="E63" i="34"/>
  <c r="D63" i="34"/>
  <c r="T61" i="34"/>
  <c r="J61" i="34"/>
  <c r="E62" i="34"/>
  <c r="D62" i="34"/>
  <c r="T60" i="34"/>
  <c r="E377" i="34" s="1"/>
  <c r="J60" i="34"/>
  <c r="K60" i="34" s="1"/>
  <c r="N60" i="34" s="1"/>
  <c r="M60" i="34" s="1"/>
  <c r="E61" i="34"/>
  <c r="D61" i="34"/>
  <c r="T59" i="34"/>
  <c r="K59" i="34"/>
  <c r="N59" i="34" s="1"/>
  <c r="M59" i="34" s="1"/>
  <c r="E60" i="34"/>
  <c r="D60" i="34"/>
  <c r="T58" i="34"/>
  <c r="J58" i="34"/>
  <c r="D59" i="34"/>
  <c r="T57" i="34"/>
  <c r="E378" i="34" s="1"/>
  <c r="J57" i="34"/>
  <c r="K57" i="34" s="1"/>
  <c r="N57" i="34" s="1"/>
  <c r="M57" i="34" s="1"/>
  <c r="E58" i="34"/>
  <c r="D58" i="34"/>
  <c r="T56" i="34"/>
  <c r="E285" i="34" s="1"/>
  <c r="J56" i="34"/>
  <c r="K56" i="34" s="1"/>
  <c r="N56" i="34" s="1"/>
  <c r="M56" i="34" s="1"/>
  <c r="E57" i="34"/>
  <c r="D57" i="34"/>
  <c r="T55" i="34"/>
  <c r="J55" i="34"/>
  <c r="K55" i="34" s="1"/>
  <c r="N55" i="34" s="1"/>
  <c r="M55" i="34" s="1"/>
  <c r="E56" i="34"/>
  <c r="D56" i="34"/>
  <c r="T54" i="34"/>
  <c r="E270" i="34" s="1"/>
  <c r="J54" i="34"/>
  <c r="K54" i="34" s="1"/>
  <c r="N54" i="34" s="1"/>
  <c r="M54" i="34" s="1"/>
  <c r="E55" i="34"/>
  <c r="D55" i="34"/>
  <c r="T53" i="34"/>
  <c r="J53" i="34"/>
  <c r="K53" i="34" s="1"/>
  <c r="N53" i="34" s="1"/>
  <c r="M53" i="34" s="1"/>
  <c r="E54" i="34"/>
  <c r="D54" i="34"/>
  <c r="T52" i="34"/>
  <c r="K267" i="34" s="1"/>
  <c r="N267" i="34" s="1"/>
  <c r="M267" i="34" s="1"/>
  <c r="J52" i="34"/>
  <c r="K52" i="34" s="1"/>
  <c r="N52" i="34" s="1"/>
  <c r="M52" i="34" s="1"/>
  <c r="D53" i="34"/>
  <c r="T51" i="34"/>
  <c r="J51" i="34"/>
  <c r="D52" i="34"/>
  <c r="T50" i="34"/>
  <c r="J50" i="34"/>
  <c r="D51" i="34"/>
  <c r="T49" i="34"/>
  <c r="E385" i="34" s="1"/>
  <c r="J49" i="34"/>
  <c r="D50" i="34"/>
  <c r="T48" i="34"/>
  <c r="E357" i="34" s="1"/>
  <c r="J48" i="34"/>
  <c r="K48" i="34" s="1"/>
  <c r="N48" i="34" s="1"/>
  <c r="M48" i="34" s="1"/>
  <c r="E49" i="34"/>
  <c r="D49" i="34"/>
  <c r="T47" i="34"/>
  <c r="J47" i="34"/>
  <c r="D48" i="34"/>
  <c r="T46" i="34"/>
  <c r="J46" i="34"/>
  <c r="D47" i="34"/>
  <c r="T45" i="34"/>
  <c r="J45" i="34"/>
  <c r="K45" i="34" s="1"/>
  <c r="N45" i="34" s="1"/>
  <c r="M45" i="34" s="1"/>
  <c r="E46" i="34"/>
  <c r="D46" i="34"/>
  <c r="T44" i="34"/>
  <c r="E370" i="34" s="1"/>
  <c r="J44" i="34"/>
  <c r="K44" i="34" s="1"/>
  <c r="N44" i="34" s="1"/>
  <c r="M44" i="34" s="1"/>
  <c r="E45" i="34"/>
  <c r="D45" i="34"/>
  <c r="T43" i="34"/>
  <c r="E369" i="34" s="1"/>
  <c r="T42" i="34"/>
  <c r="J42" i="34"/>
  <c r="K42" i="34" s="1"/>
  <c r="N42" i="34" s="1"/>
  <c r="M42" i="34" s="1"/>
  <c r="E43" i="34"/>
  <c r="D43" i="34"/>
  <c r="T41" i="34"/>
  <c r="E372" i="34" s="1"/>
  <c r="J41" i="34"/>
  <c r="K41" i="34" s="1"/>
  <c r="N41" i="34" s="1"/>
  <c r="M41" i="34" s="1"/>
  <c r="E42" i="34"/>
  <c r="D42" i="34"/>
  <c r="T40" i="34"/>
  <c r="E371" i="34" s="1"/>
  <c r="J40" i="34"/>
  <c r="T39" i="34"/>
  <c r="J39" i="34"/>
  <c r="T38" i="34"/>
  <c r="E367" i="34" s="1"/>
  <c r="J38" i="34"/>
  <c r="D39" i="34"/>
  <c r="T37" i="34"/>
  <c r="J37" i="34"/>
  <c r="K37" i="34" s="1"/>
  <c r="N37" i="34" s="1"/>
  <c r="M37" i="34" s="1"/>
  <c r="E38" i="34"/>
  <c r="D38" i="34"/>
  <c r="T36" i="34"/>
  <c r="E374" i="34" s="1"/>
  <c r="J36" i="34"/>
  <c r="K36" i="34" s="1"/>
  <c r="N36" i="34" s="1"/>
  <c r="M36" i="34" s="1"/>
  <c r="E37" i="34"/>
  <c r="D37" i="34"/>
  <c r="T35" i="34"/>
  <c r="E373" i="34" s="1"/>
  <c r="J35" i="34"/>
  <c r="K35" i="34" s="1"/>
  <c r="N35" i="34" s="1"/>
  <c r="M35" i="34" s="1"/>
  <c r="E36" i="34"/>
  <c r="D36" i="34"/>
  <c r="T34" i="34"/>
  <c r="J34" i="34"/>
  <c r="K34" i="34" s="1"/>
  <c r="N34" i="34" s="1"/>
  <c r="M34" i="34" s="1"/>
  <c r="E35" i="34"/>
  <c r="D35" i="34"/>
  <c r="T33" i="34"/>
  <c r="E364" i="34" s="1"/>
  <c r="J33" i="34"/>
  <c r="K33" i="34" s="1"/>
  <c r="N33" i="34" s="1"/>
  <c r="M33" i="34" s="1"/>
  <c r="E34" i="34"/>
  <c r="D34" i="34"/>
  <c r="T32" i="34"/>
  <c r="E363" i="34" s="1"/>
  <c r="J32" i="34"/>
  <c r="D33" i="34"/>
  <c r="T31" i="34"/>
  <c r="E362" i="34" s="1"/>
  <c r="J31" i="34"/>
  <c r="D32" i="34"/>
  <c r="T30" i="34"/>
  <c r="E360" i="34" s="1"/>
  <c r="T29" i="34"/>
  <c r="T28" i="34"/>
  <c r="E358" i="34" s="1"/>
  <c r="T27" i="34"/>
  <c r="E384" i="34" s="1"/>
  <c r="T26" i="34"/>
  <c r="T25" i="34"/>
  <c r="T24" i="34"/>
  <c r="N24" i="34"/>
  <c r="M24" i="34" s="1"/>
  <c r="T23" i="34"/>
  <c r="N23" i="34"/>
  <c r="M23" i="34" s="1"/>
  <c r="T22" i="34"/>
  <c r="N22" i="34"/>
  <c r="M22" i="34" s="1"/>
  <c r="T21" i="34"/>
  <c r="N21" i="34"/>
  <c r="M21" i="34" s="1"/>
  <c r="T20" i="34"/>
  <c r="N20" i="34"/>
  <c r="M20" i="34" s="1"/>
  <c r="T19" i="34"/>
  <c r="N19" i="34"/>
  <c r="M19" i="34" s="1"/>
  <c r="T18" i="34"/>
  <c r="N18" i="34"/>
  <c r="M18" i="34" s="1"/>
  <c r="T16" i="34"/>
  <c r="N16" i="34"/>
  <c r="M16" i="34" s="1"/>
  <c r="L16" i="34" s="1"/>
  <c r="T15" i="34"/>
  <c r="N15" i="34"/>
  <c r="M15" i="34"/>
  <c r="L15" i="34" s="1"/>
  <c r="T14" i="34"/>
  <c r="N14" i="34"/>
  <c r="M14" i="34" s="1"/>
  <c r="L14" i="34" s="1"/>
  <c r="N205" i="33"/>
  <c r="E365" i="34" l="1"/>
  <c r="K49" i="34"/>
  <c r="N49" i="34" s="1"/>
  <c r="M49" i="34" s="1"/>
  <c r="K51" i="34"/>
  <c r="N51" i="34" s="1"/>
  <c r="M51" i="34" s="1"/>
  <c r="K72" i="34"/>
  <c r="N72" i="34" s="1"/>
  <c r="M72" i="34" s="1"/>
  <c r="E234" i="34"/>
  <c r="E79" i="34"/>
  <c r="K445" i="34"/>
  <c r="N445" i="34" s="1"/>
  <c r="M445" i="34" s="1"/>
  <c r="E827" i="34"/>
  <c r="K581" i="34"/>
  <c r="N581" i="34" s="1"/>
  <c r="M581" i="34" s="1"/>
  <c r="K605" i="34"/>
  <c r="N605" i="34" s="1"/>
  <c r="M605" i="34" s="1"/>
  <c r="K645" i="34"/>
  <c r="N645" i="34" s="1"/>
  <c r="M645" i="34" s="1"/>
  <c r="K967" i="34"/>
  <c r="N967" i="34" s="1"/>
  <c r="M967" i="34" s="1"/>
  <c r="K206" i="34"/>
  <c r="N206" i="34" s="1"/>
  <c r="M206" i="34" s="1"/>
  <c r="E207" i="34"/>
  <c r="E821" i="34"/>
  <c r="K709" i="34"/>
  <c r="N709" i="34" s="1"/>
  <c r="M709" i="34" s="1"/>
  <c r="K725" i="34"/>
  <c r="N725" i="34" s="1"/>
  <c r="M725" i="34" s="1"/>
  <c r="K58" i="34"/>
  <c r="N58" i="34" s="1"/>
  <c r="M58" i="34" s="1"/>
  <c r="K79" i="34"/>
  <c r="N79" i="34" s="1"/>
  <c r="M79" i="34" s="1"/>
  <c r="E278" i="34"/>
  <c r="E282" i="34"/>
  <c r="K147" i="34"/>
  <c r="N147" i="34" s="1"/>
  <c r="M147" i="34" s="1"/>
  <c r="K149" i="34"/>
  <c r="N149" i="34" s="1"/>
  <c r="M149" i="34" s="1"/>
  <c r="E244" i="34"/>
  <c r="K241" i="34"/>
  <c r="N241" i="34" s="1"/>
  <c r="M241" i="34" s="1"/>
  <c r="E835" i="34"/>
  <c r="E880" i="34"/>
  <c r="K959" i="34"/>
  <c r="N959" i="34" s="1"/>
  <c r="M959" i="34" s="1"/>
  <c r="K50" i="34"/>
  <c r="N50" i="34" s="1"/>
  <c r="M50" i="34" s="1"/>
  <c r="E380" i="34"/>
  <c r="K75" i="34"/>
  <c r="N75" i="34" s="1"/>
  <c r="M75" i="34" s="1"/>
  <c r="K292" i="34"/>
  <c r="N292" i="34" s="1"/>
  <c r="M292" i="34" s="1"/>
  <c r="K313" i="34"/>
  <c r="N313" i="34" s="1"/>
  <c r="K429" i="34"/>
  <c r="N429" i="34" s="1"/>
  <c r="M429" i="34" s="1"/>
  <c r="K557" i="34"/>
  <c r="N557" i="34" s="1"/>
  <c r="M557" i="34" s="1"/>
  <c r="K573" i="34"/>
  <c r="N573" i="34" s="1"/>
  <c r="M573" i="34" s="1"/>
  <c r="K613" i="34"/>
  <c r="N613" i="34" s="1"/>
  <c r="M613" i="34" s="1"/>
  <c r="K706" i="34"/>
  <c r="N706" i="34" s="1"/>
  <c r="M706" i="34" s="1"/>
  <c r="K674" i="34"/>
  <c r="N674" i="34" s="1"/>
  <c r="M674" i="34" s="1"/>
  <c r="K97" i="34"/>
  <c r="N97" i="34" s="1"/>
  <c r="M97" i="34" s="1"/>
  <c r="E241" i="34"/>
  <c r="K207" i="34"/>
  <c r="N207" i="34" s="1"/>
  <c r="M207" i="34" s="1"/>
  <c r="E774" i="34"/>
  <c r="K797" i="34"/>
  <c r="N797" i="34" s="1"/>
  <c r="M797" i="34" s="1"/>
  <c r="K541" i="34"/>
  <c r="N541" i="34" s="1"/>
  <c r="M541" i="34" s="1"/>
  <c r="K685" i="34"/>
  <c r="N685" i="34" s="1"/>
  <c r="M685" i="34" s="1"/>
  <c r="K1039" i="34"/>
  <c r="N1039" i="34" s="1"/>
  <c r="M1039" i="34" s="1"/>
  <c r="K38" i="34"/>
  <c r="N38" i="34" s="1"/>
  <c r="M38" i="34" s="1"/>
  <c r="K91" i="34"/>
  <c r="N91" i="34" s="1"/>
  <c r="M91" i="34" s="1"/>
  <c r="E343" i="34"/>
  <c r="K160" i="34"/>
  <c r="N160" i="34" s="1"/>
  <c r="M160" i="34" s="1"/>
  <c r="K405" i="34"/>
  <c r="N405" i="34" s="1"/>
  <c r="M405" i="34" s="1"/>
  <c r="K244" i="34"/>
  <c r="N244" i="34" s="1"/>
  <c r="M244" i="34" s="1"/>
  <c r="K485" i="34"/>
  <c r="N485" i="34" s="1"/>
  <c r="M485" i="34" s="1"/>
  <c r="K597" i="34"/>
  <c r="N597" i="34" s="1"/>
  <c r="M597" i="34" s="1"/>
  <c r="K701" i="34"/>
  <c r="N701" i="34" s="1"/>
  <c r="M701" i="34" s="1"/>
  <c r="E356" i="34"/>
  <c r="K88" i="34"/>
  <c r="N88" i="34" s="1"/>
  <c r="M88" i="34" s="1"/>
  <c r="K63" i="34"/>
  <c r="N63" i="34" s="1"/>
  <c r="M63" i="34" s="1"/>
  <c r="K78" i="34"/>
  <c r="N78" i="34" s="1"/>
  <c r="M78" i="34" s="1"/>
  <c r="K80" i="34"/>
  <c r="N80" i="34" s="1"/>
  <c r="M80" i="34" s="1"/>
  <c r="E288" i="34"/>
  <c r="K146" i="34"/>
  <c r="N146" i="34" s="1"/>
  <c r="M146" i="34" s="1"/>
  <c r="K148" i="34"/>
  <c r="N148" i="34" s="1"/>
  <c r="M148" i="34" s="1"/>
  <c r="K173" i="34"/>
  <c r="N173" i="34" s="1"/>
  <c r="M173" i="34" s="1"/>
  <c r="E400" i="34"/>
  <c r="K240" i="34"/>
  <c r="N240" i="34" s="1"/>
  <c r="M240" i="34" s="1"/>
  <c r="E229" i="34"/>
  <c r="K364" i="34"/>
  <c r="N364" i="34" s="1"/>
  <c r="M364" i="34" s="1"/>
  <c r="E770" i="34"/>
  <c r="E772" i="34"/>
  <c r="E843" i="34"/>
  <c r="E911" i="34"/>
  <c r="K951" i="34"/>
  <c r="N951" i="34" s="1"/>
  <c r="M951" i="34" s="1"/>
  <c r="K197" i="34"/>
  <c r="N197" i="34" s="1"/>
  <c r="M197" i="34" s="1"/>
  <c r="K312" i="34"/>
  <c r="N312" i="34" s="1"/>
  <c r="K320" i="34"/>
  <c r="N320" i="34" s="1"/>
  <c r="E409" i="34"/>
  <c r="E746" i="34"/>
  <c r="K450" i="34"/>
  <c r="N450" i="34" s="1"/>
  <c r="M450" i="34" s="1"/>
  <c r="K490" i="34"/>
  <c r="N490" i="34" s="1"/>
  <c r="M490" i="34" s="1"/>
  <c r="K956" i="34"/>
  <c r="N956" i="34" s="1"/>
  <c r="M956" i="34" s="1"/>
  <c r="K102" i="34"/>
  <c r="N102" i="34" s="1"/>
  <c r="M102" i="34" s="1"/>
  <c r="K130" i="34"/>
  <c r="N130" i="34" s="1"/>
  <c r="M130" i="34" s="1"/>
  <c r="K145" i="34"/>
  <c r="N145" i="34" s="1"/>
  <c r="M145" i="34" s="1"/>
  <c r="K151" i="34"/>
  <c r="N151" i="34" s="1"/>
  <c r="M151" i="34" s="1"/>
  <c r="K261" i="34"/>
  <c r="N261" i="34" s="1"/>
  <c r="M261" i="34" s="1"/>
  <c r="K325" i="34"/>
  <c r="N325" i="34" s="1"/>
  <c r="M325" i="34" s="1"/>
  <c r="K426" i="34"/>
  <c r="N426" i="34" s="1"/>
  <c r="M426" i="34" s="1"/>
  <c r="K442" i="34"/>
  <c r="N442" i="34" s="1"/>
  <c r="M442" i="34" s="1"/>
  <c r="K972" i="34"/>
  <c r="N972" i="34" s="1"/>
  <c r="M972" i="34" s="1"/>
  <c r="K157" i="34"/>
  <c r="N157" i="34" s="1"/>
  <c r="M157" i="34" s="1"/>
  <c r="K165" i="34"/>
  <c r="N165" i="34" s="1"/>
  <c r="M165" i="34" s="1"/>
  <c r="K237" i="34"/>
  <c r="N237" i="34" s="1"/>
  <c r="M237" i="34" s="1"/>
  <c r="K247" i="34"/>
  <c r="N247" i="34" s="1"/>
  <c r="M247" i="34" s="1"/>
  <c r="K482" i="34"/>
  <c r="N482" i="34" s="1"/>
  <c r="M482" i="34" s="1"/>
  <c r="K530" i="34"/>
  <c r="N530" i="34" s="1"/>
  <c r="M530" i="34" s="1"/>
  <c r="E908" i="34"/>
  <c r="K728" i="34"/>
  <c r="N728" i="34" s="1"/>
  <c r="M728" i="34" s="1"/>
  <c r="K84" i="34"/>
  <c r="N84" i="34" s="1"/>
  <c r="M84" i="34" s="1"/>
  <c r="E240" i="34"/>
  <c r="K196" i="34"/>
  <c r="N196" i="34" s="1"/>
  <c r="M196" i="34" s="1"/>
  <c r="K297" i="34"/>
  <c r="N297" i="34" s="1"/>
  <c r="M297" i="34" s="1"/>
  <c r="K301" i="34"/>
  <c r="N301" i="34" s="1"/>
  <c r="M301" i="34" s="1"/>
  <c r="E779" i="34"/>
  <c r="E786" i="34"/>
  <c r="K506" i="34"/>
  <c r="N506" i="34" s="1"/>
  <c r="M506" i="34" s="1"/>
  <c r="E893" i="34"/>
  <c r="K602" i="34"/>
  <c r="N602" i="34" s="1"/>
  <c r="M602" i="34" s="1"/>
  <c r="K618" i="34"/>
  <c r="N618" i="34" s="1"/>
  <c r="M618" i="34" s="1"/>
  <c r="K714" i="34"/>
  <c r="N714" i="34" s="1"/>
  <c r="M714" i="34" s="1"/>
  <c r="K82" i="34"/>
  <c r="N82" i="34" s="1"/>
  <c r="M82" i="34" s="1"/>
  <c r="E350" i="34"/>
  <c r="E238" i="34"/>
  <c r="E877" i="34"/>
  <c r="E368" i="34"/>
  <c r="K101" i="34"/>
  <c r="N101" i="34" s="1"/>
  <c r="M101" i="34" s="1"/>
  <c r="K131" i="34"/>
  <c r="N131" i="34" s="1"/>
  <c r="M131" i="34" s="1"/>
  <c r="K150" i="34"/>
  <c r="N150" i="34" s="1"/>
  <c r="M150" i="34" s="1"/>
  <c r="K408" i="34"/>
  <c r="N408" i="34" s="1"/>
  <c r="M408" i="34" s="1"/>
  <c r="K466" i="34"/>
  <c r="N466" i="34" s="1"/>
  <c r="M466" i="34" s="1"/>
  <c r="K498" i="34"/>
  <c r="N498" i="34" s="1"/>
  <c r="M498" i="34" s="1"/>
  <c r="E847" i="34"/>
  <c r="K570" i="34"/>
  <c r="N570" i="34" s="1"/>
  <c r="M570" i="34" s="1"/>
  <c r="K980" i="34"/>
  <c r="N980" i="34" s="1"/>
  <c r="M980" i="34" s="1"/>
  <c r="E389" i="34"/>
  <c r="E284" i="34"/>
  <c r="E382" i="34"/>
  <c r="E289" i="34"/>
  <c r="K120" i="34"/>
  <c r="N120" i="34" s="1"/>
  <c r="M120" i="34" s="1"/>
  <c r="K347" i="34"/>
  <c r="N347" i="34" s="1"/>
  <c r="M347" i="34" s="1"/>
  <c r="K263" i="34"/>
  <c r="N263" i="34" s="1"/>
  <c r="M263" i="34" s="1"/>
  <c r="E753" i="34"/>
  <c r="E759" i="34"/>
  <c r="E803" i="34"/>
  <c r="K610" i="34"/>
  <c r="N610" i="34" s="1"/>
  <c r="M610" i="34" s="1"/>
  <c r="K1028" i="34"/>
  <c r="N1028" i="34" s="1"/>
  <c r="M1028" i="34" s="1"/>
  <c r="K619" i="34"/>
  <c r="N619" i="34" s="1"/>
  <c r="M619" i="34" s="1"/>
  <c r="K531" i="34"/>
  <c r="N531" i="34" s="1"/>
  <c r="M531" i="34" s="1"/>
  <c r="K451" i="34"/>
  <c r="N451" i="34" s="1"/>
  <c r="M451" i="34" s="1"/>
  <c r="K435" i="34"/>
  <c r="N435" i="34" s="1"/>
  <c r="M435" i="34" s="1"/>
  <c r="K682" i="34"/>
  <c r="N682" i="34" s="1"/>
  <c r="M682" i="34" s="1"/>
  <c r="K658" i="34"/>
  <c r="N658" i="34" s="1"/>
  <c r="M658" i="34" s="1"/>
  <c r="K642" i="34"/>
  <c r="N642" i="34" s="1"/>
  <c r="M642" i="34" s="1"/>
  <c r="K538" i="34"/>
  <c r="N538" i="34" s="1"/>
  <c r="M538" i="34" s="1"/>
  <c r="K514" i="34"/>
  <c r="N514" i="34" s="1"/>
  <c r="M514" i="34" s="1"/>
  <c r="K401" i="34"/>
  <c r="N401" i="34" s="1"/>
  <c r="M401" i="34" s="1"/>
  <c r="M305" i="34"/>
  <c r="E659" i="34"/>
  <c r="K1020" i="34"/>
  <c r="N1020" i="34" s="1"/>
  <c r="M1020" i="34" s="1"/>
  <c r="M319" i="34"/>
  <c r="K552" i="34"/>
  <c r="N552" i="34" s="1"/>
  <c r="M552" i="34" s="1"/>
  <c r="K520" i="34"/>
  <c r="N520" i="34" s="1"/>
  <c r="M520" i="34" s="1"/>
  <c r="K488" i="34"/>
  <c r="N488" i="34" s="1"/>
  <c r="M488" i="34" s="1"/>
  <c r="K416" i="34"/>
  <c r="N416" i="34" s="1"/>
  <c r="M416" i="34" s="1"/>
  <c r="K163" i="34"/>
  <c r="N163" i="34" s="1"/>
  <c r="M163" i="34" s="1"/>
  <c r="K103" i="34"/>
  <c r="N103" i="34" s="1"/>
  <c r="M103" i="34" s="1"/>
  <c r="K31" i="34"/>
  <c r="K106" i="34"/>
  <c r="N106" i="34" s="1"/>
  <c r="M106" i="34" s="1"/>
  <c r="M317" i="34"/>
  <c r="K730" i="34"/>
  <c r="N730" i="34" s="1"/>
  <c r="M730" i="34" s="1"/>
  <c r="K345" i="34"/>
  <c r="N345" i="34" s="1"/>
  <c r="M345" i="34" s="1"/>
  <c r="K90" i="34"/>
  <c r="N90" i="34" s="1"/>
  <c r="M90" i="34" s="1"/>
  <c r="K691" i="34"/>
  <c r="N691" i="34" s="1"/>
  <c r="M691" i="34" s="1"/>
  <c r="E729" i="34"/>
  <c r="K469" i="34"/>
  <c r="N469" i="34" s="1"/>
  <c r="M469" i="34" s="1"/>
  <c r="K461" i="34"/>
  <c r="N461" i="34" s="1"/>
  <c r="M461" i="34" s="1"/>
  <c r="K453" i="34"/>
  <c r="N453" i="34" s="1"/>
  <c r="M453" i="34" s="1"/>
  <c r="K437" i="34"/>
  <c r="N437" i="34" s="1"/>
  <c r="M437" i="34" s="1"/>
  <c r="K393" i="34"/>
  <c r="N393" i="34" s="1"/>
  <c r="M393" i="34" s="1"/>
  <c r="K484" i="34"/>
  <c r="N484" i="34" s="1"/>
  <c r="M484" i="34" s="1"/>
  <c r="K722" i="34"/>
  <c r="N722" i="34" s="1"/>
  <c r="M722" i="34" s="1"/>
  <c r="M315" i="34"/>
  <c r="M291" i="34"/>
  <c r="M298" i="34"/>
  <c r="M306" i="34"/>
  <c r="M313" i="34"/>
  <c r="M296" i="34"/>
  <c r="M307" i="34"/>
  <c r="M323" i="34"/>
  <c r="M320" i="34"/>
  <c r="M303" i="34"/>
  <c r="M327" i="34"/>
  <c r="M294" i="34"/>
  <c r="M302" i="34"/>
  <c r="E104" i="34"/>
  <c r="E239" i="34"/>
  <c r="E340" i="34"/>
  <c r="K354" i="34"/>
  <c r="N354" i="34" s="1"/>
  <c r="M354" i="34" s="1"/>
  <c r="K136" i="34"/>
  <c r="N136" i="34" s="1"/>
  <c r="M136" i="34" s="1"/>
  <c r="E119" i="34"/>
  <c r="E256" i="34"/>
  <c r="E32" i="34"/>
  <c r="E269" i="34"/>
  <c r="E335" i="34"/>
  <c r="K94" i="34"/>
  <c r="N94" i="34" s="1"/>
  <c r="M94" i="34" s="1"/>
  <c r="K238" i="34"/>
  <c r="N238" i="34" s="1"/>
  <c r="M238" i="34" s="1"/>
  <c r="E417" i="34"/>
  <c r="K424" i="34"/>
  <c r="N424" i="34" s="1"/>
  <c r="M424" i="34" s="1"/>
  <c r="E784" i="34"/>
  <c r="E816" i="34"/>
  <c r="K512" i="34"/>
  <c r="N512" i="34" s="1"/>
  <c r="M512" i="34" s="1"/>
  <c r="E845" i="34"/>
  <c r="K560" i="34"/>
  <c r="N560" i="34" s="1"/>
  <c r="M560" i="34" s="1"/>
  <c r="K568" i="34"/>
  <c r="N568" i="34" s="1"/>
  <c r="M568" i="34" s="1"/>
  <c r="K584" i="34"/>
  <c r="N584" i="34" s="1"/>
  <c r="M584" i="34" s="1"/>
  <c r="K954" i="34"/>
  <c r="N954" i="34" s="1"/>
  <c r="M954" i="34" s="1"/>
  <c r="K664" i="34"/>
  <c r="N664" i="34" s="1"/>
  <c r="M664" i="34" s="1"/>
  <c r="K986" i="34"/>
  <c r="N986" i="34" s="1"/>
  <c r="M986" i="34" s="1"/>
  <c r="K1010" i="34"/>
  <c r="N1010" i="34" s="1"/>
  <c r="M1010" i="34" s="1"/>
  <c r="K712" i="34"/>
  <c r="N712" i="34" s="1"/>
  <c r="M712" i="34" s="1"/>
  <c r="K1236" i="34"/>
  <c r="N1236" i="34" s="1"/>
  <c r="M1236" i="34" s="1"/>
  <c r="K1244" i="34"/>
  <c r="N1244" i="34" s="1"/>
  <c r="M1244" i="34" s="1"/>
  <c r="K46" i="34"/>
  <c r="N46" i="34" s="1"/>
  <c r="M46" i="34" s="1"/>
  <c r="E376" i="34"/>
  <c r="K128" i="34"/>
  <c r="N128" i="34" s="1"/>
  <c r="M128" i="34" s="1"/>
  <c r="K192" i="34"/>
  <c r="N192" i="34" s="1"/>
  <c r="M192" i="34" s="1"/>
  <c r="K217" i="34"/>
  <c r="N217" i="34" s="1"/>
  <c r="M217" i="34" s="1"/>
  <c r="K432" i="34"/>
  <c r="N432" i="34" s="1"/>
  <c r="M432" i="34" s="1"/>
  <c r="E777" i="34"/>
  <c r="E801" i="34"/>
  <c r="K504" i="34"/>
  <c r="N504" i="34" s="1"/>
  <c r="M504" i="34" s="1"/>
  <c r="K600" i="34"/>
  <c r="N600" i="34" s="1"/>
  <c r="M600" i="34" s="1"/>
  <c r="K656" i="34"/>
  <c r="N656" i="34" s="1"/>
  <c r="M656" i="34" s="1"/>
  <c r="K1050" i="34"/>
  <c r="N1050" i="34" s="1"/>
  <c r="M1050" i="34" s="1"/>
  <c r="K1058" i="34"/>
  <c r="N1058" i="34" s="1"/>
  <c r="M1058" i="34" s="1"/>
  <c r="K1066" i="34"/>
  <c r="N1066" i="34" s="1"/>
  <c r="M1066" i="34" s="1"/>
  <c r="E361" i="34"/>
  <c r="K264" i="34"/>
  <c r="N264" i="34" s="1"/>
  <c r="M264" i="34" s="1"/>
  <c r="E107" i="34"/>
  <c r="K176" i="34"/>
  <c r="N176" i="34" s="1"/>
  <c r="M176" i="34" s="1"/>
  <c r="K213" i="34"/>
  <c r="N213" i="34" s="1"/>
  <c r="M213" i="34" s="1"/>
  <c r="K220" i="34"/>
  <c r="N220" i="34" s="1"/>
  <c r="M220" i="34" s="1"/>
  <c r="K440" i="34"/>
  <c r="N440" i="34" s="1"/>
  <c r="M440" i="34" s="1"/>
  <c r="E751" i="34"/>
  <c r="E757" i="34"/>
  <c r="K472" i="34"/>
  <c r="N472" i="34" s="1"/>
  <c r="M472" i="34" s="1"/>
  <c r="E489" i="34"/>
  <c r="K536" i="34"/>
  <c r="N536" i="34" s="1"/>
  <c r="M536" i="34" s="1"/>
  <c r="E768" i="34"/>
  <c r="K616" i="34"/>
  <c r="N616" i="34" s="1"/>
  <c r="M616" i="34" s="1"/>
  <c r="K938" i="34"/>
  <c r="N938" i="34" s="1"/>
  <c r="M938" i="34" s="1"/>
  <c r="K946" i="34"/>
  <c r="N946" i="34" s="1"/>
  <c r="M946" i="34" s="1"/>
  <c r="K648" i="34"/>
  <c r="N648" i="34" s="1"/>
  <c r="M648" i="34" s="1"/>
  <c r="K680" i="34"/>
  <c r="N680" i="34" s="1"/>
  <c r="M680" i="34" s="1"/>
  <c r="K1002" i="34"/>
  <c r="N1002" i="34" s="1"/>
  <c r="M1002" i="34" s="1"/>
  <c r="K704" i="34"/>
  <c r="N704" i="34" s="1"/>
  <c r="M704" i="34" s="1"/>
  <c r="K1034" i="34"/>
  <c r="N1034" i="34" s="1"/>
  <c r="M1034" i="34" s="1"/>
  <c r="K1042" i="34"/>
  <c r="N1042" i="34" s="1"/>
  <c r="M1042" i="34" s="1"/>
  <c r="K1074" i="34"/>
  <c r="N1074" i="34" s="1"/>
  <c r="M1074" i="34" s="1"/>
  <c r="K1082" i="34"/>
  <c r="N1082" i="34" s="1"/>
  <c r="M1082" i="34" s="1"/>
  <c r="K1098" i="34"/>
  <c r="N1098" i="34" s="1"/>
  <c r="M1098" i="34" s="1"/>
  <c r="K1114" i="34"/>
  <c r="N1114" i="34" s="1"/>
  <c r="M1114" i="34" s="1"/>
  <c r="K1118" i="34"/>
  <c r="N1118" i="34" s="1"/>
  <c r="M1118" i="34" s="1"/>
  <c r="K1230" i="34"/>
  <c r="N1230" i="34" s="1"/>
  <c r="M1230" i="34" s="1"/>
  <c r="K1238" i="34"/>
  <c r="N1238" i="34" s="1"/>
  <c r="M1238" i="34" s="1"/>
  <c r="K1246" i="34"/>
  <c r="N1246" i="34" s="1"/>
  <c r="M1246" i="34" s="1"/>
  <c r="E366" i="34"/>
  <c r="K544" i="34"/>
  <c r="N544" i="34" s="1"/>
  <c r="M544" i="34" s="1"/>
  <c r="K608" i="34"/>
  <c r="N608" i="34" s="1"/>
  <c r="M608" i="34" s="1"/>
  <c r="K696" i="34"/>
  <c r="N696" i="34" s="1"/>
  <c r="M696" i="34" s="1"/>
  <c r="K1026" i="34"/>
  <c r="N1026" i="34" s="1"/>
  <c r="M1026" i="34" s="1"/>
  <c r="K736" i="34"/>
  <c r="N736" i="34" s="1"/>
  <c r="M736" i="34" s="1"/>
  <c r="E347" i="34"/>
  <c r="K448" i="34"/>
  <c r="N448" i="34" s="1"/>
  <c r="M448" i="34" s="1"/>
  <c r="K456" i="34"/>
  <c r="N456" i="34" s="1"/>
  <c r="M456" i="34" s="1"/>
  <c r="K528" i="34"/>
  <c r="N528" i="34" s="1"/>
  <c r="M528" i="34" s="1"/>
  <c r="E553" i="34"/>
  <c r="K576" i="34"/>
  <c r="N576" i="34" s="1"/>
  <c r="M576" i="34" s="1"/>
  <c r="K632" i="34"/>
  <c r="N632" i="34" s="1"/>
  <c r="M632" i="34" s="1"/>
  <c r="K640" i="34"/>
  <c r="N640" i="34" s="1"/>
  <c r="M640" i="34" s="1"/>
  <c r="E359" i="34"/>
  <c r="K64" i="34"/>
  <c r="N64" i="34" s="1"/>
  <c r="M64" i="34" s="1"/>
  <c r="E286" i="34"/>
  <c r="K129" i="34"/>
  <c r="N129" i="34" s="1"/>
  <c r="M129" i="34" s="1"/>
  <c r="K199" i="34"/>
  <c r="N199" i="34" s="1"/>
  <c r="M199" i="34" s="1"/>
  <c r="M310" i="34"/>
  <c r="E521" i="34"/>
  <c r="K672" i="34"/>
  <c r="N672" i="34" s="1"/>
  <c r="M672" i="34" s="1"/>
  <c r="K994" i="34"/>
  <c r="N994" i="34" s="1"/>
  <c r="M994" i="34" s="1"/>
  <c r="K717" i="34"/>
  <c r="N717" i="34" s="1"/>
  <c r="M717" i="34" s="1"/>
  <c r="K1233" i="34"/>
  <c r="N1233" i="34" s="1"/>
  <c r="M1233" i="34" s="1"/>
  <c r="K1241" i="34"/>
  <c r="N1241" i="34" s="1"/>
  <c r="M1241" i="34" s="1"/>
  <c r="K1249" i="34"/>
  <c r="N1249" i="34" s="1"/>
  <c r="M1249" i="34" s="1"/>
  <c r="K93" i="34"/>
  <c r="N93" i="34" s="1"/>
  <c r="M93" i="34" s="1"/>
  <c r="K32" i="34"/>
  <c r="N32" i="34" s="1"/>
  <c r="M32" i="34" s="1"/>
  <c r="K47" i="34"/>
  <c r="N47" i="34" s="1"/>
  <c r="M47" i="34" s="1"/>
  <c r="K255" i="34"/>
  <c r="N255" i="34" s="1"/>
  <c r="M255" i="34" s="1"/>
  <c r="K930" i="34"/>
  <c r="N930" i="34" s="1"/>
  <c r="M930" i="34" s="1"/>
  <c r="K970" i="34"/>
  <c r="N970" i="34" s="1"/>
  <c r="M970" i="34" s="1"/>
  <c r="K1018" i="34"/>
  <c r="N1018" i="34" s="1"/>
  <c r="M1018" i="34" s="1"/>
  <c r="K720" i="34"/>
  <c r="N720" i="34" s="1"/>
  <c r="M720" i="34" s="1"/>
  <c r="K1234" i="34"/>
  <c r="N1234" i="34" s="1"/>
  <c r="M1234" i="34" s="1"/>
  <c r="K1242" i="34"/>
  <c r="N1242" i="34" s="1"/>
  <c r="M1242" i="34" s="1"/>
  <c r="K1250" i="34"/>
  <c r="N1250" i="34" s="1"/>
  <c r="M1250" i="34" s="1"/>
  <c r="K168" i="34"/>
  <c r="N168" i="34" s="1"/>
  <c r="M168" i="34" s="1"/>
  <c r="E407" i="34"/>
  <c r="E408" i="34"/>
  <c r="K346" i="34"/>
  <c r="N346" i="34" s="1"/>
  <c r="M346" i="34" s="1"/>
  <c r="E164" i="34"/>
  <c r="E906" i="34"/>
  <c r="K624" i="34"/>
  <c r="N624" i="34" s="1"/>
  <c r="M624" i="34" s="1"/>
  <c r="K962" i="34"/>
  <c r="N962" i="34" s="1"/>
  <c r="M962" i="34" s="1"/>
  <c r="K688" i="34"/>
  <c r="N688" i="34" s="1"/>
  <c r="M688" i="34" s="1"/>
  <c r="K635" i="34"/>
  <c r="N635" i="34" s="1"/>
  <c r="M635" i="34" s="1"/>
  <c r="K1133" i="34"/>
  <c r="N1133" i="34" s="1"/>
  <c r="M1133" i="34" s="1"/>
  <c r="K1165" i="34"/>
  <c r="N1165" i="34" s="1"/>
  <c r="M1165" i="34" s="1"/>
  <c r="K1197" i="34"/>
  <c r="N1197" i="34" s="1"/>
  <c r="M1197" i="34" s="1"/>
  <c r="K1229" i="34"/>
  <c r="N1229" i="34" s="1"/>
  <c r="M1229" i="34" s="1"/>
  <c r="E819" i="34"/>
  <c r="K522" i="34"/>
  <c r="N522" i="34" s="1"/>
  <c r="M522" i="34" s="1"/>
  <c r="E841" i="34"/>
  <c r="E539" i="34"/>
  <c r="K549" i="34"/>
  <c r="N549" i="34" s="1"/>
  <c r="M549" i="34" s="1"/>
  <c r="K563" i="34"/>
  <c r="N563" i="34" s="1"/>
  <c r="M563" i="34" s="1"/>
  <c r="E896" i="34"/>
  <c r="E901" i="34"/>
  <c r="K643" i="34"/>
  <c r="N643" i="34" s="1"/>
  <c r="M643" i="34" s="1"/>
  <c r="K957" i="34"/>
  <c r="N957" i="34" s="1"/>
  <c r="M957" i="34" s="1"/>
  <c r="K653" i="34"/>
  <c r="N653" i="34" s="1"/>
  <c r="M653" i="34" s="1"/>
  <c r="E675" i="34"/>
  <c r="K988" i="34"/>
  <c r="N988" i="34" s="1"/>
  <c r="M988" i="34" s="1"/>
  <c r="K707" i="34"/>
  <c r="N707" i="34" s="1"/>
  <c r="M707" i="34" s="1"/>
  <c r="K1037" i="34"/>
  <c r="N1037" i="34" s="1"/>
  <c r="M1037" i="34" s="1"/>
  <c r="K733" i="34"/>
  <c r="N733" i="34" s="1"/>
  <c r="M733" i="34" s="1"/>
  <c r="K1047" i="34"/>
  <c r="N1047" i="34" s="1"/>
  <c r="M1047" i="34" s="1"/>
  <c r="K1055" i="34"/>
  <c r="N1055" i="34" s="1"/>
  <c r="M1055" i="34" s="1"/>
  <c r="K1063" i="34"/>
  <c r="N1063" i="34" s="1"/>
  <c r="M1063" i="34" s="1"/>
  <c r="E765" i="34"/>
  <c r="K1125" i="34"/>
  <c r="N1125" i="34" s="1"/>
  <c r="M1125" i="34" s="1"/>
  <c r="K1157" i="34"/>
  <c r="N1157" i="34" s="1"/>
  <c r="M1157" i="34" s="1"/>
  <c r="K1189" i="34"/>
  <c r="N1189" i="34" s="1"/>
  <c r="M1189" i="34" s="1"/>
  <c r="K1221" i="34"/>
  <c r="N1221" i="34" s="1"/>
  <c r="M1221" i="34" s="1"/>
  <c r="K1245" i="34"/>
  <c r="N1245" i="34" s="1"/>
  <c r="M1245" i="34" s="1"/>
  <c r="K509" i="34"/>
  <c r="N509" i="34" s="1"/>
  <c r="M509" i="34" s="1"/>
  <c r="K501" i="34"/>
  <c r="N501" i="34" s="1"/>
  <c r="M501" i="34" s="1"/>
  <c r="E825" i="34"/>
  <c r="K517" i="34"/>
  <c r="N517" i="34" s="1"/>
  <c r="M517" i="34" s="1"/>
  <c r="E833" i="34"/>
  <c r="K525" i="34"/>
  <c r="N525" i="34" s="1"/>
  <c r="M525" i="34" s="1"/>
  <c r="E532" i="34"/>
  <c r="K533" i="34"/>
  <c r="N533" i="34" s="1"/>
  <c r="M533" i="34" s="1"/>
  <c r="K547" i="34"/>
  <c r="N547" i="34" s="1"/>
  <c r="M547" i="34" s="1"/>
  <c r="K571" i="34"/>
  <c r="N571" i="34" s="1"/>
  <c r="M571" i="34" s="1"/>
  <c r="K589" i="34"/>
  <c r="N589" i="34" s="1"/>
  <c r="M589" i="34" s="1"/>
  <c r="K603" i="34"/>
  <c r="N603" i="34" s="1"/>
  <c r="M603" i="34" s="1"/>
  <c r="K932" i="34"/>
  <c r="N932" i="34" s="1"/>
  <c r="M932" i="34" s="1"/>
  <c r="K935" i="34"/>
  <c r="N935" i="34" s="1"/>
  <c r="M935" i="34" s="1"/>
  <c r="K940" i="34"/>
  <c r="N940" i="34" s="1"/>
  <c r="M940" i="34" s="1"/>
  <c r="K965" i="34"/>
  <c r="N965" i="34" s="1"/>
  <c r="M965" i="34" s="1"/>
  <c r="K661" i="34"/>
  <c r="N661" i="34" s="1"/>
  <c r="M661" i="34" s="1"/>
  <c r="K666" i="34"/>
  <c r="N666" i="34" s="1"/>
  <c r="M666" i="34" s="1"/>
  <c r="K983" i="34"/>
  <c r="N983" i="34" s="1"/>
  <c r="M983" i="34" s="1"/>
  <c r="E683" i="34"/>
  <c r="K996" i="34"/>
  <c r="N996" i="34" s="1"/>
  <c r="M996" i="34" s="1"/>
  <c r="K1004" i="34"/>
  <c r="N1004" i="34" s="1"/>
  <c r="M1004" i="34" s="1"/>
  <c r="K715" i="34"/>
  <c r="N715" i="34" s="1"/>
  <c r="M715" i="34" s="1"/>
  <c r="K723" i="34"/>
  <c r="N723" i="34" s="1"/>
  <c r="M723" i="34" s="1"/>
  <c r="K1071" i="34"/>
  <c r="N1071" i="34" s="1"/>
  <c r="M1071" i="34" s="1"/>
  <c r="K1079" i="34"/>
  <c r="N1079" i="34" s="1"/>
  <c r="M1079" i="34" s="1"/>
  <c r="K1087" i="34"/>
  <c r="N1087" i="34" s="1"/>
  <c r="M1087" i="34" s="1"/>
  <c r="K1095" i="34"/>
  <c r="N1095" i="34" s="1"/>
  <c r="M1095" i="34" s="1"/>
  <c r="K1103" i="34"/>
  <c r="N1103" i="34" s="1"/>
  <c r="M1103" i="34" s="1"/>
  <c r="K1111" i="34"/>
  <c r="N1111" i="34" s="1"/>
  <c r="M1111" i="34" s="1"/>
  <c r="K1231" i="34"/>
  <c r="N1231" i="34" s="1"/>
  <c r="M1231" i="34" s="1"/>
  <c r="K1239" i="34"/>
  <c r="N1239" i="34" s="1"/>
  <c r="M1239" i="34" s="1"/>
  <c r="K1247" i="34"/>
  <c r="N1247" i="34" s="1"/>
  <c r="M1247" i="34" s="1"/>
  <c r="K611" i="34"/>
  <c r="N611" i="34" s="1"/>
  <c r="M611" i="34" s="1"/>
  <c r="K1021" i="34"/>
  <c r="N1021" i="34" s="1"/>
  <c r="M1021" i="34" s="1"/>
  <c r="K1029" i="34"/>
  <c r="N1029" i="34" s="1"/>
  <c r="M1029" i="34" s="1"/>
  <c r="K1141" i="34"/>
  <c r="N1141" i="34" s="1"/>
  <c r="M1141" i="34" s="1"/>
  <c r="K1173" i="34"/>
  <c r="N1173" i="34" s="1"/>
  <c r="M1173" i="34" s="1"/>
  <c r="K1205" i="34"/>
  <c r="N1205" i="34" s="1"/>
  <c r="M1205" i="34" s="1"/>
  <c r="K1213" i="34"/>
  <c r="N1213" i="34" s="1"/>
  <c r="M1213" i="34" s="1"/>
  <c r="K1237" i="34"/>
  <c r="N1237" i="34" s="1"/>
  <c r="M1237" i="34" s="1"/>
  <c r="K413" i="34"/>
  <c r="N413" i="34" s="1"/>
  <c r="M413" i="34" s="1"/>
  <c r="K418" i="34"/>
  <c r="N418" i="34" s="1"/>
  <c r="M418" i="34" s="1"/>
  <c r="K421" i="34"/>
  <c r="N421" i="34" s="1"/>
  <c r="M421" i="34" s="1"/>
  <c r="K459" i="34"/>
  <c r="N459" i="34" s="1"/>
  <c r="M459" i="34" s="1"/>
  <c r="K467" i="34"/>
  <c r="N467" i="34" s="1"/>
  <c r="M467" i="34" s="1"/>
  <c r="K474" i="34"/>
  <c r="N474" i="34" s="1"/>
  <c r="M474" i="34" s="1"/>
  <c r="K491" i="34"/>
  <c r="N491" i="34" s="1"/>
  <c r="M491" i="34" s="1"/>
  <c r="K499" i="34"/>
  <c r="N499" i="34" s="1"/>
  <c r="M499" i="34" s="1"/>
  <c r="K507" i="34"/>
  <c r="N507" i="34" s="1"/>
  <c r="M507" i="34" s="1"/>
  <c r="E887" i="34"/>
  <c r="K586" i="34"/>
  <c r="N586" i="34" s="1"/>
  <c r="M586" i="34" s="1"/>
  <c r="K595" i="34"/>
  <c r="N595" i="34" s="1"/>
  <c r="M595" i="34" s="1"/>
  <c r="K948" i="34"/>
  <c r="N948" i="34" s="1"/>
  <c r="M948" i="34" s="1"/>
  <c r="K651" i="34"/>
  <c r="N651" i="34" s="1"/>
  <c r="M651" i="34" s="1"/>
  <c r="K973" i="34"/>
  <c r="N973" i="34" s="1"/>
  <c r="M973" i="34" s="1"/>
  <c r="K669" i="34"/>
  <c r="N669" i="34" s="1"/>
  <c r="M669" i="34" s="1"/>
  <c r="K999" i="34"/>
  <c r="N999" i="34" s="1"/>
  <c r="M999" i="34" s="1"/>
  <c r="K1007" i="34"/>
  <c r="N1007" i="34" s="1"/>
  <c r="M1007" i="34" s="1"/>
  <c r="K1012" i="34"/>
  <c r="N1012" i="34" s="1"/>
  <c r="M1012" i="34" s="1"/>
  <c r="K731" i="34"/>
  <c r="N731" i="34" s="1"/>
  <c r="M731" i="34" s="1"/>
  <c r="K1052" i="34"/>
  <c r="N1052" i="34" s="1"/>
  <c r="M1052" i="34" s="1"/>
  <c r="K1060" i="34"/>
  <c r="N1060" i="34" s="1"/>
  <c r="M1060" i="34" s="1"/>
  <c r="K1068" i="34"/>
  <c r="N1068" i="34" s="1"/>
  <c r="M1068" i="34" s="1"/>
  <c r="K1119" i="34"/>
  <c r="N1119" i="34" s="1"/>
  <c r="M1119" i="34" s="1"/>
  <c r="K1248" i="34"/>
  <c r="N1248" i="34" s="1"/>
  <c r="M1248" i="34" s="1"/>
  <c r="K483" i="34"/>
  <c r="N483" i="34" s="1"/>
  <c r="M483" i="34" s="1"/>
  <c r="K555" i="34"/>
  <c r="N555" i="34" s="1"/>
  <c r="M555" i="34" s="1"/>
  <c r="K579" i="34"/>
  <c r="N579" i="34" s="1"/>
  <c r="M579" i="34" s="1"/>
  <c r="E909" i="34"/>
  <c r="K1149" i="34"/>
  <c r="N1149" i="34" s="1"/>
  <c r="M1149" i="34" s="1"/>
  <c r="K1181" i="34"/>
  <c r="N1181" i="34" s="1"/>
  <c r="K493" i="34"/>
  <c r="N493" i="34" s="1"/>
  <c r="M493" i="34" s="1"/>
  <c r="K515" i="34"/>
  <c r="N515" i="34" s="1"/>
  <c r="M515" i="34" s="1"/>
  <c r="K523" i="34"/>
  <c r="N523" i="34" s="1"/>
  <c r="M523" i="34" s="1"/>
  <c r="E864" i="34"/>
  <c r="E869" i="34"/>
  <c r="E884" i="34"/>
  <c r="K927" i="34"/>
  <c r="N927" i="34" s="1"/>
  <c r="M927" i="34" s="1"/>
  <c r="K626" i="34"/>
  <c r="N626" i="34" s="1"/>
  <c r="M626" i="34" s="1"/>
  <c r="K629" i="34"/>
  <c r="N629" i="34" s="1"/>
  <c r="M629" i="34" s="1"/>
  <c r="K943" i="34"/>
  <c r="N943" i="34" s="1"/>
  <c r="M943" i="34" s="1"/>
  <c r="E643" i="34"/>
  <c r="K659" i="34"/>
  <c r="N659" i="34" s="1"/>
  <c r="M659" i="34" s="1"/>
  <c r="K981" i="34"/>
  <c r="N981" i="34" s="1"/>
  <c r="M981" i="34" s="1"/>
  <c r="K677" i="34"/>
  <c r="N677" i="34" s="1"/>
  <c r="M677" i="34" s="1"/>
  <c r="K690" i="34"/>
  <c r="N690" i="34" s="1"/>
  <c r="M690" i="34" s="1"/>
  <c r="K698" i="34"/>
  <c r="N698" i="34" s="1"/>
  <c r="M698" i="34" s="1"/>
  <c r="E707" i="34"/>
  <c r="K1044" i="34"/>
  <c r="N1044" i="34" s="1"/>
  <c r="M1044" i="34" s="1"/>
  <c r="K1076" i="34"/>
  <c r="N1076" i="34" s="1"/>
  <c r="M1076" i="34" s="1"/>
  <c r="K1084" i="34"/>
  <c r="N1084" i="34" s="1"/>
  <c r="M1084" i="34" s="1"/>
  <c r="K1092" i="34"/>
  <c r="N1092" i="34" s="1"/>
  <c r="M1092" i="34" s="1"/>
  <c r="K1100" i="34"/>
  <c r="N1100" i="34" s="1"/>
  <c r="M1100" i="34" s="1"/>
  <c r="K1108" i="34"/>
  <c r="N1108" i="34" s="1"/>
  <c r="M1108" i="34" s="1"/>
  <c r="K1116" i="34"/>
  <c r="N1116" i="34" s="1"/>
  <c r="M1116" i="34" s="1"/>
  <c r="K1127" i="34"/>
  <c r="N1127" i="34" s="1"/>
  <c r="M1127" i="34" s="1"/>
  <c r="K1135" i="34"/>
  <c r="N1135" i="34" s="1"/>
  <c r="M1135" i="34" s="1"/>
  <c r="K1143" i="34"/>
  <c r="N1143" i="34" s="1"/>
  <c r="M1143" i="34" s="1"/>
  <c r="K1151" i="34"/>
  <c r="N1151" i="34" s="1"/>
  <c r="M1151" i="34" s="1"/>
  <c r="K1159" i="34"/>
  <c r="N1159" i="34" s="1"/>
  <c r="M1159" i="34" s="1"/>
  <c r="K1167" i="34"/>
  <c r="N1167" i="34" s="1"/>
  <c r="M1167" i="34" s="1"/>
  <c r="K1175" i="34"/>
  <c r="N1175" i="34" s="1"/>
  <c r="M1175" i="34" s="1"/>
  <c r="K1183" i="34"/>
  <c r="N1183" i="34" s="1"/>
  <c r="M1183" i="34" s="1"/>
  <c r="K1191" i="34"/>
  <c r="N1191" i="34" s="1"/>
  <c r="K1199" i="34"/>
  <c r="N1199" i="34" s="1"/>
  <c r="M1199" i="34" s="1"/>
  <c r="K1203" i="34"/>
  <c r="N1203" i="34" s="1"/>
  <c r="M1203" i="34" s="1"/>
  <c r="K1207" i="34"/>
  <c r="N1207" i="34" s="1"/>
  <c r="M1207" i="34" s="1"/>
  <c r="K1211" i="34"/>
  <c r="N1211" i="34" s="1"/>
  <c r="M1211" i="34" s="1"/>
  <c r="K1215" i="34"/>
  <c r="N1215" i="34" s="1"/>
  <c r="M1215" i="34" s="1"/>
  <c r="K1219" i="34"/>
  <c r="N1219" i="34" s="1"/>
  <c r="M1219" i="34" s="1"/>
  <c r="K1223" i="34"/>
  <c r="N1223" i="34" s="1"/>
  <c r="M1223" i="34" s="1"/>
  <c r="K1227" i="34"/>
  <c r="N1227" i="34" s="1"/>
  <c r="M1227" i="34" s="1"/>
  <c r="K933" i="34"/>
  <c r="N933" i="34" s="1"/>
  <c r="M933" i="34" s="1"/>
  <c r="K667" i="34"/>
  <c r="N667" i="34" s="1"/>
  <c r="M667" i="34" s="1"/>
  <c r="K989" i="34"/>
  <c r="N989" i="34" s="1"/>
  <c r="M989" i="34" s="1"/>
  <c r="K997" i="34"/>
  <c r="N997" i="34" s="1"/>
  <c r="M997" i="34" s="1"/>
  <c r="K1005" i="34"/>
  <c r="N1005" i="34" s="1"/>
  <c r="M1005" i="34" s="1"/>
  <c r="K1045" i="34"/>
  <c r="N1045" i="34" s="1"/>
  <c r="M1045" i="34" s="1"/>
  <c r="K1053" i="34"/>
  <c r="N1053" i="34" s="1"/>
  <c r="M1053" i="34" s="1"/>
  <c r="K1061" i="34"/>
  <c r="N1061" i="34" s="1"/>
  <c r="M1061" i="34" s="1"/>
  <c r="K411" i="34"/>
  <c r="N411" i="34" s="1"/>
  <c r="M411" i="34" s="1"/>
  <c r="K419" i="34"/>
  <c r="N419" i="34" s="1"/>
  <c r="M419" i="34" s="1"/>
  <c r="E810" i="34"/>
  <c r="E818" i="34"/>
  <c r="E766" i="34"/>
  <c r="K562" i="34"/>
  <c r="N562" i="34" s="1"/>
  <c r="M562" i="34" s="1"/>
  <c r="E872" i="34"/>
  <c r="K578" i="34"/>
  <c r="N578" i="34" s="1"/>
  <c r="M578" i="34" s="1"/>
  <c r="K587" i="34"/>
  <c r="N587" i="34" s="1"/>
  <c r="M587" i="34" s="1"/>
  <c r="E900" i="34"/>
  <c r="E903" i="34"/>
  <c r="E916" i="34"/>
  <c r="K925" i="34"/>
  <c r="N925" i="34" s="1"/>
  <c r="M925" i="34" s="1"/>
  <c r="K621" i="34"/>
  <c r="N621" i="34" s="1"/>
  <c r="M621" i="34" s="1"/>
  <c r="K941" i="34"/>
  <c r="N941" i="34" s="1"/>
  <c r="M941" i="34" s="1"/>
  <c r="K637" i="34"/>
  <c r="N637" i="34" s="1"/>
  <c r="M637" i="34" s="1"/>
  <c r="K964" i="34"/>
  <c r="N964" i="34" s="1"/>
  <c r="M964" i="34" s="1"/>
  <c r="K675" i="34"/>
  <c r="N675" i="34" s="1"/>
  <c r="M675" i="34" s="1"/>
  <c r="K1023" i="34"/>
  <c r="N1023" i="34" s="1"/>
  <c r="M1023" i="34" s="1"/>
  <c r="K1031" i="34"/>
  <c r="N1031" i="34" s="1"/>
  <c r="M1031" i="34" s="1"/>
  <c r="K1036" i="34"/>
  <c r="N1036" i="34" s="1"/>
  <c r="M1036" i="34" s="1"/>
  <c r="K1069" i="34"/>
  <c r="N1069" i="34" s="1"/>
  <c r="M1069" i="34" s="1"/>
  <c r="K1077" i="34"/>
  <c r="N1077" i="34" s="1"/>
  <c r="M1077" i="34" s="1"/>
  <c r="K1085" i="34"/>
  <c r="N1085" i="34" s="1"/>
  <c r="M1085" i="34" s="1"/>
  <c r="K1101" i="34"/>
  <c r="N1101" i="34" s="1"/>
  <c r="M1101" i="34" s="1"/>
  <c r="K1109" i="34"/>
  <c r="N1109" i="34" s="1"/>
  <c r="M1109" i="34" s="1"/>
  <c r="K1117" i="34"/>
  <c r="N1117" i="34" s="1"/>
  <c r="M1117" i="34" s="1"/>
  <c r="K1124" i="34"/>
  <c r="N1124" i="34" s="1"/>
  <c r="M1124" i="34" s="1"/>
  <c r="K1132" i="34"/>
  <c r="N1132" i="34" s="1"/>
  <c r="M1132" i="34" s="1"/>
  <c r="K1140" i="34"/>
  <c r="N1140" i="34" s="1"/>
  <c r="M1140" i="34" s="1"/>
  <c r="K1148" i="34"/>
  <c r="N1148" i="34" s="1"/>
  <c r="M1148" i="34" s="1"/>
  <c r="K1156" i="34"/>
  <c r="N1156" i="34" s="1"/>
  <c r="M1156" i="34" s="1"/>
  <c r="K1164" i="34"/>
  <c r="N1164" i="34" s="1"/>
  <c r="M1164" i="34" s="1"/>
  <c r="K1172" i="34"/>
  <c r="N1172" i="34" s="1"/>
  <c r="M1172" i="34" s="1"/>
  <c r="K1180" i="34"/>
  <c r="N1180" i="34" s="1"/>
  <c r="K1188" i="34"/>
  <c r="N1188" i="34" s="1"/>
  <c r="M1188" i="34" s="1"/>
  <c r="K1196" i="34"/>
  <c r="N1196" i="34" s="1"/>
  <c r="M1196" i="34" s="1"/>
  <c r="K1204" i="34"/>
  <c r="N1204" i="34" s="1"/>
  <c r="M1204" i="34" s="1"/>
  <c r="K1212" i="34"/>
  <c r="N1212" i="34" s="1"/>
  <c r="K1220" i="34"/>
  <c r="N1220" i="34" s="1"/>
  <c r="M1220" i="34" s="1"/>
  <c r="K1228" i="34"/>
  <c r="N1228" i="34" s="1"/>
  <c r="M1228" i="34" s="1"/>
  <c r="K1235" i="34"/>
  <c r="N1235" i="34" s="1"/>
  <c r="M1235" i="34" s="1"/>
  <c r="K1243" i="34"/>
  <c r="N1243" i="34" s="1"/>
  <c r="M1243" i="34" s="1"/>
  <c r="K275" i="34"/>
  <c r="N275" i="34" s="1"/>
  <c r="M275" i="34" s="1"/>
  <c r="M308" i="34"/>
  <c r="K251" i="34"/>
  <c r="N251" i="34" s="1"/>
  <c r="M251" i="34" s="1"/>
  <c r="K256" i="34"/>
  <c r="N256" i="34" s="1"/>
  <c r="M256" i="34" s="1"/>
  <c r="K350" i="34"/>
  <c r="N350" i="34" s="1"/>
  <c r="M350" i="34" s="1"/>
  <c r="K127" i="34"/>
  <c r="N127" i="34" s="1"/>
  <c r="M127" i="34" s="1"/>
  <c r="K280" i="34"/>
  <c r="N280" i="34" s="1"/>
  <c r="M280" i="34" s="1"/>
  <c r="K786" i="34"/>
  <c r="N786" i="34" s="1"/>
  <c r="M786" i="34" s="1"/>
  <c r="E387" i="34"/>
  <c r="K386" i="34"/>
  <c r="N386" i="34" s="1"/>
  <c r="M386" i="34" s="1"/>
  <c r="E832" i="34"/>
  <c r="K831" i="34"/>
  <c r="N831" i="34" s="1"/>
  <c r="M831" i="34" s="1"/>
  <c r="E379" i="34"/>
  <c r="K378" i="34"/>
  <c r="N378" i="34" s="1"/>
  <c r="M378" i="34" s="1"/>
  <c r="K87" i="34"/>
  <c r="N87" i="34" s="1"/>
  <c r="M87" i="34" s="1"/>
  <c r="K271" i="34"/>
  <c r="N271" i="34" s="1"/>
  <c r="M271" i="34" s="1"/>
  <c r="M299" i="34"/>
  <c r="E355" i="34"/>
  <c r="K360" i="34"/>
  <c r="N360" i="34" s="1"/>
  <c r="M360" i="34" s="1"/>
  <c r="K367" i="34"/>
  <c r="N367" i="34" s="1"/>
  <c r="M367" i="34" s="1"/>
  <c r="K380" i="34"/>
  <c r="N380" i="34" s="1"/>
  <c r="M380" i="34" s="1"/>
  <c r="K390" i="34"/>
  <c r="N390" i="34" s="1"/>
  <c r="M390" i="34" s="1"/>
  <c r="E391" i="34"/>
  <c r="K272" i="34"/>
  <c r="N272" i="34" s="1"/>
  <c r="M272" i="34" s="1"/>
  <c r="E273" i="34"/>
  <c r="K239" i="34"/>
  <c r="N239" i="34" s="1"/>
  <c r="M239" i="34" s="1"/>
  <c r="K274" i="34"/>
  <c r="N274" i="34" s="1"/>
  <c r="M274" i="34" s="1"/>
  <c r="E287" i="34"/>
  <c r="K288" i="34"/>
  <c r="N288" i="34" s="1"/>
  <c r="M288" i="34" s="1"/>
  <c r="K334" i="34"/>
  <c r="N334" i="34" s="1"/>
  <c r="M334" i="34" s="1"/>
  <c r="K991" i="34"/>
  <c r="N991" i="34" s="1"/>
  <c r="M991" i="34" s="1"/>
  <c r="E478" i="34"/>
  <c r="K477" i="34"/>
  <c r="N477" i="34" s="1"/>
  <c r="M477" i="34" s="1"/>
  <c r="K374" i="34"/>
  <c r="N374" i="34" s="1"/>
  <c r="M374" i="34" s="1"/>
  <c r="E375" i="34"/>
  <c r="E336" i="34"/>
  <c r="K335" i="34"/>
  <c r="N335" i="34" s="1"/>
  <c r="M335" i="34" s="1"/>
  <c r="E283" i="34"/>
  <c r="K282" i="34"/>
  <c r="N282" i="34" s="1"/>
  <c r="M282" i="34" s="1"/>
  <c r="K243" i="34"/>
  <c r="N243" i="34" s="1"/>
  <c r="M243" i="34" s="1"/>
  <c r="K281" i="34"/>
  <c r="N281" i="34" s="1"/>
  <c r="M281" i="34" s="1"/>
  <c r="M311" i="34"/>
  <c r="K331" i="34"/>
  <c r="N331" i="34" s="1"/>
  <c r="M331" i="34" s="1"/>
  <c r="K342" i="34"/>
  <c r="N342" i="34" s="1"/>
  <c r="M342" i="34" s="1"/>
  <c r="K355" i="34"/>
  <c r="N355" i="34" s="1"/>
  <c r="M355" i="34" s="1"/>
  <c r="K358" i="34"/>
  <c r="N358" i="34" s="1"/>
  <c r="M358" i="34" s="1"/>
  <c r="K368" i="34"/>
  <c r="N368" i="34" s="1"/>
  <c r="M368" i="34" s="1"/>
  <c r="K375" i="34"/>
  <c r="N375" i="34" s="1"/>
  <c r="M375" i="34" s="1"/>
  <c r="K269" i="34"/>
  <c r="N269" i="34" s="1"/>
  <c r="M269" i="34" s="1"/>
  <c r="K270" i="34"/>
  <c r="N270" i="34" s="1"/>
  <c r="M270" i="34" s="1"/>
  <c r="K279" i="34"/>
  <c r="N279" i="34" s="1"/>
  <c r="M279" i="34" s="1"/>
  <c r="K284" i="34"/>
  <c r="N284" i="34" s="1"/>
  <c r="M284" i="34" s="1"/>
  <c r="K339" i="34"/>
  <c r="N339" i="34" s="1"/>
  <c r="M339" i="34" s="1"/>
  <c r="K372" i="34"/>
  <c r="N372" i="34" s="1"/>
  <c r="M372" i="34" s="1"/>
  <c r="K388" i="34"/>
  <c r="N388" i="34" s="1"/>
  <c r="M388" i="34" s="1"/>
  <c r="K289" i="34"/>
  <c r="N289" i="34" s="1"/>
  <c r="M289" i="34" s="1"/>
  <c r="M304" i="34"/>
  <c r="K362" i="34"/>
  <c r="N362" i="34" s="1"/>
  <c r="M362" i="34" s="1"/>
  <c r="K369" i="34"/>
  <c r="N369" i="34" s="1"/>
  <c r="M369" i="34" s="1"/>
  <c r="K379" i="34"/>
  <c r="N379" i="34" s="1"/>
  <c r="M379" i="34" s="1"/>
  <c r="K268" i="34"/>
  <c r="N268" i="34" s="1"/>
  <c r="M268" i="34" s="1"/>
  <c r="K277" i="34"/>
  <c r="N277" i="34" s="1"/>
  <c r="M277" i="34" s="1"/>
  <c r="K258" i="34"/>
  <c r="N258" i="34" s="1"/>
  <c r="M258" i="34" s="1"/>
  <c r="E259" i="34"/>
  <c r="K287" i="34"/>
  <c r="N287" i="34" s="1"/>
  <c r="M287" i="34" s="1"/>
  <c r="K356" i="34"/>
  <c r="N356" i="34" s="1"/>
  <c r="M356" i="34" s="1"/>
  <c r="K359" i="34"/>
  <c r="N359" i="34" s="1"/>
  <c r="M359" i="34" s="1"/>
  <c r="K366" i="34"/>
  <c r="N366" i="34" s="1"/>
  <c r="M366" i="34" s="1"/>
  <c r="K382" i="34"/>
  <c r="N382" i="34" s="1"/>
  <c r="M382" i="34" s="1"/>
  <c r="E383" i="34"/>
  <c r="E399" i="34"/>
  <c r="K398" i="34"/>
  <c r="N398" i="34" s="1"/>
  <c r="M398" i="34" s="1"/>
  <c r="K273" i="34"/>
  <c r="N273" i="34" s="1"/>
  <c r="M273" i="34" s="1"/>
  <c r="K285" i="34"/>
  <c r="N285" i="34" s="1"/>
  <c r="M285" i="34" s="1"/>
  <c r="M318" i="34"/>
  <c r="M321" i="34"/>
  <c r="K333" i="34"/>
  <c r="N333" i="34" s="1"/>
  <c r="M333" i="34" s="1"/>
  <c r="K340" i="34"/>
  <c r="N340" i="34" s="1"/>
  <c r="M340" i="34" s="1"/>
  <c r="K363" i="34"/>
  <c r="N363" i="34" s="1"/>
  <c r="M363" i="34" s="1"/>
  <c r="K370" i="34"/>
  <c r="N370" i="34" s="1"/>
  <c r="M370" i="34" s="1"/>
  <c r="K383" i="34"/>
  <c r="N383" i="34" s="1"/>
  <c r="M383" i="34" s="1"/>
  <c r="K283" i="34"/>
  <c r="N283" i="34" s="1"/>
  <c r="M283" i="34" s="1"/>
  <c r="M326" i="34"/>
  <c r="E348" i="34"/>
  <c r="K349" i="34"/>
  <c r="N349" i="34" s="1"/>
  <c r="M349" i="34" s="1"/>
  <c r="E402" i="34"/>
  <c r="E824" i="34"/>
  <c r="K823" i="34"/>
  <c r="N823" i="34" s="1"/>
  <c r="M823" i="34" s="1"/>
  <c r="K519" i="34"/>
  <c r="N519" i="34" s="1"/>
  <c r="M519" i="34" s="1"/>
  <c r="K877" i="34"/>
  <c r="N877" i="34" s="1"/>
  <c r="M877" i="34" s="1"/>
  <c r="E878" i="34"/>
  <c r="K995" i="34"/>
  <c r="N995" i="34" s="1"/>
  <c r="M995" i="34" s="1"/>
  <c r="K481" i="34"/>
  <c r="N481" i="34" s="1"/>
  <c r="M481" i="34" s="1"/>
  <c r="K357" i="34"/>
  <c r="N357" i="34" s="1"/>
  <c r="M357" i="34" s="1"/>
  <c r="K377" i="34"/>
  <c r="N377" i="34" s="1"/>
  <c r="M377" i="34" s="1"/>
  <c r="K385" i="34"/>
  <c r="N385" i="34" s="1"/>
  <c r="M385" i="34" s="1"/>
  <c r="K794" i="34"/>
  <c r="N794" i="34" s="1"/>
  <c r="M794" i="34" s="1"/>
  <c r="E795" i="34"/>
  <c r="K813" i="34"/>
  <c r="N813" i="34" s="1"/>
  <c r="M813" i="34" s="1"/>
  <c r="E814" i="34"/>
  <c r="E918" i="34"/>
  <c r="K917" i="34"/>
  <c r="N917" i="34" s="1"/>
  <c r="M917" i="34" s="1"/>
  <c r="M293" i="34"/>
  <c r="K336" i="34"/>
  <c r="N336" i="34" s="1"/>
  <c r="M336" i="34" s="1"/>
  <c r="K403" i="34"/>
  <c r="N403" i="34" s="1"/>
  <c r="M403" i="34" s="1"/>
  <c r="K406" i="34"/>
  <c r="N406" i="34" s="1"/>
  <c r="M406" i="34" s="1"/>
  <c r="E748" i="34"/>
  <c r="K747" i="34"/>
  <c r="N747" i="34" s="1"/>
  <c r="M747" i="34" s="1"/>
  <c r="E811" i="34"/>
  <c r="K810" i="34"/>
  <c r="N810" i="34" s="1"/>
  <c r="M810" i="34" s="1"/>
  <c r="K837" i="34"/>
  <c r="N837" i="34" s="1"/>
  <c r="M837" i="34" s="1"/>
  <c r="E838" i="34"/>
  <c r="E848" i="34"/>
  <c r="K847" i="34"/>
  <c r="N847" i="34" s="1"/>
  <c r="M847" i="34" s="1"/>
  <c r="K854" i="34"/>
  <c r="N854" i="34" s="1"/>
  <c r="M854" i="34" s="1"/>
  <c r="E855" i="34"/>
  <c r="K872" i="34"/>
  <c r="N872" i="34" s="1"/>
  <c r="M872" i="34" s="1"/>
  <c r="E873" i="34"/>
  <c r="E875" i="34"/>
  <c r="K874" i="34"/>
  <c r="N874" i="34" s="1"/>
  <c r="M874" i="34" s="1"/>
  <c r="E907" i="34"/>
  <c r="K906" i="34"/>
  <c r="N906" i="34" s="1"/>
  <c r="M906" i="34" s="1"/>
  <c r="K998" i="34"/>
  <c r="N998" i="34" s="1"/>
  <c r="M998" i="34" s="1"/>
  <c r="E485" i="34"/>
  <c r="E257" i="34"/>
  <c r="E281" i="34"/>
  <c r="M312" i="34"/>
  <c r="E346" i="34"/>
  <c r="E351" i="34"/>
  <c r="K365" i="34"/>
  <c r="N365" i="34" s="1"/>
  <c r="M365" i="34" s="1"/>
  <c r="E394" i="34"/>
  <c r="E406" i="34"/>
  <c r="E808" i="34"/>
  <c r="K807" i="34"/>
  <c r="N807" i="34" s="1"/>
  <c r="M807" i="34" s="1"/>
  <c r="K353" i="34"/>
  <c r="N353" i="34" s="1"/>
  <c r="M353" i="34" s="1"/>
  <c r="K861" i="34"/>
  <c r="N861" i="34" s="1"/>
  <c r="M861" i="34" s="1"/>
  <c r="E862" i="34"/>
  <c r="K332" i="34"/>
  <c r="N332" i="34" s="1"/>
  <c r="M332" i="34" s="1"/>
  <c r="K373" i="34"/>
  <c r="N373" i="34" s="1"/>
  <c r="M373" i="34" s="1"/>
  <c r="K381" i="34"/>
  <c r="N381" i="34" s="1"/>
  <c r="M381" i="34" s="1"/>
  <c r="K389" i="34"/>
  <c r="N389" i="34" s="1"/>
  <c r="M389" i="34" s="1"/>
  <c r="E796" i="34"/>
  <c r="E797" i="34"/>
  <c r="K795" i="34"/>
  <c r="N795" i="34" s="1"/>
  <c r="M795" i="34" s="1"/>
  <c r="E764" i="34"/>
  <c r="K763" i="34"/>
  <c r="N763" i="34" s="1"/>
  <c r="M763" i="34" s="1"/>
  <c r="K361" i="34"/>
  <c r="N361" i="34" s="1"/>
  <c r="M361" i="34" s="1"/>
  <c r="K399" i="34"/>
  <c r="N399" i="34" s="1"/>
  <c r="M399" i="34" s="1"/>
  <c r="K407" i="34"/>
  <c r="N407" i="34" s="1"/>
  <c r="M407" i="34" s="1"/>
  <c r="E744" i="34"/>
  <c r="K743" i="34"/>
  <c r="N743" i="34" s="1"/>
  <c r="M743" i="34" s="1"/>
  <c r="E867" i="34"/>
  <c r="K866" i="34"/>
  <c r="N866" i="34" s="1"/>
  <c r="M866" i="34" s="1"/>
  <c r="K975" i="34"/>
  <c r="N975" i="34" s="1"/>
  <c r="M975" i="34" s="1"/>
  <c r="E462" i="34"/>
  <c r="K979" i="34"/>
  <c r="N979" i="34" s="1"/>
  <c r="M979" i="34" s="1"/>
  <c r="E466" i="34"/>
  <c r="E780" i="34"/>
  <c r="K779" i="34"/>
  <c r="N779" i="34" s="1"/>
  <c r="M779" i="34" s="1"/>
  <c r="E505" i="34"/>
  <c r="E828" i="34"/>
  <c r="K827" i="34"/>
  <c r="N827" i="34" s="1"/>
  <c r="M827" i="34" s="1"/>
  <c r="E530" i="34"/>
  <c r="E842" i="34"/>
  <c r="K841" i="34"/>
  <c r="N841" i="34" s="1"/>
  <c r="M841" i="34" s="1"/>
  <c r="E852" i="34"/>
  <c r="K851" i="34"/>
  <c r="N851" i="34" s="1"/>
  <c r="M851" i="34" s="1"/>
  <c r="E858" i="34"/>
  <c r="K857" i="34"/>
  <c r="N857" i="34" s="1"/>
  <c r="M857" i="34" s="1"/>
  <c r="E886" i="34"/>
  <c r="K885" i="34"/>
  <c r="N885" i="34" s="1"/>
  <c r="M885" i="34" s="1"/>
  <c r="K904" i="34"/>
  <c r="N904" i="34" s="1"/>
  <c r="M904" i="34" s="1"/>
  <c r="E905" i="34"/>
  <c r="K916" i="34"/>
  <c r="N916" i="34" s="1"/>
  <c r="M916" i="34" s="1"/>
  <c r="E917" i="34"/>
  <c r="E919" i="34"/>
  <c r="K918" i="34"/>
  <c r="N918" i="34" s="1"/>
  <c r="M918" i="34" s="1"/>
  <c r="K752" i="34"/>
  <c r="N752" i="34" s="1"/>
  <c r="M752" i="34" s="1"/>
  <c r="K760" i="34"/>
  <c r="N760" i="34" s="1"/>
  <c r="M760" i="34" s="1"/>
  <c r="K775" i="34"/>
  <c r="N775" i="34" s="1"/>
  <c r="M775" i="34" s="1"/>
  <c r="K744" i="34"/>
  <c r="N744" i="34" s="1"/>
  <c r="M744" i="34" s="1"/>
  <c r="K755" i="34"/>
  <c r="N755" i="34" s="1"/>
  <c r="M755" i="34" s="1"/>
  <c r="K773" i="34"/>
  <c r="N773" i="34" s="1"/>
  <c r="M773" i="34" s="1"/>
  <c r="K785" i="34"/>
  <c r="N785" i="34" s="1"/>
  <c r="M785" i="34" s="1"/>
  <c r="K1102" i="34"/>
  <c r="N1102" i="34" s="1"/>
  <c r="M1102" i="34" s="1"/>
  <c r="E589" i="34"/>
  <c r="K799" i="34"/>
  <c r="N799" i="34" s="1"/>
  <c r="M799" i="34" s="1"/>
  <c r="K802" i="34"/>
  <c r="N802" i="34" s="1"/>
  <c r="M802" i="34" s="1"/>
  <c r="E522" i="34"/>
  <c r="E834" i="34"/>
  <c r="K833" i="34"/>
  <c r="N833" i="34" s="1"/>
  <c r="M833" i="34" s="1"/>
  <c r="K920" i="34"/>
  <c r="N920" i="34" s="1"/>
  <c r="M920" i="34" s="1"/>
  <c r="E921" i="34"/>
  <c r="K739" i="34"/>
  <c r="N739" i="34" s="1"/>
  <c r="M739" i="34" s="1"/>
  <c r="K761" i="34"/>
  <c r="N761" i="34" s="1"/>
  <c r="M761" i="34" s="1"/>
  <c r="K776" i="34"/>
  <c r="N776" i="34" s="1"/>
  <c r="M776" i="34" s="1"/>
  <c r="K1086" i="34"/>
  <c r="N1086" i="34" s="1"/>
  <c r="M1086" i="34" s="1"/>
  <c r="E573" i="34"/>
  <c r="K789" i="34"/>
  <c r="N789" i="34" s="1"/>
  <c r="M789" i="34" s="1"/>
  <c r="K829" i="34"/>
  <c r="N829" i="34" s="1"/>
  <c r="M829" i="34" s="1"/>
  <c r="E830" i="34"/>
  <c r="K869" i="34"/>
  <c r="N869" i="34" s="1"/>
  <c r="M869" i="34" s="1"/>
  <c r="E870" i="34"/>
  <c r="E883" i="34"/>
  <c r="K882" i="34"/>
  <c r="N882" i="34" s="1"/>
  <c r="M882" i="34" s="1"/>
  <c r="E889" i="34"/>
  <c r="E890" i="34"/>
  <c r="K888" i="34"/>
  <c r="N888" i="34" s="1"/>
  <c r="M888" i="34" s="1"/>
  <c r="E923" i="34"/>
  <c r="K922" i="34"/>
  <c r="N922" i="34" s="1"/>
  <c r="M922" i="34" s="1"/>
  <c r="K745" i="34"/>
  <c r="N745" i="34" s="1"/>
  <c r="M745" i="34" s="1"/>
  <c r="K753" i="34"/>
  <c r="N753" i="34" s="1"/>
  <c r="M753" i="34" s="1"/>
  <c r="K756" i="34"/>
  <c r="N756" i="34" s="1"/>
  <c r="M756" i="34" s="1"/>
  <c r="K767" i="34"/>
  <c r="N767" i="34" s="1"/>
  <c r="M767" i="34" s="1"/>
  <c r="E787" i="34"/>
  <c r="K1096" i="34"/>
  <c r="N1096" i="34" s="1"/>
  <c r="M1096" i="34" s="1"/>
  <c r="E583" i="34"/>
  <c r="K803" i="34"/>
  <c r="N803" i="34" s="1"/>
  <c r="M803" i="34" s="1"/>
  <c r="K1113" i="34"/>
  <c r="N1113" i="34" s="1"/>
  <c r="M1113" i="34" s="1"/>
  <c r="E600" i="34"/>
  <c r="K740" i="34"/>
  <c r="N740" i="34" s="1"/>
  <c r="M740" i="34" s="1"/>
  <c r="K765" i="34"/>
  <c r="N765" i="34" s="1"/>
  <c r="M765" i="34" s="1"/>
  <c r="K771" i="34"/>
  <c r="N771" i="34" s="1"/>
  <c r="M771" i="34" s="1"/>
  <c r="K777" i="34"/>
  <c r="N777" i="34" s="1"/>
  <c r="M777" i="34" s="1"/>
  <c r="K793" i="34"/>
  <c r="N793" i="34" s="1"/>
  <c r="M793" i="34" s="1"/>
  <c r="K817" i="34"/>
  <c r="N817" i="34" s="1"/>
  <c r="M817" i="34" s="1"/>
  <c r="E414" i="34"/>
  <c r="E422" i="34"/>
  <c r="E426" i="34"/>
  <c r="E792" i="34"/>
  <c r="K791" i="34"/>
  <c r="N791" i="34" s="1"/>
  <c r="M791" i="34" s="1"/>
  <c r="E840" i="34"/>
  <c r="K839" i="34"/>
  <c r="N839" i="34" s="1"/>
  <c r="M839" i="34" s="1"/>
  <c r="K852" i="34"/>
  <c r="N852" i="34" s="1"/>
  <c r="M852" i="34" s="1"/>
  <c r="E853" i="34"/>
  <c r="K768" i="34"/>
  <c r="N768" i="34" s="1"/>
  <c r="M768" i="34" s="1"/>
  <c r="K783" i="34"/>
  <c r="N783" i="34" s="1"/>
  <c r="M783" i="34" s="1"/>
  <c r="K1093" i="34"/>
  <c r="N1093" i="34" s="1"/>
  <c r="M1093" i="34" s="1"/>
  <c r="E580" i="34"/>
  <c r="K814" i="34"/>
  <c r="N814" i="34" s="1"/>
  <c r="M814" i="34" s="1"/>
  <c r="K858" i="34"/>
  <c r="N858" i="34" s="1"/>
  <c r="M858" i="34" s="1"/>
  <c r="E859" i="34"/>
  <c r="K909" i="34"/>
  <c r="N909" i="34" s="1"/>
  <c r="M909" i="34" s="1"/>
  <c r="E910" i="34"/>
  <c r="K751" i="34"/>
  <c r="N751" i="34" s="1"/>
  <c r="M751" i="34" s="1"/>
  <c r="K757" i="34"/>
  <c r="N757" i="34" s="1"/>
  <c r="M757" i="34" s="1"/>
  <c r="K759" i="34"/>
  <c r="N759" i="34" s="1"/>
  <c r="M759" i="34" s="1"/>
  <c r="K781" i="34"/>
  <c r="N781" i="34" s="1"/>
  <c r="M781" i="34" s="1"/>
  <c r="K811" i="34"/>
  <c r="N811" i="34" s="1"/>
  <c r="M811" i="34" s="1"/>
  <c r="K818" i="34"/>
  <c r="N818" i="34" s="1"/>
  <c r="M818" i="34" s="1"/>
  <c r="E915" i="34"/>
  <c r="K914" i="34"/>
  <c r="N914" i="34" s="1"/>
  <c r="M914" i="34" s="1"/>
  <c r="K741" i="34"/>
  <c r="N741" i="34" s="1"/>
  <c r="M741" i="34" s="1"/>
  <c r="K749" i="34"/>
  <c r="N749" i="34" s="1"/>
  <c r="M749" i="34" s="1"/>
  <c r="K769" i="34"/>
  <c r="N769" i="34" s="1"/>
  <c r="M769" i="34" s="1"/>
  <c r="K784" i="34"/>
  <c r="N784" i="34" s="1"/>
  <c r="M784" i="34" s="1"/>
  <c r="K1094" i="34"/>
  <c r="N1094" i="34" s="1"/>
  <c r="M1094" i="34" s="1"/>
  <c r="E581" i="34"/>
  <c r="K798" i="34"/>
  <c r="N798" i="34" s="1"/>
  <c r="M798" i="34" s="1"/>
  <c r="E806" i="34"/>
  <c r="K815" i="34"/>
  <c r="N815" i="34" s="1"/>
  <c r="M815" i="34" s="1"/>
  <c r="E846" i="34"/>
  <c r="K845" i="34"/>
  <c r="N845" i="34" s="1"/>
  <c r="M845" i="34" s="1"/>
  <c r="E850" i="34"/>
  <c r="K849" i="34"/>
  <c r="N849" i="34" s="1"/>
  <c r="M849" i="34" s="1"/>
  <c r="E854" i="34"/>
  <c r="K853" i="34"/>
  <c r="N853" i="34" s="1"/>
  <c r="M853" i="34" s="1"/>
  <c r="K856" i="34"/>
  <c r="N856" i="34" s="1"/>
  <c r="M856" i="34" s="1"/>
  <c r="E857" i="34"/>
  <c r="E891" i="34"/>
  <c r="K890" i="34"/>
  <c r="N890" i="34" s="1"/>
  <c r="M890" i="34" s="1"/>
  <c r="K893" i="34"/>
  <c r="N893" i="34" s="1"/>
  <c r="M893" i="34" s="1"/>
  <c r="E894" i="34"/>
  <c r="E899" i="34"/>
  <c r="K898" i="34"/>
  <c r="N898" i="34" s="1"/>
  <c r="M898" i="34" s="1"/>
  <c r="K901" i="34"/>
  <c r="N901" i="34" s="1"/>
  <c r="M901" i="34" s="1"/>
  <c r="E902" i="34"/>
  <c r="K913" i="34"/>
  <c r="N913" i="34" s="1"/>
  <c r="M913" i="34" s="1"/>
  <c r="E914" i="34"/>
  <c r="K921" i="34"/>
  <c r="N921" i="34" s="1"/>
  <c r="M921" i="34" s="1"/>
  <c r="E922" i="34"/>
  <c r="K754" i="34"/>
  <c r="N754" i="34" s="1"/>
  <c r="M754" i="34" s="1"/>
  <c r="K770" i="34"/>
  <c r="N770" i="34" s="1"/>
  <c r="M770" i="34" s="1"/>
  <c r="K788" i="34"/>
  <c r="N788" i="34" s="1"/>
  <c r="M788" i="34" s="1"/>
  <c r="E798" i="34"/>
  <c r="K806" i="34"/>
  <c r="N806" i="34" s="1"/>
  <c r="M806" i="34" s="1"/>
  <c r="K828" i="34"/>
  <c r="N828" i="34" s="1"/>
  <c r="M828" i="34" s="1"/>
  <c r="K834" i="34"/>
  <c r="N834" i="34" s="1"/>
  <c r="M834" i="34" s="1"/>
  <c r="K838" i="34"/>
  <c r="N838" i="34" s="1"/>
  <c r="M838" i="34" s="1"/>
  <c r="K772" i="34"/>
  <c r="N772" i="34" s="1"/>
  <c r="M772" i="34" s="1"/>
  <c r="K790" i="34"/>
  <c r="N790" i="34" s="1"/>
  <c r="M790" i="34" s="1"/>
  <c r="K820" i="34"/>
  <c r="N820" i="34" s="1"/>
  <c r="M820" i="34" s="1"/>
  <c r="K1138" i="34"/>
  <c r="N1138" i="34" s="1"/>
  <c r="M1138" i="34" s="1"/>
  <c r="E625" i="34"/>
  <c r="K742" i="34"/>
  <c r="N742" i="34" s="1"/>
  <c r="M742" i="34" s="1"/>
  <c r="K758" i="34"/>
  <c r="N758" i="34" s="1"/>
  <c r="M758" i="34" s="1"/>
  <c r="K774" i="34"/>
  <c r="N774" i="34" s="1"/>
  <c r="M774" i="34" s="1"/>
  <c r="K808" i="34"/>
  <c r="N808" i="34" s="1"/>
  <c r="M808" i="34" s="1"/>
  <c r="K1122" i="34"/>
  <c r="N1122" i="34" s="1"/>
  <c r="M1122" i="34" s="1"/>
  <c r="E609" i="34"/>
  <c r="K826" i="34"/>
  <c r="N826" i="34" s="1"/>
  <c r="M826" i="34" s="1"/>
  <c r="K835" i="34"/>
  <c r="N835" i="34" s="1"/>
  <c r="M835" i="34" s="1"/>
  <c r="K843" i="34"/>
  <c r="N843" i="34" s="1"/>
  <c r="M843" i="34" s="1"/>
  <c r="K855" i="34"/>
  <c r="N855" i="34" s="1"/>
  <c r="M855" i="34" s="1"/>
  <c r="E590" i="34"/>
  <c r="K625" i="34"/>
  <c r="N625" i="34" s="1"/>
  <c r="M625" i="34" s="1"/>
  <c r="K746" i="34"/>
  <c r="N746" i="34" s="1"/>
  <c r="M746" i="34" s="1"/>
  <c r="K762" i="34"/>
  <c r="N762" i="34" s="1"/>
  <c r="M762" i="34" s="1"/>
  <c r="K778" i="34"/>
  <c r="N778" i="34" s="1"/>
  <c r="M778" i="34" s="1"/>
  <c r="K787" i="34"/>
  <c r="N787" i="34" s="1"/>
  <c r="M787" i="34" s="1"/>
  <c r="K1106" i="34"/>
  <c r="N1106" i="34" s="1"/>
  <c r="M1106" i="34" s="1"/>
  <c r="E593" i="34"/>
  <c r="K812" i="34"/>
  <c r="N812" i="34" s="1"/>
  <c r="M812" i="34" s="1"/>
  <c r="K821" i="34"/>
  <c r="N821" i="34" s="1"/>
  <c r="M821" i="34" s="1"/>
  <c r="K748" i="34"/>
  <c r="N748" i="34" s="1"/>
  <c r="M748" i="34" s="1"/>
  <c r="K764" i="34"/>
  <c r="N764" i="34" s="1"/>
  <c r="M764" i="34" s="1"/>
  <c r="K780" i="34"/>
  <c r="N780" i="34" s="1"/>
  <c r="M780" i="34" s="1"/>
  <c r="K1090" i="34"/>
  <c r="N1090" i="34" s="1"/>
  <c r="M1090" i="34" s="1"/>
  <c r="E577" i="34"/>
  <c r="K796" i="34"/>
  <c r="N796" i="34" s="1"/>
  <c r="M796" i="34" s="1"/>
  <c r="K824" i="34"/>
  <c r="N824" i="34" s="1"/>
  <c r="M824" i="34" s="1"/>
  <c r="K830" i="34"/>
  <c r="N830" i="34" s="1"/>
  <c r="M830" i="34" s="1"/>
  <c r="K750" i="34"/>
  <c r="N750" i="34" s="1"/>
  <c r="M750" i="34" s="1"/>
  <c r="K766" i="34"/>
  <c r="N766" i="34" s="1"/>
  <c r="M766" i="34" s="1"/>
  <c r="K782" i="34"/>
  <c r="N782" i="34" s="1"/>
  <c r="M782" i="34" s="1"/>
  <c r="K1110" i="34"/>
  <c r="N1110" i="34" s="1"/>
  <c r="M1110" i="34" s="1"/>
  <c r="E597" i="34"/>
  <c r="K809" i="34"/>
  <c r="N809" i="34" s="1"/>
  <c r="M809" i="34" s="1"/>
  <c r="K819" i="34"/>
  <c r="N819" i="34" s="1"/>
  <c r="M819" i="34" s="1"/>
  <c r="K822" i="34"/>
  <c r="N822" i="34" s="1"/>
  <c r="M822" i="34" s="1"/>
  <c r="K804" i="34"/>
  <c r="N804" i="34" s="1"/>
  <c r="M804" i="34" s="1"/>
  <c r="K825" i="34"/>
  <c r="N825" i="34" s="1"/>
  <c r="M825" i="34" s="1"/>
  <c r="E605" i="34"/>
  <c r="E613" i="34"/>
  <c r="E621" i="34"/>
  <c r="E629" i="34"/>
  <c r="K816" i="34"/>
  <c r="N816" i="34" s="1"/>
  <c r="M816" i="34" s="1"/>
  <c r="K844" i="34"/>
  <c r="N844" i="34" s="1"/>
  <c r="M844" i="34" s="1"/>
  <c r="K870" i="34"/>
  <c r="N870" i="34" s="1"/>
  <c r="M870" i="34" s="1"/>
  <c r="K884" i="34"/>
  <c r="N884" i="34" s="1"/>
  <c r="M884" i="34" s="1"/>
  <c r="K894" i="34"/>
  <c r="N894" i="34" s="1"/>
  <c r="M894" i="34" s="1"/>
  <c r="K897" i="34"/>
  <c r="N897" i="34" s="1"/>
  <c r="M897" i="34" s="1"/>
  <c r="K900" i="34"/>
  <c r="N900" i="34" s="1"/>
  <c r="M900" i="34" s="1"/>
  <c r="K836" i="34"/>
  <c r="N836" i="34" s="1"/>
  <c r="M836" i="34" s="1"/>
  <c r="K846" i="34"/>
  <c r="N846" i="34" s="1"/>
  <c r="M846" i="34" s="1"/>
  <c r="K848" i="34"/>
  <c r="N848" i="34" s="1"/>
  <c r="M848" i="34" s="1"/>
  <c r="K850" i="34"/>
  <c r="N850" i="34" s="1"/>
  <c r="M850" i="34" s="1"/>
  <c r="K864" i="34"/>
  <c r="N864" i="34" s="1"/>
  <c r="M864" i="34" s="1"/>
  <c r="K881" i="34"/>
  <c r="N881" i="34" s="1"/>
  <c r="M881" i="34" s="1"/>
  <c r="K859" i="34"/>
  <c r="N859" i="34" s="1"/>
  <c r="M859" i="34" s="1"/>
  <c r="K862" i="34"/>
  <c r="N862" i="34" s="1"/>
  <c r="M862" i="34" s="1"/>
  <c r="K865" i="34"/>
  <c r="N865" i="34" s="1"/>
  <c r="M865" i="34" s="1"/>
  <c r="K868" i="34"/>
  <c r="N868" i="34" s="1"/>
  <c r="M868" i="34" s="1"/>
  <c r="K878" i="34"/>
  <c r="N878" i="34" s="1"/>
  <c r="M878" i="34" s="1"/>
  <c r="K892" i="34"/>
  <c r="N892" i="34" s="1"/>
  <c r="M892" i="34" s="1"/>
  <c r="K908" i="34"/>
  <c r="N908" i="34" s="1"/>
  <c r="M908" i="34" s="1"/>
  <c r="K800" i="34"/>
  <c r="N800" i="34" s="1"/>
  <c r="M800" i="34" s="1"/>
  <c r="K832" i="34"/>
  <c r="N832" i="34" s="1"/>
  <c r="M832" i="34" s="1"/>
  <c r="K889" i="34"/>
  <c r="N889" i="34" s="1"/>
  <c r="M889" i="34" s="1"/>
  <c r="K905" i="34"/>
  <c r="N905" i="34" s="1"/>
  <c r="M905" i="34" s="1"/>
  <c r="K860" i="34"/>
  <c r="N860" i="34" s="1"/>
  <c r="M860" i="34" s="1"/>
  <c r="K879" i="34"/>
  <c r="N879" i="34" s="1"/>
  <c r="M879" i="34" s="1"/>
  <c r="K886" i="34"/>
  <c r="N886" i="34" s="1"/>
  <c r="M886" i="34" s="1"/>
  <c r="K902" i="34"/>
  <c r="N902" i="34" s="1"/>
  <c r="M902" i="34" s="1"/>
  <c r="K840" i="34"/>
  <c r="N840" i="34" s="1"/>
  <c r="M840" i="34" s="1"/>
  <c r="K863" i="34"/>
  <c r="N863" i="34" s="1"/>
  <c r="M863" i="34" s="1"/>
  <c r="K876" i="34"/>
  <c r="N876" i="34" s="1"/>
  <c r="M876" i="34" s="1"/>
  <c r="K896" i="34"/>
  <c r="N896" i="34" s="1"/>
  <c r="M896" i="34" s="1"/>
  <c r="K842" i="34"/>
  <c r="N842" i="34" s="1"/>
  <c r="M842" i="34" s="1"/>
  <c r="K873" i="34"/>
  <c r="N873" i="34" s="1"/>
  <c r="M873" i="34" s="1"/>
  <c r="K880" i="34"/>
  <c r="N880" i="34" s="1"/>
  <c r="M880" i="34" s="1"/>
  <c r="K910" i="34"/>
  <c r="N910" i="34" s="1"/>
  <c r="M910" i="34" s="1"/>
  <c r="K891" i="34"/>
  <c r="N891" i="34" s="1"/>
  <c r="M891" i="34" s="1"/>
  <c r="K867" i="34"/>
  <c r="N867" i="34" s="1"/>
  <c r="M867" i="34" s="1"/>
  <c r="K899" i="34"/>
  <c r="N899" i="34" s="1"/>
  <c r="M899" i="34" s="1"/>
  <c r="K912" i="34"/>
  <c r="N912" i="34" s="1"/>
  <c r="M912" i="34" s="1"/>
  <c r="K887" i="34"/>
  <c r="N887" i="34" s="1"/>
  <c r="M887" i="34" s="1"/>
  <c r="K875" i="34"/>
  <c r="N875" i="34" s="1"/>
  <c r="M875" i="34" s="1"/>
  <c r="K907" i="34"/>
  <c r="N907" i="34" s="1"/>
  <c r="M907" i="34" s="1"/>
  <c r="K895" i="34"/>
  <c r="N895" i="34" s="1"/>
  <c r="M895" i="34" s="1"/>
  <c r="K911" i="34"/>
  <c r="N911" i="34" s="1"/>
  <c r="M911" i="34" s="1"/>
  <c r="K883" i="34"/>
  <c r="N883" i="34" s="1"/>
  <c r="M883" i="34" s="1"/>
  <c r="K915" i="34"/>
  <c r="N915" i="34" s="1"/>
  <c r="M915" i="34" s="1"/>
  <c r="K919" i="34"/>
  <c r="N919" i="34" s="1"/>
  <c r="M919" i="34" s="1"/>
  <c r="K871" i="34"/>
  <c r="N871" i="34" s="1"/>
  <c r="M871" i="34" s="1"/>
  <c r="K903" i="34"/>
  <c r="N903" i="34" s="1"/>
  <c r="M903" i="34" s="1"/>
  <c r="N313" i="33"/>
  <c r="M313" i="33" s="1"/>
  <c r="N314" i="33"/>
  <c r="M314" i="33"/>
  <c r="N19" i="33"/>
  <c r="N31" i="34" l="1"/>
  <c r="M31" i="34" s="1"/>
  <c r="K27" i="6"/>
  <c r="N291" i="33" l="1"/>
  <c r="N292" i="33"/>
  <c r="N295" i="33"/>
  <c r="K32" i="33"/>
  <c r="J32" i="33"/>
  <c r="S941" i="33" l="1"/>
  <c r="S940" i="33"/>
  <c r="S939" i="33"/>
  <c r="S938" i="33"/>
  <c r="S937" i="33"/>
  <c r="S936" i="33"/>
  <c r="S935" i="33"/>
  <c r="S934" i="33"/>
  <c r="S933" i="33"/>
  <c r="S932" i="33"/>
  <c r="S931" i="33"/>
  <c r="S930" i="33"/>
  <c r="S929" i="33"/>
  <c r="S928" i="33"/>
  <c r="S927" i="33"/>
  <c r="S926" i="33"/>
  <c r="S925" i="33"/>
  <c r="S924" i="33"/>
  <c r="S923" i="33"/>
  <c r="S922" i="33"/>
  <c r="S921" i="33"/>
  <c r="S920" i="33"/>
  <c r="S919" i="33"/>
  <c r="S918" i="33"/>
  <c r="S917" i="33"/>
  <c r="S916" i="33"/>
  <c r="S915" i="33"/>
  <c r="S914" i="33"/>
  <c r="S913" i="33"/>
  <c r="S912" i="33"/>
  <c r="S911" i="33"/>
  <c r="S910" i="33"/>
  <c r="S909" i="33"/>
  <c r="S908" i="33"/>
  <c r="S907" i="33"/>
  <c r="S906" i="33"/>
  <c r="S905" i="33"/>
  <c r="S904" i="33"/>
  <c r="S903" i="33"/>
  <c r="S902" i="33"/>
  <c r="S901" i="33"/>
  <c r="S900" i="33"/>
  <c r="S899" i="33"/>
  <c r="S898" i="33"/>
  <c r="S897" i="33"/>
  <c r="S896" i="33"/>
  <c r="S895" i="33"/>
  <c r="S894" i="33"/>
  <c r="S893" i="33"/>
  <c r="S892" i="33"/>
  <c r="S891" i="33"/>
  <c r="S890" i="33"/>
  <c r="S889" i="33"/>
  <c r="S888" i="33"/>
  <c r="S887" i="33"/>
  <c r="S886" i="33"/>
  <c r="S885" i="33"/>
  <c r="S884" i="33"/>
  <c r="S883" i="33"/>
  <c r="S882" i="33"/>
  <c r="S881" i="33"/>
  <c r="S880" i="33"/>
  <c r="S879" i="33"/>
  <c r="S878" i="33"/>
  <c r="S877" i="33"/>
  <c r="S876" i="33"/>
  <c r="S875" i="33"/>
  <c r="S874" i="33"/>
  <c r="S873" i="33"/>
  <c r="S872" i="33"/>
  <c r="S871" i="33"/>
  <c r="S870" i="33"/>
  <c r="S869" i="33"/>
  <c r="S868" i="33"/>
  <c r="S867" i="33"/>
  <c r="S866" i="33"/>
  <c r="S865" i="33"/>
  <c r="S864" i="33"/>
  <c r="S863" i="33"/>
  <c r="S862" i="33"/>
  <c r="S861" i="33"/>
  <c r="S860" i="33"/>
  <c r="S859" i="33"/>
  <c r="S858" i="33"/>
  <c r="S857" i="33"/>
  <c r="S856" i="33"/>
  <c r="S855" i="33"/>
  <c r="S854" i="33"/>
  <c r="S853" i="33"/>
  <c r="S852" i="33"/>
  <c r="S851" i="33"/>
  <c r="S850" i="33"/>
  <c r="S849" i="33"/>
  <c r="S848" i="33"/>
  <c r="S847" i="33"/>
  <c r="S846" i="33"/>
  <c r="S845" i="33"/>
  <c r="S844" i="33"/>
  <c r="S843" i="33"/>
  <c r="S842" i="33"/>
  <c r="S841" i="33"/>
  <c r="S840" i="33"/>
  <c r="S839" i="33"/>
  <c r="S838" i="33"/>
  <c r="S837" i="33"/>
  <c r="S836" i="33"/>
  <c r="S835" i="33"/>
  <c r="S834" i="33"/>
  <c r="S833" i="33"/>
  <c r="S832" i="33"/>
  <c r="S831" i="33"/>
  <c r="S830" i="33"/>
  <c r="S829" i="33"/>
  <c r="S828" i="33"/>
  <c r="S827" i="33"/>
  <c r="S826" i="33"/>
  <c r="S825" i="33"/>
  <c r="S824" i="33"/>
  <c r="S823" i="33"/>
  <c r="S822" i="33"/>
  <c r="S821" i="33"/>
  <c r="S820" i="33"/>
  <c r="S819" i="33"/>
  <c r="S818" i="33"/>
  <c r="S817" i="33"/>
  <c r="S816" i="33"/>
  <c r="S815" i="33"/>
  <c r="S814" i="33"/>
  <c r="S813" i="33"/>
  <c r="S812" i="33"/>
  <c r="S811" i="33"/>
  <c r="S810" i="33"/>
  <c r="S809" i="33"/>
  <c r="S808" i="33"/>
  <c r="S807" i="33"/>
  <c r="S806" i="33"/>
  <c r="S805" i="33"/>
  <c r="S804" i="33"/>
  <c r="S803" i="33"/>
  <c r="S802" i="33"/>
  <c r="S801" i="33"/>
  <c r="S800" i="33"/>
  <c r="S799" i="33"/>
  <c r="S798" i="33"/>
  <c r="S797" i="33"/>
  <c r="S796" i="33"/>
  <c r="S795" i="33"/>
  <c r="S794" i="33"/>
  <c r="S793" i="33"/>
  <c r="S792" i="33"/>
  <c r="S791" i="33"/>
  <c r="S790" i="33"/>
  <c r="S789" i="33"/>
  <c r="S788" i="33"/>
  <c r="S787" i="33"/>
  <c r="S786" i="33"/>
  <c r="S785" i="33"/>
  <c r="S784" i="33"/>
  <c r="S783" i="33"/>
  <c r="S782" i="33"/>
  <c r="S781" i="33"/>
  <c r="S780" i="33"/>
  <c r="S779" i="33"/>
  <c r="S778" i="33"/>
  <c r="S777" i="33"/>
  <c r="S776" i="33"/>
  <c r="S775" i="33"/>
  <c r="S774" i="33"/>
  <c r="S773" i="33"/>
  <c r="S772" i="33"/>
  <c r="S771" i="33"/>
  <c r="S770" i="33"/>
  <c r="S769" i="33"/>
  <c r="S768" i="33"/>
  <c r="S767" i="33"/>
  <c r="S766" i="33"/>
  <c r="S765" i="33"/>
  <c r="S764" i="33"/>
  <c r="S763" i="33"/>
  <c r="S762" i="33"/>
  <c r="S761" i="33"/>
  <c r="S760" i="33"/>
  <c r="S759" i="33"/>
  <c r="S758" i="33"/>
  <c r="S757" i="33"/>
  <c r="S756" i="33"/>
  <c r="S755" i="33"/>
  <c r="S754" i="33"/>
  <c r="S753" i="33"/>
  <c r="S752" i="33"/>
  <c r="S751" i="33"/>
  <c r="S750" i="33"/>
  <c r="S749" i="33"/>
  <c r="S748" i="33"/>
  <c r="S747" i="33"/>
  <c r="S746" i="33"/>
  <c r="S745" i="33"/>
  <c r="S744" i="33"/>
  <c r="S743" i="33"/>
  <c r="S742" i="33"/>
  <c r="S741" i="33"/>
  <c r="S740" i="33"/>
  <c r="S739" i="33"/>
  <c r="S738" i="33"/>
  <c r="S737" i="33"/>
  <c r="S736" i="33"/>
  <c r="S735" i="33"/>
  <c r="S734" i="33"/>
  <c r="S733" i="33"/>
  <c r="S732" i="33"/>
  <c r="S731" i="33"/>
  <c r="S730" i="33"/>
  <c r="S729" i="33"/>
  <c r="S728" i="33"/>
  <c r="S727" i="33"/>
  <c r="S726" i="33"/>
  <c r="S725" i="33"/>
  <c r="S724" i="33"/>
  <c r="S723" i="33"/>
  <c r="S722" i="33"/>
  <c r="S721" i="33"/>
  <c r="S720" i="33"/>
  <c r="S719" i="33"/>
  <c r="S718" i="33"/>
  <c r="S717" i="33"/>
  <c r="S716" i="33"/>
  <c r="S715" i="33"/>
  <c r="S714" i="33"/>
  <c r="S713" i="33"/>
  <c r="S712" i="33"/>
  <c r="S711" i="33"/>
  <c r="S710" i="33"/>
  <c r="S709" i="33"/>
  <c r="S708" i="33"/>
  <c r="S707" i="33"/>
  <c r="S706" i="33"/>
  <c r="S705" i="33"/>
  <c r="S704" i="33"/>
  <c r="S703" i="33"/>
  <c r="S702" i="33"/>
  <c r="S701" i="33"/>
  <c r="S700" i="33"/>
  <c r="S699" i="33"/>
  <c r="S698" i="33"/>
  <c r="S697" i="33"/>
  <c r="S696" i="33"/>
  <c r="S695" i="33"/>
  <c r="S694" i="33"/>
  <c r="S693" i="33"/>
  <c r="S692" i="33"/>
  <c r="S691" i="33"/>
  <c r="S690" i="33"/>
  <c r="S689" i="33"/>
  <c r="S688" i="33"/>
  <c r="S687" i="33"/>
  <c r="S686" i="33"/>
  <c r="S685" i="33"/>
  <c r="S684" i="33"/>
  <c r="S683" i="33"/>
  <c r="S682" i="33"/>
  <c r="S681" i="33"/>
  <c r="S680" i="33"/>
  <c r="S679" i="33"/>
  <c r="S678" i="33"/>
  <c r="S677" i="33"/>
  <c r="S676" i="33"/>
  <c r="S675" i="33"/>
  <c r="S674" i="33"/>
  <c r="S673" i="33"/>
  <c r="S672" i="33"/>
  <c r="S671" i="33"/>
  <c r="S670" i="33"/>
  <c r="S669" i="33"/>
  <c r="S668" i="33"/>
  <c r="S667" i="33"/>
  <c r="S666" i="33"/>
  <c r="S665" i="33"/>
  <c r="S664" i="33"/>
  <c r="S663" i="33"/>
  <c r="S662" i="33"/>
  <c r="S661" i="33"/>
  <c r="S660" i="33"/>
  <c r="S659" i="33"/>
  <c r="S658" i="33"/>
  <c r="S657" i="33"/>
  <c r="S656" i="33"/>
  <c r="S655" i="33"/>
  <c r="S654" i="33"/>
  <c r="S653" i="33"/>
  <c r="S652" i="33"/>
  <c r="S651" i="33"/>
  <c r="S650" i="33"/>
  <c r="S649" i="33"/>
  <c r="S648" i="33"/>
  <c r="S647" i="33"/>
  <c r="S646" i="33"/>
  <c r="S645" i="33"/>
  <c r="S644" i="33"/>
  <c r="S643" i="33"/>
  <c r="S642" i="33"/>
  <c r="S641" i="33"/>
  <c r="S640" i="33"/>
  <c r="S639" i="33"/>
  <c r="S638" i="33"/>
  <c r="S637" i="33"/>
  <c r="S636" i="33"/>
  <c r="S635" i="33"/>
  <c r="S634" i="33"/>
  <c r="S633" i="33"/>
  <c r="S632" i="33"/>
  <c r="S631" i="33"/>
  <c r="S630" i="33"/>
  <c r="S629" i="33"/>
  <c r="S628" i="33"/>
  <c r="S627" i="33"/>
  <c r="S626" i="33"/>
  <c r="S625" i="33"/>
  <c r="S624" i="33"/>
  <c r="S623" i="33"/>
  <c r="S622" i="33"/>
  <c r="S621" i="33"/>
  <c r="S620" i="33"/>
  <c r="S619" i="33"/>
  <c r="S618" i="33"/>
  <c r="S617" i="33"/>
  <c r="S616" i="33"/>
  <c r="S615" i="33"/>
  <c r="S614" i="33"/>
  <c r="S613" i="33"/>
  <c r="S612" i="33"/>
  <c r="S611" i="33"/>
  <c r="S610" i="33"/>
  <c r="S609" i="33"/>
  <c r="S608" i="33"/>
  <c r="S607" i="33"/>
  <c r="S606" i="33"/>
  <c r="S605" i="33"/>
  <c r="S604" i="33"/>
  <c r="S603" i="33"/>
  <c r="S602" i="33"/>
  <c r="S601" i="33"/>
  <c r="S600" i="33"/>
  <c r="S599" i="33"/>
  <c r="S598" i="33"/>
  <c r="S597" i="33"/>
  <c r="S596" i="33"/>
  <c r="S595" i="33"/>
  <c r="S594" i="33"/>
  <c r="S593" i="33"/>
  <c r="S592" i="33"/>
  <c r="S591" i="33"/>
  <c r="S590" i="33"/>
  <c r="S589" i="33"/>
  <c r="S588" i="33"/>
  <c r="S587" i="33"/>
  <c r="S586" i="33"/>
  <c r="S585" i="33"/>
  <c r="S584" i="33"/>
  <c r="S583" i="33"/>
  <c r="S582" i="33"/>
  <c r="S581" i="33"/>
  <c r="S580" i="33"/>
  <c r="S579" i="33"/>
  <c r="S578" i="33"/>
  <c r="S577" i="33"/>
  <c r="S576" i="33"/>
  <c r="S575" i="33"/>
  <c r="S574" i="33"/>
  <c r="S573" i="33"/>
  <c r="S572" i="33"/>
  <c r="S571" i="33"/>
  <c r="S570" i="33"/>
  <c r="S569" i="33"/>
  <c r="S568" i="33"/>
  <c r="S567" i="33"/>
  <c r="S566" i="33"/>
  <c r="S565" i="33"/>
  <c r="S564" i="33"/>
  <c r="S563" i="33"/>
  <c r="S562" i="33"/>
  <c r="S561" i="33"/>
  <c r="S560" i="33"/>
  <c r="S559" i="33"/>
  <c r="S558" i="33"/>
  <c r="S557" i="33"/>
  <c r="S556" i="33"/>
  <c r="S555" i="33"/>
  <c r="S554" i="33"/>
  <c r="S553" i="33"/>
  <c r="S552" i="33"/>
  <c r="S551" i="33"/>
  <c r="S550" i="33"/>
  <c r="S549" i="33"/>
  <c r="S548" i="33"/>
  <c r="S547" i="33"/>
  <c r="S546" i="33"/>
  <c r="S545" i="33"/>
  <c r="S544" i="33"/>
  <c r="S543" i="33"/>
  <c r="S542" i="33"/>
  <c r="S541" i="33"/>
  <c r="S540" i="33"/>
  <c r="S539" i="33"/>
  <c r="S538" i="33"/>
  <c r="S537" i="33"/>
  <c r="S536" i="33"/>
  <c r="S535" i="33"/>
  <c r="S534" i="33"/>
  <c r="S533" i="33"/>
  <c r="S532" i="33"/>
  <c r="S531" i="33"/>
  <c r="S530" i="33"/>
  <c r="S529" i="33"/>
  <c r="S528" i="33"/>
  <c r="S527" i="33"/>
  <c r="S526" i="33"/>
  <c r="S525" i="33"/>
  <c r="S524" i="33"/>
  <c r="S523" i="33"/>
  <c r="S522" i="33"/>
  <c r="S521" i="33"/>
  <c r="S520" i="33"/>
  <c r="S519" i="33"/>
  <c r="S518" i="33"/>
  <c r="S517" i="33"/>
  <c r="S516" i="33"/>
  <c r="S515" i="33"/>
  <c r="S514" i="33"/>
  <c r="S513" i="33"/>
  <c r="S512" i="33"/>
  <c r="S511" i="33"/>
  <c r="S510" i="33"/>
  <c r="S509" i="33"/>
  <c r="S508" i="33"/>
  <c r="S507" i="33"/>
  <c r="S506" i="33"/>
  <c r="S505" i="33"/>
  <c r="S504" i="33"/>
  <c r="S503" i="33"/>
  <c r="S502" i="33"/>
  <c r="S501" i="33"/>
  <c r="S500" i="33"/>
  <c r="S499" i="33"/>
  <c r="S498" i="33"/>
  <c r="S497" i="33"/>
  <c r="S496" i="33"/>
  <c r="S495" i="33"/>
  <c r="S494" i="33"/>
  <c r="S493" i="33"/>
  <c r="S492" i="33"/>
  <c r="S491" i="33"/>
  <c r="S490" i="33"/>
  <c r="S489" i="33"/>
  <c r="S488" i="33"/>
  <c r="S487" i="33"/>
  <c r="S486" i="33"/>
  <c r="S485" i="33"/>
  <c r="S484" i="33"/>
  <c r="S483" i="33"/>
  <c r="S482" i="33"/>
  <c r="S481" i="33"/>
  <c r="S480" i="33"/>
  <c r="S479" i="33"/>
  <c r="S478" i="33"/>
  <c r="S477" i="33"/>
  <c r="S476" i="33"/>
  <c r="S475" i="33"/>
  <c r="S474" i="33"/>
  <c r="S473" i="33"/>
  <c r="S472" i="33"/>
  <c r="S471" i="33"/>
  <c r="S470" i="33"/>
  <c r="S469" i="33"/>
  <c r="S468" i="33"/>
  <c r="S467" i="33"/>
  <c r="S466" i="33"/>
  <c r="S465" i="33"/>
  <c r="S464" i="33"/>
  <c r="S463" i="33"/>
  <c r="S462" i="33"/>
  <c r="S461" i="33"/>
  <c r="S460" i="33"/>
  <c r="S459" i="33"/>
  <c r="S458" i="33"/>
  <c r="S457" i="33"/>
  <c r="S456" i="33"/>
  <c r="S455" i="33"/>
  <c r="S454" i="33"/>
  <c r="S453" i="33"/>
  <c r="S452" i="33"/>
  <c r="S451" i="33"/>
  <c r="S450" i="33"/>
  <c r="S449" i="33"/>
  <c r="S448" i="33"/>
  <c r="S447" i="33"/>
  <c r="S446" i="33"/>
  <c r="S445" i="33"/>
  <c r="S444" i="33"/>
  <c r="S443" i="33"/>
  <c r="S442" i="33"/>
  <c r="S441" i="33"/>
  <c r="S440" i="33"/>
  <c r="S439" i="33"/>
  <c r="S438" i="33"/>
  <c r="S437" i="33"/>
  <c r="S436" i="33"/>
  <c r="S435" i="33"/>
  <c r="S434" i="33"/>
  <c r="S433" i="33"/>
  <c r="S432" i="33"/>
  <c r="S431" i="33"/>
  <c r="S430" i="33"/>
  <c r="S429" i="33"/>
  <c r="S428" i="33"/>
  <c r="S427" i="33"/>
  <c r="S426" i="33"/>
  <c r="S425" i="33"/>
  <c r="S424" i="33"/>
  <c r="S423" i="33"/>
  <c r="S422" i="33"/>
  <c r="S421" i="33"/>
  <c r="S420" i="33"/>
  <c r="S419" i="33"/>
  <c r="S418" i="33"/>
  <c r="S417" i="33"/>
  <c r="S416" i="33"/>
  <c r="S415" i="33"/>
  <c r="S414" i="33"/>
  <c r="S413" i="33"/>
  <c r="S412" i="33"/>
  <c r="S411" i="33"/>
  <c r="S410" i="33"/>
  <c r="S409" i="33"/>
  <c r="S408" i="33"/>
  <c r="S407" i="33"/>
  <c r="S406" i="33"/>
  <c r="S405" i="33"/>
  <c r="S404" i="33"/>
  <c r="S403" i="33"/>
  <c r="S402" i="33"/>
  <c r="S401" i="33"/>
  <c r="S400" i="33"/>
  <c r="S399" i="33"/>
  <c r="S398" i="33"/>
  <c r="S397" i="33"/>
  <c r="S396" i="33"/>
  <c r="S395" i="33"/>
  <c r="S394" i="33"/>
  <c r="S393" i="33"/>
  <c r="S392" i="33"/>
  <c r="S391" i="33"/>
  <c r="S390" i="33"/>
  <c r="S389" i="33"/>
  <c r="S388" i="33"/>
  <c r="S387" i="33"/>
  <c r="S386" i="33"/>
  <c r="S385" i="33"/>
  <c r="S384" i="33"/>
  <c r="S383" i="33"/>
  <c r="S382" i="33"/>
  <c r="S381" i="33"/>
  <c r="S380" i="33"/>
  <c r="S379" i="33"/>
  <c r="S378" i="33"/>
  <c r="S377" i="33"/>
  <c r="S376" i="33"/>
  <c r="S375" i="33"/>
  <c r="S374" i="33"/>
  <c r="S373" i="33"/>
  <c r="S372" i="33"/>
  <c r="S371" i="33"/>
  <c r="S370" i="33"/>
  <c r="S369" i="33"/>
  <c r="S368" i="33"/>
  <c r="S367" i="33"/>
  <c r="S366" i="33"/>
  <c r="S365" i="33"/>
  <c r="S364" i="33"/>
  <c r="S363" i="33"/>
  <c r="S362" i="33"/>
  <c r="S361" i="33"/>
  <c r="S360" i="33"/>
  <c r="S359" i="33"/>
  <c r="S358" i="33"/>
  <c r="S357" i="33"/>
  <c r="S356" i="33"/>
  <c r="S355" i="33"/>
  <c r="S354" i="33"/>
  <c r="S353" i="33"/>
  <c r="S352" i="33"/>
  <c r="S351" i="33"/>
  <c r="S350" i="33"/>
  <c r="S349" i="33"/>
  <c r="S348" i="33"/>
  <c r="S347" i="33"/>
  <c r="S346" i="33"/>
  <c r="S345" i="33"/>
  <c r="S344" i="33"/>
  <c r="S343" i="33"/>
  <c r="S342" i="33"/>
  <c r="S341" i="33"/>
  <c r="S340" i="33"/>
  <c r="S339" i="33"/>
  <c r="S338" i="33"/>
  <c r="S337" i="33"/>
  <c r="S336" i="33"/>
  <c r="S335" i="33"/>
  <c r="S334" i="33"/>
  <c r="S333" i="33"/>
  <c r="S332" i="33"/>
  <c r="S331" i="33"/>
  <c r="S330" i="33"/>
  <c r="S329" i="33"/>
  <c r="S328" i="33"/>
  <c r="S327" i="33"/>
  <c r="S326" i="33"/>
  <c r="S325" i="33"/>
  <c r="S324" i="33"/>
  <c r="S323" i="33"/>
  <c r="S322" i="33"/>
  <c r="S321" i="33"/>
  <c r="S320" i="33"/>
  <c r="S319" i="33"/>
  <c r="S318" i="33"/>
  <c r="S317" i="33"/>
  <c r="S316" i="33"/>
  <c r="S315" i="33"/>
  <c r="S314" i="33"/>
  <c r="S313" i="33"/>
  <c r="S312" i="33"/>
  <c r="S311" i="33"/>
  <c r="S310" i="33"/>
  <c r="S309" i="33"/>
  <c r="S308" i="33"/>
  <c r="S307" i="33"/>
  <c r="S306" i="33"/>
  <c r="S305" i="33"/>
  <c r="S304" i="33"/>
  <c r="S303" i="33"/>
  <c r="S302" i="33"/>
  <c r="S301" i="33"/>
  <c r="S300" i="33"/>
  <c r="S299" i="33"/>
  <c r="S298" i="33"/>
  <c r="S297" i="33"/>
  <c r="S296" i="33"/>
  <c r="S295" i="33"/>
  <c r="S294" i="33"/>
  <c r="S293" i="33"/>
  <c r="S292" i="33"/>
  <c r="S291" i="33"/>
  <c r="S290" i="33"/>
  <c r="S289" i="33"/>
  <c r="S288" i="33"/>
  <c r="S287" i="33"/>
  <c r="S286" i="33"/>
  <c r="S285" i="33"/>
  <c r="S284" i="33"/>
  <c r="S283" i="33"/>
  <c r="S282" i="33"/>
  <c r="S281" i="33"/>
  <c r="S280" i="33"/>
  <c r="S279" i="33"/>
  <c r="S278" i="33"/>
  <c r="S277" i="33"/>
  <c r="S276" i="33"/>
  <c r="S275" i="33"/>
  <c r="S274" i="33"/>
  <c r="S273" i="33"/>
  <c r="S272" i="33"/>
  <c r="S271" i="33"/>
  <c r="S270" i="33"/>
  <c r="S269" i="33"/>
  <c r="S268" i="33"/>
  <c r="S267" i="33"/>
  <c r="S266" i="33"/>
  <c r="S265" i="33"/>
  <c r="S264" i="33"/>
  <c r="S263" i="33"/>
  <c r="S262" i="33"/>
  <c r="S261" i="33"/>
  <c r="S260" i="33"/>
  <c r="S259" i="33"/>
  <c r="S258" i="33"/>
  <c r="S257" i="33"/>
  <c r="S256" i="33"/>
  <c r="S255" i="33"/>
  <c r="S254" i="33"/>
  <c r="S253" i="33"/>
  <c r="S252" i="33"/>
  <c r="S251" i="33"/>
  <c r="S250" i="33"/>
  <c r="S249" i="33"/>
  <c r="S248" i="33"/>
  <c r="S247" i="33"/>
  <c r="S246" i="33"/>
  <c r="S245" i="33"/>
  <c r="S244" i="33"/>
  <c r="S243" i="33"/>
  <c r="S242" i="33"/>
  <c r="S241" i="33"/>
  <c r="S240" i="33"/>
  <c r="S239" i="33"/>
  <c r="S238" i="33"/>
  <c r="S237" i="33"/>
  <c r="S236" i="33"/>
  <c r="S235" i="33"/>
  <c r="S234" i="33"/>
  <c r="S233" i="33"/>
  <c r="S232" i="33"/>
  <c r="S231" i="33"/>
  <c r="S230" i="33"/>
  <c r="S229" i="33"/>
  <c r="S228" i="33"/>
  <c r="S226" i="33"/>
  <c r="S225" i="33"/>
  <c r="S224" i="33"/>
  <c r="S223" i="33"/>
  <c r="S222" i="33"/>
  <c r="S221" i="33"/>
  <c r="S220" i="33"/>
  <c r="S219" i="33"/>
  <c r="S218" i="33"/>
  <c r="S217" i="33"/>
  <c r="S216" i="33"/>
  <c r="S215" i="33"/>
  <c r="S214" i="33"/>
  <c r="S213" i="33"/>
  <c r="S212" i="33"/>
  <c r="S211" i="33"/>
  <c r="S210" i="33"/>
  <c r="S209" i="33"/>
  <c r="S208" i="33"/>
  <c r="S207" i="33"/>
  <c r="S206" i="33"/>
  <c r="S205" i="33"/>
  <c r="S204" i="33"/>
  <c r="S203" i="33"/>
  <c r="S202" i="33"/>
  <c r="S201" i="33"/>
  <c r="S200" i="33"/>
  <c r="S199" i="33"/>
  <c r="S198" i="33"/>
  <c r="S197" i="33"/>
  <c r="S196" i="33"/>
  <c r="S195" i="33"/>
  <c r="S194" i="33"/>
  <c r="S193" i="33"/>
  <c r="S192" i="33"/>
  <c r="S191" i="33"/>
  <c r="S190" i="33"/>
  <c r="S189" i="33"/>
  <c r="S188" i="33"/>
  <c r="S187" i="33"/>
  <c r="S186" i="33"/>
  <c r="S185" i="33"/>
  <c r="S184" i="33"/>
  <c r="S183" i="33"/>
  <c r="S182" i="33"/>
  <c r="S181" i="33"/>
  <c r="S180" i="33"/>
  <c r="S179" i="33"/>
  <c r="S178" i="33"/>
  <c r="S177" i="33"/>
  <c r="S176" i="33"/>
  <c r="S175" i="33"/>
  <c r="S174" i="33"/>
  <c r="S173" i="33"/>
  <c r="S172" i="33"/>
  <c r="S171" i="33"/>
  <c r="S170" i="33"/>
  <c r="S169" i="33"/>
  <c r="S168" i="33"/>
  <c r="S167" i="33"/>
  <c r="S166" i="33"/>
  <c r="S165" i="33"/>
  <c r="S164" i="33"/>
  <c r="S163" i="33"/>
  <c r="S162" i="33"/>
  <c r="S161" i="33"/>
  <c r="S160" i="33"/>
  <c r="S159" i="33"/>
  <c r="S158" i="33"/>
  <c r="S157" i="33"/>
  <c r="S156" i="33"/>
  <c r="S155" i="33"/>
  <c r="S154" i="33"/>
  <c r="S153" i="33"/>
  <c r="S152" i="33"/>
  <c r="S151" i="33"/>
  <c r="S150" i="33"/>
  <c r="S149" i="33"/>
  <c r="S148" i="33"/>
  <c r="S147" i="33"/>
  <c r="S146" i="33"/>
  <c r="S145" i="33"/>
  <c r="S144" i="33"/>
  <c r="S143" i="33"/>
  <c r="S142" i="33"/>
  <c r="S141" i="33"/>
  <c r="S140" i="33"/>
  <c r="S139" i="33"/>
  <c r="S138" i="33"/>
  <c r="S137" i="33"/>
  <c r="S136" i="33"/>
  <c r="S135" i="33"/>
  <c r="S134" i="33"/>
  <c r="S133" i="33"/>
  <c r="S132" i="33"/>
  <c r="S131" i="33"/>
  <c r="S130" i="33"/>
  <c r="S129" i="33"/>
  <c r="S128" i="33"/>
  <c r="S127" i="33"/>
  <c r="S126" i="33"/>
  <c r="S125" i="33"/>
  <c r="S124" i="33"/>
  <c r="S123" i="33"/>
  <c r="S122" i="33"/>
  <c r="S121" i="33"/>
  <c r="S120" i="33"/>
  <c r="S119" i="33"/>
  <c r="S118" i="33"/>
  <c r="S117" i="33"/>
  <c r="S116" i="33"/>
  <c r="S115" i="33"/>
  <c r="S114" i="33"/>
  <c r="S113" i="33"/>
  <c r="S112" i="33"/>
  <c r="S111" i="33"/>
  <c r="S110" i="33"/>
  <c r="S109" i="33"/>
  <c r="S108" i="33"/>
  <c r="S107" i="33"/>
  <c r="S106" i="33"/>
  <c r="S105" i="33"/>
  <c r="S104" i="33"/>
  <c r="S103" i="33"/>
  <c r="S102" i="33"/>
  <c r="S101" i="33"/>
  <c r="S100" i="33"/>
  <c r="S99" i="33"/>
  <c r="S98" i="33"/>
  <c r="S97" i="33"/>
  <c r="S96" i="33"/>
  <c r="S95" i="33"/>
  <c r="S94" i="33"/>
  <c r="S93" i="33"/>
  <c r="S92" i="33"/>
  <c r="S91" i="33"/>
  <c r="S90" i="33"/>
  <c r="S89" i="33"/>
  <c r="S88" i="33"/>
  <c r="S87" i="33"/>
  <c r="S86" i="33"/>
  <c r="S85" i="33"/>
  <c r="S84" i="33"/>
  <c r="S83" i="33"/>
  <c r="S82" i="33"/>
  <c r="S81" i="33"/>
  <c r="S80" i="33"/>
  <c r="S79" i="33"/>
  <c r="S78" i="33"/>
  <c r="S77" i="33"/>
  <c r="S76" i="33"/>
  <c r="S75" i="33"/>
  <c r="S74" i="33"/>
  <c r="S73" i="33"/>
  <c r="S72" i="33"/>
  <c r="S71" i="33"/>
  <c r="S70" i="33"/>
  <c r="S69" i="33"/>
  <c r="S68" i="33"/>
  <c r="S67" i="33"/>
  <c r="S66" i="33"/>
  <c r="S65" i="33"/>
  <c r="S64" i="33"/>
  <c r="S63" i="33"/>
  <c r="S62" i="33"/>
  <c r="S61" i="33"/>
  <c r="S60" i="33"/>
  <c r="S59" i="33"/>
  <c r="S58" i="33"/>
  <c r="S57" i="33"/>
  <c r="S56" i="33"/>
  <c r="S55" i="33"/>
  <c r="S54" i="33"/>
  <c r="S53" i="33"/>
  <c r="S52" i="33"/>
  <c r="S51" i="33"/>
  <c r="S50" i="33"/>
  <c r="S49" i="33"/>
  <c r="S48" i="33"/>
  <c r="S47" i="33"/>
  <c r="S46" i="33"/>
  <c r="S45" i="33"/>
  <c r="S44" i="33"/>
  <c r="S43" i="33"/>
  <c r="S42" i="33"/>
  <c r="S41" i="33"/>
  <c r="S40" i="33"/>
  <c r="S39" i="33"/>
  <c r="S38" i="33"/>
  <c r="S37" i="33"/>
  <c r="S36" i="33"/>
  <c r="S35" i="33"/>
  <c r="S34" i="33"/>
  <c r="S33" i="33"/>
  <c r="S32" i="33"/>
  <c r="S31" i="33"/>
  <c r="S30" i="33"/>
  <c r="S29" i="33"/>
  <c r="S28" i="33"/>
  <c r="S27" i="33"/>
  <c r="S26" i="33"/>
  <c r="S25" i="33"/>
  <c r="S24" i="33"/>
  <c r="S23" i="33"/>
  <c r="S22" i="33"/>
  <c r="S21" i="33"/>
  <c r="S20" i="33"/>
  <c r="S19" i="33"/>
  <c r="S18" i="33"/>
  <c r="S15" i="33"/>
  <c r="S16" i="33"/>
  <c r="S14" i="33"/>
  <c r="D31" i="33"/>
  <c r="E31" i="33"/>
  <c r="J749" i="33" l="1"/>
  <c r="J737" i="33"/>
  <c r="N1250" i="33" l="1"/>
  <c r="M1250" i="33" s="1"/>
  <c r="L1250" i="33" s="1"/>
  <c r="E618" i="33"/>
  <c r="K924" i="33"/>
  <c r="N924" i="33" s="1"/>
  <c r="M924" i="33" s="1"/>
  <c r="L924" i="33" s="1"/>
  <c r="K925" i="33"/>
  <c r="N925" i="33" s="1"/>
  <c r="M925" i="33" s="1"/>
  <c r="L925" i="33" s="1"/>
  <c r="K926" i="33"/>
  <c r="N926" i="33" s="1"/>
  <c r="M926" i="33" s="1"/>
  <c r="L926" i="33" s="1"/>
  <c r="K927" i="33"/>
  <c r="N927" i="33" s="1"/>
  <c r="M927" i="33" s="1"/>
  <c r="L927" i="33" s="1"/>
  <c r="K928" i="33"/>
  <c r="N928" i="33" s="1"/>
  <c r="M928" i="33" s="1"/>
  <c r="L928" i="33" s="1"/>
  <c r="K929" i="33"/>
  <c r="N929" i="33" s="1"/>
  <c r="M929" i="33" s="1"/>
  <c r="L929" i="33" s="1"/>
  <c r="K930" i="33"/>
  <c r="N930" i="33" s="1"/>
  <c r="M930" i="33" s="1"/>
  <c r="L930" i="33" s="1"/>
  <c r="K931" i="33"/>
  <c r="N931" i="33" s="1"/>
  <c r="M931" i="33" s="1"/>
  <c r="L931" i="33" s="1"/>
  <c r="K932" i="33"/>
  <c r="N932" i="33" s="1"/>
  <c r="M932" i="33" s="1"/>
  <c r="L932" i="33" s="1"/>
  <c r="K933" i="33"/>
  <c r="N933" i="33" s="1"/>
  <c r="M933" i="33" s="1"/>
  <c r="L933" i="33" s="1"/>
  <c r="K934" i="33"/>
  <c r="N934" i="33" s="1"/>
  <c r="M934" i="33" s="1"/>
  <c r="L934" i="33" s="1"/>
  <c r="K935" i="33"/>
  <c r="N935" i="33" s="1"/>
  <c r="M935" i="33" s="1"/>
  <c r="L935" i="33" s="1"/>
  <c r="K936" i="33"/>
  <c r="N936" i="33" s="1"/>
  <c r="M936" i="33" s="1"/>
  <c r="L936" i="33" s="1"/>
  <c r="K937" i="33"/>
  <c r="N937" i="33" s="1"/>
  <c r="M937" i="33" s="1"/>
  <c r="L937" i="33" s="1"/>
  <c r="K938" i="33"/>
  <c r="N938" i="33" s="1"/>
  <c r="M938" i="33" s="1"/>
  <c r="L938" i="33" s="1"/>
  <c r="K939" i="33"/>
  <c r="N939" i="33" s="1"/>
  <c r="M939" i="33" s="1"/>
  <c r="L939" i="33" s="1"/>
  <c r="K940" i="33"/>
  <c r="N940" i="33" s="1"/>
  <c r="M940" i="33" s="1"/>
  <c r="L940" i="33" s="1"/>
  <c r="K941" i="33"/>
  <c r="N941" i="33" s="1"/>
  <c r="M941" i="33" s="1"/>
  <c r="L941" i="33" s="1"/>
  <c r="K942" i="33"/>
  <c r="N942" i="33" s="1"/>
  <c r="M942" i="33" s="1"/>
  <c r="L942" i="33" s="1"/>
  <c r="K943" i="33"/>
  <c r="N943" i="33" s="1"/>
  <c r="M943" i="33" s="1"/>
  <c r="L943" i="33" s="1"/>
  <c r="K944" i="33"/>
  <c r="N944" i="33" s="1"/>
  <c r="M944" i="33" s="1"/>
  <c r="L944" i="33" s="1"/>
  <c r="K945" i="33"/>
  <c r="N945" i="33" s="1"/>
  <c r="M945" i="33" s="1"/>
  <c r="L945" i="33" s="1"/>
  <c r="K946" i="33"/>
  <c r="N946" i="33" s="1"/>
  <c r="M946" i="33" s="1"/>
  <c r="L946" i="33" s="1"/>
  <c r="K947" i="33"/>
  <c r="N947" i="33" s="1"/>
  <c r="M947" i="33" s="1"/>
  <c r="L947" i="33" s="1"/>
  <c r="K948" i="33"/>
  <c r="N948" i="33" s="1"/>
  <c r="M948" i="33" s="1"/>
  <c r="L948" i="33" s="1"/>
  <c r="K949" i="33"/>
  <c r="N949" i="33" s="1"/>
  <c r="M949" i="33" s="1"/>
  <c r="L949" i="33" s="1"/>
  <c r="K950" i="33"/>
  <c r="N950" i="33" s="1"/>
  <c r="M950" i="33" s="1"/>
  <c r="L950" i="33" s="1"/>
  <c r="K951" i="33"/>
  <c r="N951" i="33" s="1"/>
  <c r="M951" i="33" s="1"/>
  <c r="L951" i="33" s="1"/>
  <c r="K952" i="33"/>
  <c r="N952" i="33" s="1"/>
  <c r="M952" i="33" s="1"/>
  <c r="L952" i="33" s="1"/>
  <c r="K953" i="33"/>
  <c r="N953" i="33" s="1"/>
  <c r="M953" i="33" s="1"/>
  <c r="L953" i="33" s="1"/>
  <c r="K954" i="33"/>
  <c r="N954" i="33" s="1"/>
  <c r="M954" i="33" s="1"/>
  <c r="L954" i="33" s="1"/>
  <c r="K955" i="33"/>
  <c r="N955" i="33" s="1"/>
  <c r="M955" i="33" s="1"/>
  <c r="L955" i="33" s="1"/>
  <c r="K956" i="33"/>
  <c r="N956" i="33" s="1"/>
  <c r="M956" i="33" s="1"/>
  <c r="L956" i="33" s="1"/>
  <c r="K957" i="33"/>
  <c r="N957" i="33" s="1"/>
  <c r="M957" i="33" s="1"/>
  <c r="L957" i="33" s="1"/>
  <c r="K958" i="33"/>
  <c r="N958" i="33" s="1"/>
  <c r="M958" i="33" s="1"/>
  <c r="L958" i="33" s="1"/>
  <c r="K959" i="33"/>
  <c r="N959" i="33" s="1"/>
  <c r="M959" i="33" s="1"/>
  <c r="L959" i="33" s="1"/>
  <c r="K960" i="33"/>
  <c r="N960" i="33" s="1"/>
  <c r="M960" i="33" s="1"/>
  <c r="L960" i="33" s="1"/>
  <c r="K961" i="33"/>
  <c r="N961" i="33" s="1"/>
  <c r="M961" i="33" s="1"/>
  <c r="L961" i="33" s="1"/>
  <c r="K962" i="33"/>
  <c r="N962" i="33" s="1"/>
  <c r="M962" i="33" s="1"/>
  <c r="L962" i="33" s="1"/>
  <c r="K963" i="33"/>
  <c r="N963" i="33" s="1"/>
  <c r="M963" i="33" s="1"/>
  <c r="L963" i="33" s="1"/>
  <c r="K964" i="33"/>
  <c r="N964" i="33" s="1"/>
  <c r="M964" i="33" s="1"/>
  <c r="L964" i="33" s="1"/>
  <c r="K965" i="33"/>
  <c r="N965" i="33" s="1"/>
  <c r="M965" i="33" s="1"/>
  <c r="L965" i="33" s="1"/>
  <c r="K966" i="33"/>
  <c r="N966" i="33" s="1"/>
  <c r="M966" i="33" s="1"/>
  <c r="L966" i="33" s="1"/>
  <c r="K967" i="33"/>
  <c r="N967" i="33" s="1"/>
  <c r="M967" i="33" s="1"/>
  <c r="L967" i="33" s="1"/>
  <c r="K968" i="33"/>
  <c r="N968" i="33" s="1"/>
  <c r="M968" i="33" s="1"/>
  <c r="L968" i="33" s="1"/>
  <c r="K969" i="33"/>
  <c r="N969" i="33" s="1"/>
  <c r="M969" i="33" s="1"/>
  <c r="L969" i="33" s="1"/>
  <c r="K970" i="33"/>
  <c r="N970" i="33" s="1"/>
  <c r="M970" i="33" s="1"/>
  <c r="L970" i="33" s="1"/>
  <c r="K971" i="33"/>
  <c r="N971" i="33" s="1"/>
  <c r="M971" i="33" s="1"/>
  <c r="L971" i="33" s="1"/>
  <c r="K972" i="33"/>
  <c r="N972" i="33" s="1"/>
  <c r="M972" i="33" s="1"/>
  <c r="L972" i="33" s="1"/>
  <c r="K973" i="33"/>
  <c r="N973" i="33" s="1"/>
  <c r="M973" i="33" s="1"/>
  <c r="L973" i="33" s="1"/>
  <c r="K974" i="33"/>
  <c r="N974" i="33" s="1"/>
  <c r="M974" i="33" s="1"/>
  <c r="L974" i="33" s="1"/>
  <c r="K975" i="33"/>
  <c r="N975" i="33" s="1"/>
  <c r="M975" i="33" s="1"/>
  <c r="L975" i="33" s="1"/>
  <c r="K976" i="33"/>
  <c r="N976" i="33" s="1"/>
  <c r="M976" i="33" s="1"/>
  <c r="L976" i="33" s="1"/>
  <c r="K977" i="33"/>
  <c r="N977" i="33" s="1"/>
  <c r="M977" i="33" s="1"/>
  <c r="L977" i="33" s="1"/>
  <c r="K978" i="33"/>
  <c r="N978" i="33" s="1"/>
  <c r="M978" i="33" s="1"/>
  <c r="L978" i="33" s="1"/>
  <c r="K979" i="33"/>
  <c r="N979" i="33" s="1"/>
  <c r="M979" i="33" s="1"/>
  <c r="L979" i="33" s="1"/>
  <c r="K980" i="33"/>
  <c r="N980" i="33" s="1"/>
  <c r="M980" i="33" s="1"/>
  <c r="L980" i="33" s="1"/>
  <c r="K981" i="33"/>
  <c r="N981" i="33" s="1"/>
  <c r="M981" i="33" s="1"/>
  <c r="L981" i="33" s="1"/>
  <c r="K982" i="33"/>
  <c r="N982" i="33" s="1"/>
  <c r="M982" i="33" s="1"/>
  <c r="L982" i="33" s="1"/>
  <c r="K983" i="33"/>
  <c r="N983" i="33" s="1"/>
  <c r="M983" i="33" s="1"/>
  <c r="L983" i="33" s="1"/>
  <c r="K984" i="33"/>
  <c r="N984" i="33" s="1"/>
  <c r="M984" i="33" s="1"/>
  <c r="L984" i="33" s="1"/>
  <c r="K985" i="33"/>
  <c r="N985" i="33" s="1"/>
  <c r="M985" i="33" s="1"/>
  <c r="L985" i="33" s="1"/>
  <c r="K986" i="33"/>
  <c r="N986" i="33" s="1"/>
  <c r="M986" i="33" s="1"/>
  <c r="L986" i="33" s="1"/>
  <c r="K987" i="33"/>
  <c r="N987" i="33" s="1"/>
  <c r="M987" i="33" s="1"/>
  <c r="L987" i="33" s="1"/>
  <c r="K988" i="33"/>
  <c r="N988" i="33" s="1"/>
  <c r="M988" i="33" s="1"/>
  <c r="L988" i="33" s="1"/>
  <c r="K989" i="33"/>
  <c r="N989" i="33" s="1"/>
  <c r="M989" i="33" s="1"/>
  <c r="L989" i="33" s="1"/>
  <c r="K990" i="33"/>
  <c r="N990" i="33" s="1"/>
  <c r="M990" i="33" s="1"/>
  <c r="L990" i="33" s="1"/>
  <c r="K991" i="33"/>
  <c r="N991" i="33" s="1"/>
  <c r="M991" i="33" s="1"/>
  <c r="L991" i="33" s="1"/>
  <c r="K992" i="33"/>
  <c r="N992" i="33" s="1"/>
  <c r="M992" i="33" s="1"/>
  <c r="L992" i="33" s="1"/>
  <c r="K993" i="33"/>
  <c r="N993" i="33" s="1"/>
  <c r="M993" i="33" s="1"/>
  <c r="L993" i="33" s="1"/>
  <c r="K994" i="33"/>
  <c r="N994" i="33" s="1"/>
  <c r="M994" i="33" s="1"/>
  <c r="L994" i="33" s="1"/>
  <c r="K995" i="33"/>
  <c r="N995" i="33" s="1"/>
  <c r="M995" i="33" s="1"/>
  <c r="L995" i="33" s="1"/>
  <c r="K996" i="33"/>
  <c r="N996" i="33" s="1"/>
  <c r="M996" i="33" s="1"/>
  <c r="L996" i="33" s="1"/>
  <c r="K997" i="33"/>
  <c r="N997" i="33" s="1"/>
  <c r="M997" i="33" s="1"/>
  <c r="L997" i="33" s="1"/>
  <c r="K998" i="33"/>
  <c r="N998" i="33" s="1"/>
  <c r="M998" i="33" s="1"/>
  <c r="L998" i="33" s="1"/>
  <c r="K999" i="33"/>
  <c r="N999" i="33" s="1"/>
  <c r="M999" i="33" s="1"/>
  <c r="L999" i="33" s="1"/>
  <c r="K1000" i="33"/>
  <c r="N1000" i="33" s="1"/>
  <c r="M1000" i="33" s="1"/>
  <c r="L1000" i="33" s="1"/>
  <c r="K1001" i="33"/>
  <c r="N1001" i="33" s="1"/>
  <c r="M1001" i="33" s="1"/>
  <c r="L1001" i="33" s="1"/>
  <c r="K1002" i="33"/>
  <c r="N1002" i="33" s="1"/>
  <c r="M1002" i="33" s="1"/>
  <c r="L1002" i="33" s="1"/>
  <c r="K1003" i="33"/>
  <c r="N1003" i="33" s="1"/>
  <c r="M1003" i="33" s="1"/>
  <c r="L1003" i="33" s="1"/>
  <c r="K1004" i="33"/>
  <c r="N1004" i="33" s="1"/>
  <c r="M1004" i="33" s="1"/>
  <c r="L1004" i="33" s="1"/>
  <c r="K1005" i="33"/>
  <c r="N1005" i="33" s="1"/>
  <c r="M1005" i="33" s="1"/>
  <c r="L1005" i="33" s="1"/>
  <c r="K1006" i="33"/>
  <c r="N1006" i="33" s="1"/>
  <c r="M1006" i="33" s="1"/>
  <c r="L1006" i="33" s="1"/>
  <c r="K1007" i="33"/>
  <c r="N1007" i="33" s="1"/>
  <c r="M1007" i="33" s="1"/>
  <c r="L1007" i="33" s="1"/>
  <c r="K1008" i="33"/>
  <c r="N1008" i="33" s="1"/>
  <c r="M1008" i="33" s="1"/>
  <c r="L1008" i="33" s="1"/>
  <c r="K1009" i="33"/>
  <c r="N1009" i="33" s="1"/>
  <c r="M1009" i="33" s="1"/>
  <c r="L1009" i="33" s="1"/>
  <c r="K1010" i="33"/>
  <c r="N1010" i="33" s="1"/>
  <c r="M1010" i="33" s="1"/>
  <c r="L1010" i="33" s="1"/>
  <c r="K1011" i="33"/>
  <c r="N1011" i="33" s="1"/>
  <c r="M1011" i="33" s="1"/>
  <c r="L1011" i="33" s="1"/>
  <c r="K1012" i="33"/>
  <c r="N1012" i="33" s="1"/>
  <c r="M1012" i="33" s="1"/>
  <c r="L1012" i="33" s="1"/>
  <c r="K1013" i="33"/>
  <c r="N1013" i="33" s="1"/>
  <c r="M1013" i="33" s="1"/>
  <c r="L1013" i="33" s="1"/>
  <c r="K1014" i="33"/>
  <c r="N1014" i="33" s="1"/>
  <c r="M1014" i="33" s="1"/>
  <c r="L1014" i="33" s="1"/>
  <c r="K1015" i="33"/>
  <c r="N1015" i="33" s="1"/>
  <c r="M1015" i="33" s="1"/>
  <c r="L1015" i="33" s="1"/>
  <c r="K1016" i="33"/>
  <c r="N1016" i="33" s="1"/>
  <c r="M1016" i="33" s="1"/>
  <c r="L1016" i="33" s="1"/>
  <c r="K1017" i="33"/>
  <c r="N1017" i="33" s="1"/>
  <c r="M1017" i="33" s="1"/>
  <c r="L1017" i="33" s="1"/>
  <c r="K1018" i="33"/>
  <c r="N1018" i="33" s="1"/>
  <c r="M1018" i="33" s="1"/>
  <c r="L1018" i="33" s="1"/>
  <c r="K1019" i="33"/>
  <c r="N1019" i="33" s="1"/>
  <c r="M1019" i="33" s="1"/>
  <c r="L1019" i="33" s="1"/>
  <c r="K1020" i="33"/>
  <c r="N1020" i="33" s="1"/>
  <c r="M1020" i="33" s="1"/>
  <c r="L1020" i="33" s="1"/>
  <c r="K1021" i="33"/>
  <c r="N1021" i="33" s="1"/>
  <c r="M1021" i="33" s="1"/>
  <c r="L1021" i="33" s="1"/>
  <c r="K1022" i="33"/>
  <c r="N1022" i="33" s="1"/>
  <c r="M1022" i="33" s="1"/>
  <c r="L1022" i="33" s="1"/>
  <c r="K1023" i="33"/>
  <c r="N1023" i="33" s="1"/>
  <c r="M1023" i="33" s="1"/>
  <c r="L1023" i="33" s="1"/>
  <c r="K1024" i="33"/>
  <c r="N1024" i="33" s="1"/>
  <c r="M1024" i="33" s="1"/>
  <c r="L1024" i="33" s="1"/>
  <c r="K1025" i="33"/>
  <c r="N1025" i="33" s="1"/>
  <c r="M1025" i="33" s="1"/>
  <c r="L1025" i="33" s="1"/>
  <c r="K1026" i="33"/>
  <c r="N1026" i="33" s="1"/>
  <c r="M1026" i="33" s="1"/>
  <c r="L1026" i="33" s="1"/>
  <c r="K1027" i="33"/>
  <c r="N1027" i="33" s="1"/>
  <c r="M1027" i="33" s="1"/>
  <c r="L1027" i="33" s="1"/>
  <c r="K1028" i="33"/>
  <c r="N1028" i="33" s="1"/>
  <c r="M1028" i="33" s="1"/>
  <c r="L1028" i="33" s="1"/>
  <c r="K1029" i="33"/>
  <c r="N1029" i="33" s="1"/>
  <c r="M1029" i="33" s="1"/>
  <c r="L1029" i="33" s="1"/>
  <c r="K1030" i="33"/>
  <c r="N1030" i="33" s="1"/>
  <c r="M1030" i="33" s="1"/>
  <c r="L1030" i="33" s="1"/>
  <c r="K1031" i="33"/>
  <c r="N1031" i="33" s="1"/>
  <c r="M1031" i="33" s="1"/>
  <c r="L1031" i="33" s="1"/>
  <c r="K1032" i="33"/>
  <c r="N1032" i="33" s="1"/>
  <c r="M1032" i="33" s="1"/>
  <c r="L1032" i="33" s="1"/>
  <c r="K1033" i="33"/>
  <c r="N1033" i="33" s="1"/>
  <c r="M1033" i="33" s="1"/>
  <c r="L1033" i="33" s="1"/>
  <c r="K1034" i="33"/>
  <c r="N1034" i="33" s="1"/>
  <c r="M1034" i="33" s="1"/>
  <c r="L1034" i="33" s="1"/>
  <c r="K1035" i="33"/>
  <c r="N1035" i="33" s="1"/>
  <c r="M1035" i="33" s="1"/>
  <c r="L1035" i="33" s="1"/>
  <c r="K1036" i="33"/>
  <c r="N1036" i="33" s="1"/>
  <c r="M1036" i="33" s="1"/>
  <c r="L1036" i="33" s="1"/>
  <c r="K1037" i="33"/>
  <c r="N1037" i="33" s="1"/>
  <c r="M1037" i="33" s="1"/>
  <c r="L1037" i="33" s="1"/>
  <c r="K1038" i="33"/>
  <c r="N1038" i="33" s="1"/>
  <c r="M1038" i="33" s="1"/>
  <c r="L1038" i="33" s="1"/>
  <c r="K1039" i="33"/>
  <c r="N1039" i="33" s="1"/>
  <c r="M1039" i="33" s="1"/>
  <c r="L1039" i="33" s="1"/>
  <c r="K1040" i="33"/>
  <c r="N1040" i="33" s="1"/>
  <c r="M1040" i="33" s="1"/>
  <c r="L1040" i="33" s="1"/>
  <c r="K1041" i="33"/>
  <c r="N1041" i="33" s="1"/>
  <c r="M1041" i="33" s="1"/>
  <c r="L1041" i="33" s="1"/>
  <c r="K1042" i="33"/>
  <c r="N1042" i="33" s="1"/>
  <c r="M1042" i="33" s="1"/>
  <c r="L1042" i="33" s="1"/>
  <c r="K1043" i="33"/>
  <c r="N1043" i="33" s="1"/>
  <c r="M1043" i="33" s="1"/>
  <c r="L1043" i="33" s="1"/>
  <c r="K1044" i="33"/>
  <c r="N1044" i="33" s="1"/>
  <c r="M1044" i="33" s="1"/>
  <c r="L1044" i="33" s="1"/>
  <c r="K1045" i="33"/>
  <c r="N1045" i="33" s="1"/>
  <c r="M1045" i="33" s="1"/>
  <c r="L1045" i="33" s="1"/>
  <c r="K1046" i="33"/>
  <c r="N1046" i="33" s="1"/>
  <c r="M1046" i="33" s="1"/>
  <c r="L1046" i="33" s="1"/>
  <c r="K1047" i="33"/>
  <c r="N1047" i="33" s="1"/>
  <c r="M1047" i="33" s="1"/>
  <c r="L1047" i="33" s="1"/>
  <c r="K1048" i="33"/>
  <c r="N1048" i="33" s="1"/>
  <c r="M1048" i="33" s="1"/>
  <c r="L1048" i="33" s="1"/>
  <c r="K1049" i="33"/>
  <c r="N1049" i="33" s="1"/>
  <c r="M1049" i="33" s="1"/>
  <c r="L1049" i="33" s="1"/>
  <c r="K1050" i="33"/>
  <c r="N1050" i="33" s="1"/>
  <c r="M1050" i="33" s="1"/>
  <c r="L1050" i="33" s="1"/>
  <c r="K1051" i="33"/>
  <c r="N1051" i="33" s="1"/>
  <c r="M1051" i="33" s="1"/>
  <c r="L1051" i="33" s="1"/>
  <c r="K1052" i="33"/>
  <c r="N1052" i="33" s="1"/>
  <c r="M1052" i="33" s="1"/>
  <c r="L1052" i="33" s="1"/>
  <c r="K1053" i="33"/>
  <c r="N1053" i="33" s="1"/>
  <c r="M1053" i="33" s="1"/>
  <c r="L1053" i="33" s="1"/>
  <c r="K1054" i="33"/>
  <c r="N1054" i="33" s="1"/>
  <c r="M1054" i="33" s="1"/>
  <c r="L1054" i="33" s="1"/>
  <c r="K1055" i="33"/>
  <c r="N1055" i="33" s="1"/>
  <c r="M1055" i="33" s="1"/>
  <c r="L1055" i="33" s="1"/>
  <c r="K1056" i="33"/>
  <c r="N1056" i="33" s="1"/>
  <c r="M1056" i="33" s="1"/>
  <c r="L1056" i="33" s="1"/>
  <c r="K1057" i="33"/>
  <c r="N1057" i="33" s="1"/>
  <c r="M1057" i="33" s="1"/>
  <c r="L1057" i="33" s="1"/>
  <c r="K1058" i="33"/>
  <c r="N1058" i="33" s="1"/>
  <c r="M1058" i="33" s="1"/>
  <c r="L1058" i="33" s="1"/>
  <c r="K1059" i="33"/>
  <c r="N1059" i="33" s="1"/>
  <c r="M1059" i="33" s="1"/>
  <c r="L1059" i="33" s="1"/>
  <c r="K1060" i="33"/>
  <c r="N1060" i="33" s="1"/>
  <c r="M1060" i="33" s="1"/>
  <c r="L1060" i="33" s="1"/>
  <c r="K1061" i="33"/>
  <c r="N1061" i="33" s="1"/>
  <c r="M1061" i="33" s="1"/>
  <c r="L1061" i="33" s="1"/>
  <c r="K1062" i="33"/>
  <c r="N1062" i="33" s="1"/>
  <c r="M1062" i="33" s="1"/>
  <c r="L1062" i="33" s="1"/>
  <c r="K1063" i="33"/>
  <c r="N1063" i="33" s="1"/>
  <c r="M1063" i="33" s="1"/>
  <c r="L1063" i="33" s="1"/>
  <c r="K1064" i="33"/>
  <c r="N1064" i="33" s="1"/>
  <c r="M1064" i="33" s="1"/>
  <c r="L1064" i="33" s="1"/>
  <c r="K1065" i="33"/>
  <c r="N1065" i="33" s="1"/>
  <c r="M1065" i="33" s="1"/>
  <c r="L1065" i="33" s="1"/>
  <c r="K1066" i="33"/>
  <c r="N1066" i="33" s="1"/>
  <c r="M1066" i="33" s="1"/>
  <c r="L1066" i="33" s="1"/>
  <c r="K1067" i="33"/>
  <c r="N1067" i="33" s="1"/>
  <c r="M1067" i="33" s="1"/>
  <c r="L1067" i="33" s="1"/>
  <c r="K1068" i="33"/>
  <c r="N1068" i="33" s="1"/>
  <c r="M1068" i="33" s="1"/>
  <c r="L1068" i="33" s="1"/>
  <c r="K1069" i="33"/>
  <c r="N1069" i="33" s="1"/>
  <c r="M1069" i="33" s="1"/>
  <c r="L1069" i="33" s="1"/>
  <c r="K1070" i="33"/>
  <c r="N1070" i="33" s="1"/>
  <c r="M1070" i="33" s="1"/>
  <c r="L1070" i="33" s="1"/>
  <c r="K1071" i="33"/>
  <c r="N1071" i="33" s="1"/>
  <c r="M1071" i="33" s="1"/>
  <c r="L1071" i="33" s="1"/>
  <c r="K1072" i="33"/>
  <c r="N1072" i="33" s="1"/>
  <c r="M1072" i="33" s="1"/>
  <c r="L1072" i="33" s="1"/>
  <c r="K1073" i="33"/>
  <c r="N1073" i="33" s="1"/>
  <c r="M1073" i="33" s="1"/>
  <c r="L1073" i="33" s="1"/>
  <c r="K1074" i="33"/>
  <c r="N1074" i="33" s="1"/>
  <c r="M1074" i="33" s="1"/>
  <c r="L1074" i="33" s="1"/>
  <c r="K1075" i="33"/>
  <c r="N1075" i="33" s="1"/>
  <c r="M1075" i="33" s="1"/>
  <c r="L1075" i="33" s="1"/>
  <c r="K1076" i="33"/>
  <c r="N1076" i="33" s="1"/>
  <c r="M1076" i="33" s="1"/>
  <c r="L1076" i="33" s="1"/>
  <c r="K1077" i="33"/>
  <c r="N1077" i="33" s="1"/>
  <c r="M1077" i="33" s="1"/>
  <c r="L1077" i="33" s="1"/>
  <c r="K1078" i="33"/>
  <c r="N1078" i="33" s="1"/>
  <c r="M1078" i="33" s="1"/>
  <c r="L1078" i="33" s="1"/>
  <c r="K1079" i="33"/>
  <c r="N1079" i="33" s="1"/>
  <c r="M1079" i="33" s="1"/>
  <c r="L1079" i="33" s="1"/>
  <c r="K1080" i="33"/>
  <c r="N1080" i="33" s="1"/>
  <c r="M1080" i="33" s="1"/>
  <c r="L1080" i="33" s="1"/>
  <c r="K1081" i="33"/>
  <c r="N1081" i="33" s="1"/>
  <c r="M1081" i="33" s="1"/>
  <c r="L1081" i="33" s="1"/>
  <c r="K1082" i="33"/>
  <c r="N1082" i="33" s="1"/>
  <c r="M1082" i="33" s="1"/>
  <c r="L1082" i="33" s="1"/>
  <c r="K1083" i="33"/>
  <c r="N1083" i="33" s="1"/>
  <c r="M1083" i="33" s="1"/>
  <c r="L1083" i="33" s="1"/>
  <c r="K1084" i="33"/>
  <c r="N1084" i="33" s="1"/>
  <c r="M1084" i="33" s="1"/>
  <c r="L1084" i="33" s="1"/>
  <c r="K1085" i="33"/>
  <c r="N1085" i="33" s="1"/>
  <c r="M1085" i="33" s="1"/>
  <c r="L1085" i="33" s="1"/>
  <c r="K1086" i="33"/>
  <c r="N1086" i="33" s="1"/>
  <c r="M1086" i="33" s="1"/>
  <c r="L1086" i="33" s="1"/>
  <c r="K1087" i="33"/>
  <c r="N1087" i="33" s="1"/>
  <c r="M1087" i="33" s="1"/>
  <c r="L1087" i="33" s="1"/>
  <c r="K1088" i="33"/>
  <c r="N1088" i="33" s="1"/>
  <c r="M1088" i="33" s="1"/>
  <c r="L1088" i="33" s="1"/>
  <c r="K1089" i="33"/>
  <c r="N1089" i="33" s="1"/>
  <c r="M1089" i="33" s="1"/>
  <c r="L1089" i="33" s="1"/>
  <c r="K1090" i="33"/>
  <c r="N1090" i="33" s="1"/>
  <c r="M1090" i="33" s="1"/>
  <c r="L1090" i="33" s="1"/>
  <c r="K1091" i="33"/>
  <c r="N1091" i="33" s="1"/>
  <c r="M1091" i="33" s="1"/>
  <c r="L1091" i="33" s="1"/>
  <c r="K1092" i="33"/>
  <c r="N1092" i="33" s="1"/>
  <c r="M1092" i="33" s="1"/>
  <c r="L1092" i="33" s="1"/>
  <c r="K1093" i="33"/>
  <c r="N1093" i="33" s="1"/>
  <c r="M1093" i="33" s="1"/>
  <c r="L1093" i="33" s="1"/>
  <c r="K1094" i="33"/>
  <c r="N1094" i="33" s="1"/>
  <c r="M1094" i="33" s="1"/>
  <c r="L1094" i="33" s="1"/>
  <c r="K1095" i="33"/>
  <c r="N1095" i="33" s="1"/>
  <c r="M1095" i="33" s="1"/>
  <c r="L1095" i="33" s="1"/>
  <c r="K1096" i="33"/>
  <c r="N1096" i="33" s="1"/>
  <c r="M1096" i="33" s="1"/>
  <c r="L1096" i="33" s="1"/>
  <c r="K1097" i="33"/>
  <c r="N1097" i="33" s="1"/>
  <c r="M1097" i="33" s="1"/>
  <c r="L1097" i="33" s="1"/>
  <c r="K1098" i="33"/>
  <c r="N1098" i="33" s="1"/>
  <c r="M1098" i="33" s="1"/>
  <c r="L1098" i="33" s="1"/>
  <c r="K1099" i="33"/>
  <c r="N1099" i="33" s="1"/>
  <c r="M1099" i="33" s="1"/>
  <c r="L1099" i="33" s="1"/>
  <c r="K1100" i="33"/>
  <c r="N1100" i="33" s="1"/>
  <c r="M1100" i="33" s="1"/>
  <c r="L1100" i="33" s="1"/>
  <c r="K1101" i="33"/>
  <c r="N1101" i="33" s="1"/>
  <c r="M1101" i="33" s="1"/>
  <c r="L1101" i="33" s="1"/>
  <c r="K1102" i="33"/>
  <c r="N1102" i="33" s="1"/>
  <c r="M1102" i="33" s="1"/>
  <c r="L1102" i="33" s="1"/>
  <c r="K1103" i="33"/>
  <c r="N1103" i="33" s="1"/>
  <c r="M1103" i="33" s="1"/>
  <c r="L1103" i="33" s="1"/>
  <c r="K1104" i="33"/>
  <c r="N1104" i="33" s="1"/>
  <c r="M1104" i="33" s="1"/>
  <c r="L1104" i="33" s="1"/>
  <c r="K1105" i="33"/>
  <c r="N1105" i="33" s="1"/>
  <c r="M1105" i="33" s="1"/>
  <c r="L1105" i="33" s="1"/>
  <c r="K1106" i="33"/>
  <c r="N1106" i="33" s="1"/>
  <c r="M1106" i="33" s="1"/>
  <c r="L1106" i="33" s="1"/>
  <c r="K1107" i="33"/>
  <c r="N1107" i="33" s="1"/>
  <c r="M1107" i="33" s="1"/>
  <c r="L1107" i="33" s="1"/>
  <c r="K1108" i="33"/>
  <c r="N1108" i="33" s="1"/>
  <c r="M1108" i="33" s="1"/>
  <c r="L1108" i="33" s="1"/>
  <c r="K1109" i="33"/>
  <c r="N1109" i="33" s="1"/>
  <c r="M1109" i="33" s="1"/>
  <c r="L1109" i="33" s="1"/>
  <c r="K1110" i="33"/>
  <c r="N1110" i="33" s="1"/>
  <c r="M1110" i="33" s="1"/>
  <c r="L1110" i="33" s="1"/>
  <c r="K1111" i="33"/>
  <c r="N1111" i="33" s="1"/>
  <c r="M1111" i="33" s="1"/>
  <c r="L1111" i="33" s="1"/>
  <c r="K1112" i="33"/>
  <c r="N1112" i="33" s="1"/>
  <c r="M1112" i="33" s="1"/>
  <c r="L1112" i="33" s="1"/>
  <c r="K1113" i="33"/>
  <c r="N1113" i="33" s="1"/>
  <c r="M1113" i="33" s="1"/>
  <c r="L1113" i="33" s="1"/>
  <c r="K1114" i="33"/>
  <c r="N1114" i="33" s="1"/>
  <c r="M1114" i="33" s="1"/>
  <c r="L1114" i="33" s="1"/>
  <c r="K1115" i="33"/>
  <c r="N1115" i="33" s="1"/>
  <c r="M1115" i="33" s="1"/>
  <c r="L1115" i="33" s="1"/>
  <c r="K1116" i="33"/>
  <c r="N1116" i="33" s="1"/>
  <c r="M1116" i="33" s="1"/>
  <c r="L1116" i="33" s="1"/>
  <c r="K1117" i="33"/>
  <c r="N1117" i="33" s="1"/>
  <c r="M1117" i="33" s="1"/>
  <c r="L1117" i="33" s="1"/>
  <c r="K1118" i="33"/>
  <c r="N1118" i="33" s="1"/>
  <c r="M1118" i="33" s="1"/>
  <c r="L1118" i="33" s="1"/>
  <c r="K1119" i="33"/>
  <c r="N1119" i="33" s="1"/>
  <c r="M1119" i="33" s="1"/>
  <c r="L1119" i="33" s="1"/>
  <c r="K1120" i="33"/>
  <c r="N1120" i="33" s="1"/>
  <c r="M1120" i="33" s="1"/>
  <c r="L1120" i="33" s="1"/>
  <c r="K1121" i="33"/>
  <c r="N1121" i="33" s="1"/>
  <c r="M1121" i="33" s="1"/>
  <c r="L1121" i="33" s="1"/>
  <c r="K1122" i="33"/>
  <c r="N1122" i="33" s="1"/>
  <c r="M1122" i="33" s="1"/>
  <c r="L1122" i="33" s="1"/>
  <c r="K1123" i="33"/>
  <c r="N1123" i="33" s="1"/>
  <c r="M1123" i="33" s="1"/>
  <c r="L1123" i="33" s="1"/>
  <c r="K1124" i="33"/>
  <c r="N1124" i="33" s="1"/>
  <c r="M1124" i="33" s="1"/>
  <c r="L1124" i="33" s="1"/>
  <c r="K1125" i="33"/>
  <c r="N1125" i="33" s="1"/>
  <c r="M1125" i="33" s="1"/>
  <c r="L1125" i="33" s="1"/>
  <c r="K1126" i="33"/>
  <c r="N1126" i="33" s="1"/>
  <c r="M1126" i="33" s="1"/>
  <c r="L1126" i="33" s="1"/>
  <c r="K1127" i="33"/>
  <c r="N1127" i="33" s="1"/>
  <c r="M1127" i="33" s="1"/>
  <c r="L1127" i="33" s="1"/>
  <c r="K1128" i="33"/>
  <c r="N1128" i="33" s="1"/>
  <c r="M1128" i="33" s="1"/>
  <c r="L1128" i="33" s="1"/>
  <c r="K1129" i="33"/>
  <c r="N1129" i="33" s="1"/>
  <c r="M1129" i="33" s="1"/>
  <c r="L1129" i="33" s="1"/>
  <c r="K1130" i="33"/>
  <c r="N1130" i="33" s="1"/>
  <c r="M1130" i="33" s="1"/>
  <c r="L1130" i="33" s="1"/>
  <c r="K1131" i="33"/>
  <c r="N1131" i="33" s="1"/>
  <c r="M1131" i="33" s="1"/>
  <c r="L1131" i="33" s="1"/>
  <c r="K1132" i="33"/>
  <c r="N1132" i="33" s="1"/>
  <c r="M1132" i="33" s="1"/>
  <c r="L1132" i="33" s="1"/>
  <c r="K1133" i="33"/>
  <c r="N1133" i="33" s="1"/>
  <c r="M1133" i="33" s="1"/>
  <c r="L1133" i="33" s="1"/>
  <c r="K1134" i="33"/>
  <c r="N1134" i="33" s="1"/>
  <c r="M1134" i="33" s="1"/>
  <c r="L1134" i="33" s="1"/>
  <c r="K1135" i="33"/>
  <c r="N1135" i="33" s="1"/>
  <c r="M1135" i="33" s="1"/>
  <c r="L1135" i="33" s="1"/>
  <c r="K1136" i="33"/>
  <c r="N1136" i="33" s="1"/>
  <c r="M1136" i="33" s="1"/>
  <c r="L1136" i="33" s="1"/>
  <c r="K1137" i="33"/>
  <c r="N1137" i="33" s="1"/>
  <c r="M1137" i="33" s="1"/>
  <c r="L1137" i="33" s="1"/>
  <c r="K1138" i="33"/>
  <c r="N1138" i="33" s="1"/>
  <c r="M1138" i="33" s="1"/>
  <c r="L1138" i="33" s="1"/>
  <c r="K1139" i="33"/>
  <c r="N1139" i="33" s="1"/>
  <c r="M1139" i="33" s="1"/>
  <c r="L1139" i="33" s="1"/>
  <c r="K1140" i="33"/>
  <c r="N1140" i="33" s="1"/>
  <c r="M1140" i="33" s="1"/>
  <c r="L1140" i="33" s="1"/>
  <c r="K1141" i="33"/>
  <c r="N1141" i="33" s="1"/>
  <c r="M1141" i="33" s="1"/>
  <c r="L1141" i="33" s="1"/>
  <c r="K1142" i="33"/>
  <c r="N1142" i="33" s="1"/>
  <c r="M1142" i="33" s="1"/>
  <c r="L1142" i="33" s="1"/>
  <c r="K1143" i="33"/>
  <c r="N1143" i="33" s="1"/>
  <c r="M1143" i="33" s="1"/>
  <c r="L1143" i="33" s="1"/>
  <c r="K1144" i="33"/>
  <c r="N1144" i="33" s="1"/>
  <c r="M1144" i="33" s="1"/>
  <c r="L1144" i="33" s="1"/>
  <c r="K1145" i="33"/>
  <c r="N1145" i="33" s="1"/>
  <c r="M1145" i="33" s="1"/>
  <c r="L1145" i="33" s="1"/>
  <c r="K1146" i="33"/>
  <c r="N1146" i="33" s="1"/>
  <c r="M1146" i="33" s="1"/>
  <c r="L1146" i="33" s="1"/>
  <c r="K1147" i="33"/>
  <c r="N1147" i="33" s="1"/>
  <c r="M1147" i="33" s="1"/>
  <c r="L1147" i="33" s="1"/>
  <c r="K1148" i="33"/>
  <c r="N1148" i="33" s="1"/>
  <c r="M1148" i="33" s="1"/>
  <c r="L1148" i="33" s="1"/>
  <c r="K1149" i="33"/>
  <c r="N1149" i="33" s="1"/>
  <c r="M1149" i="33" s="1"/>
  <c r="L1149" i="33" s="1"/>
  <c r="K1150" i="33"/>
  <c r="N1150" i="33" s="1"/>
  <c r="M1150" i="33" s="1"/>
  <c r="L1150" i="33" s="1"/>
  <c r="K1151" i="33"/>
  <c r="N1151" i="33" s="1"/>
  <c r="M1151" i="33" s="1"/>
  <c r="L1151" i="33" s="1"/>
  <c r="K1152" i="33"/>
  <c r="N1152" i="33" s="1"/>
  <c r="M1152" i="33" s="1"/>
  <c r="L1152" i="33" s="1"/>
  <c r="K1153" i="33"/>
  <c r="N1153" i="33" s="1"/>
  <c r="M1153" i="33" s="1"/>
  <c r="L1153" i="33" s="1"/>
  <c r="K1154" i="33"/>
  <c r="N1154" i="33" s="1"/>
  <c r="M1154" i="33" s="1"/>
  <c r="L1154" i="33" s="1"/>
  <c r="K1155" i="33"/>
  <c r="N1155" i="33" s="1"/>
  <c r="M1155" i="33" s="1"/>
  <c r="L1155" i="33" s="1"/>
  <c r="K1156" i="33"/>
  <c r="N1156" i="33" s="1"/>
  <c r="M1156" i="33" s="1"/>
  <c r="L1156" i="33" s="1"/>
  <c r="K1157" i="33"/>
  <c r="N1157" i="33" s="1"/>
  <c r="M1157" i="33" s="1"/>
  <c r="L1157" i="33" s="1"/>
  <c r="K1158" i="33"/>
  <c r="N1158" i="33" s="1"/>
  <c r="M1158" i="33" s="1"/>
  <c r="L1158" i="33" s="1"/>
  <c r="K1159" i="33"/>
  <c r="N1159" i="33" s="1"/>
  <c r="M1159" i="33" s="1"/>
  <c r="L1159" i="33" s="1"/>
  <c r="K1160" i="33"/>
  <c r="N1160" i="33" s="1"/>
  <c r="M1160" i="33" s="1"/>
  <c r="L1160" i="33" s="1"/>
  <c r="K1161" i="33"/>
  <c r="N1161" i="33" s="1"/>
  <c r="M1161" i="33" s="1"/>
  <c r="L1161" i="33" s="1"/>
  <c r="K1162" i="33"/>
  <c r="N1162" i="33" s="1"/>
  <c r="M1162" i="33" s="1"/>
  <c r="L1162" i="33" s="1"/>
  <c r="K1163" i="33"/>
  <c r="N1163" i="33" s="1"/>
  <c r="M1163" i="33" s="1"/>
  <c r="L1163" i="33" s="1"/>
  <c r="K1164" i="33"/>
  <c r="N1164" i="33" s="1"/>
  <c r="M1164" i="33" s="1"/>
  <c r="L1164" i="33" s="1"/>
  <c r="K1165" i="33"/>
  <c r="N1165" i="33" s="1"/>
  <c r="M1165" i="33" s="1"/>
  <c r="L1165" i="33" s="1"/>
  <c r="K1166" i="33"/>
  <c r="N1166" i="33" s="1"/>
  <c r="M1166" i="33" s="1"/>
  <c r="L1166" i="33" s="1"/>
  <c r="K1167" i="33"/>
  <c r="N1167" i="33" s="1"/>
  <c r="M1167" i="33" s="1"/>
  <c r="L1167" i="33" s="1"/>
  <c r="K1168" i="33"/>
  <c r="N1168" i="33" s="1"/>
  <c r="M1168" i="33" s="1"/>
  <c r="L1168" i="33" s="1"/>
  <c r="K1169" i="33"/>
  <c r="N1169" i="33" s="1"/>
  <c r="M1169" i="33" s="1"/>
  <c r="L1169" i="33" s="1"/>
  <c r="K1170" i="33"/>
  <c r="N1170" i="33" s="1"/>
  <c r="M1170" i="33" s="1"/>
  <c r="L1170" i="33" s="1"/>
  <c r="K1171" i="33"/>
  <c r="N1171" i="33" s="1"/>
  <c r="M1171" i="33" s="1"/>
  <c r="L1171" i="33" s="1"/>
  <c r="K1172" i="33"/>
  <c r="N1172" i="33" s="1"/>
  <c r="M1172" i="33" s="1"/>
  <c r="L1172" i="33" s="1"/>
  <c r="K1173" i="33"/>
  <c r="N1173" i="33" s="1"/>
  <c r="M1173" i="33" s="1"/>
  <c r="L1173" i="33" s="1"/>
  <c r="K1174" i="33"/>
  <c r="N1174" i="33" s="1"/>
  <c r="M1174" i="33" s="1"/>
  <c r="L1174" i="33" s="1"/>
  <c r="K1175" i="33"/>
  <c r="N1175" i="33" s="1"/>
  <c r="M1175" i="33" s="1"/>
  <c r="L1175" i="33" s="1"/>
  <c r="K1176" i="33"/>
  <c r="N1176" i="33" s="1"/>
  <c r="M1176" i="33" s="1"/>
  <c r="L1176" i="33" s="1"/>
  <c r="K1177" i="33"/>
  <c r="N1177" i="33" s="1"/>
  <c r="M1177" i="33" s="1"/>
  <c r="L1177" i="33" s="1"/>
  <c r="K1178" i="33"/>
  <c r="N1178" i="33" s="1"/>
  <c r="M1178" i="33" s="1"/>
  <c r="L1178" i="33" s="1"/>
  <c r="K1179" i="33"/>
  <c r="N1179" i="33" s="1"/>
  <c r="M1179" i="33" s="1"/>
  <c r="L1179" i="33" s="1"/>
  <c r="K1180" i="33"/>
  <c r="N1180" i="33" s="1"/>
  <c r="M1180" i="33" s="1"/>
  <c r="L1180" i="33" s="1"/>
  <c r="K1181" i="33"/>
  <c r="N1181" i="33" s="1"/>
  <c r="M1181" i="33" s="1"/>
  <c r="L1181" i="33" s="1"/>
  <c r="K1182" i="33"/>
  <c r="N1182" i="33" s="1"/>
  <c r="M1182" i="33" s="1"/>
  <c r="L1182" i="33" s="1"/>
  <c r="K1183" i="33"/>
  <c r="N1183" i="33" s="1"/>
  <c r="M1183" i="33" s="1"/>
  <c r="L1183" i="33" s="1"/>
  <c r="K1184" i="33"/>
  <c r="N1184" i="33" s="1"/>
  <c r="M1184" i="33" s="1"/>
  <c r="L1184" i="33" s="1"/>
  <c r="K1185" i="33"/>
  <c r="N1185" i="33" s="1"/>
  <c r="M1185" i="33" s="1"/>
  <c r="L1185" i="33" s="1"/>
  <c r="K1186" i="33"/>
  <c r="N1186" i="33" s="1"/>
  <c r="M1186" i="33" s="1"/>
  <c r="L1186" i="33" s="1"/>
  <c r="K1187" i="33"/>
  <c r="N1187" i="33" s="1"/>
  <c r="M1187" i="33" s="1"/>
  <c r="L1187" i="33" s="1"/>
  <c r="K1188" i="33"/>
  <c r="N1188" i="33" s="1"/>
  <c r="M1188" i="33" s="1"/>
  <c r="L1188" i="33" s="1"/>
  <c r="K1189" i="33"/>
  <c r="N1189" i="33" s="1"/>
  <c r="M1189" i="33" s="1"/>
  <c r="L1189" i="33" s="1"/>
  <c r="K1190" i="33"/>
  <c r="N1190" i="33" s="1"/>
  <c r="M1190" i="33" s="1"/>
  <c r="L1190" i="33" s="1"/>
  <c r="K1191" i="33"/>
  <c r="N1191" i="33" s="1"/>
  <c r="M1191" i="33" s="1"/>
  <c r="L1191" i="33" s="1"/>
  <c r="K1192" i="33"/>
  <c r="N1192" i="33" s="1"/>
  <c r="M1192" i="33" s="1"/>
  <c r="L1192" i="33" s="1"/>
  <c r="K1193" i="33"/>
  <c r="N1193" i="33" s="1"/>
  <c r="M1193" i="33" s="1"/>
  <c r="L1193" i="33" s="1"/>
  <c r="K1194" i="33"/>
  <c r="N1194" i="33" s="1"/>
  <c r="M1194" i="33" s="1"/>
  <c r="L1194" i="33" s="1"/>
  <c r="K1195" i="33"/>
  <c r="N1195" i="33" s="1"/>
  <c r="M1195" i="33" s="1"/>
  <c r="L1195" i="33" s="1"/>
  <c r="K1196" i="33"/>
  <c r="N1196" i="33" s="1"/>
  <c r="M1196" i="33" s="1"/>
  <c r="L1196" i="33" s="1"/>
  <c r="K1197" i="33"/>
  <c r="N1197" i="33" s="1"/>
  <c r="M1197" i="33" s="1"/>
  <c r="L1197" i="33" s="1"/>
  <c r="K1198" i="33"/>
  <c r="N1198" i="33" s="1"/>
  <c r="M1198" i="33" s="1"/>
  <c r="L1198" i="33" s="1"/>
  <c r="K1199" i="33"/>
  <c r="N1199" i="33" s="1"/>
  <c r="M1199" i="33" s="1"/>
  <c r="L1199" i="33" s="1"/>
  <c r="K1200" i="33"/>
  <c r="N1200" i="33" s="1"/>
  <c r="M1200" i="33" s="1"/>
  <c r="L1200" i="33" s="1"/>
  <c r="K1201" i="33"/>
  <c r="N1201" i="33" s="1"/>
  <c r="M1201" i="33" s="1"/>
  <c r="L1201" i="33" s="1"/>
  <c r="K1202" i="33"/>
  <c r="N1202" i="33" s="1"/>
  <c r="M1202" i="33" s="1"/>
  <c r="L1202" i="33" s="1"/>
  <c r="K1203" i="33"/>
  <c r="N1203" i="33" s="1"/>
  <c r="M1203" i="33" s="1"/>
  <c r="L1203" i="33" s="1"/>
  <c r="K1204" i="33"/>
  <c r="N1204" i="33" s="1"/>
  <c r="M1204" i="33" s="1"/>
  <c r="L1204" i="33" s="1"/>
  <c r="K1205" i="33"/>
  <c r="N1205" i="33" s="1"/>
  <c r="M1205" i="33" s="1"/>
  <c r="L1205" i="33" s="1"/>
  <c r="K1206" i="33"/>
  <c r="N1206" i="33" s="1"/>
  <c r="M1206" i="33" s="1"/>
  <c r="L1206" i="33" s="1"/>
  <c r="K1207" i="33"/>
  <c r="N1207" i="33" s="1"/>
  <c r="M1207" i="33" s="1"/>
  <c r="L1207" i="33" s="1"/>
  <c r="K1208" i="33"/>
  <c r="N1208" i="33" s="1"/>
  <c r="M1208" i="33" s="1"/>
  <c r="L1208" i="33" s="1"/>
  <c r="K1209" i="33"/>
  <c r="N1209" i="33" s="1"/>
  <c r="M1209" i="33" s="1"/>
  <c r="L1209" i="33" s="1"/>
  <c r="K1210" i="33"/>
  <c r="N1210" i="33" s="1"/>
  <c r="M1210" i="33" s="1"/>
  <c r="L1210" i="33" s="1"/>
  <c r="K1211" i="33"/>
  <c r="N1211" i="33" s="1"/>
  <c r="M1211" i="33" s="1"/>
  <c r="L1211" i="33" s="1"/>
  <c r="K1212" i="33"/>
  <c r="N1212" i="33" s="1"/>
  <c r="M1212" i="33" s="1"/>
  <c r="L1212" i="33" s="1"/>
  <c r="K1213" i="33"/>
  <c r="N1213" i="33" s="1"/>
  <c r="M1213" i="33" s="1"/>
  <c r="L1213" i="33" s="1"/>
  <c r="K1214" i="33"/>
  <c r="N1214" i="33" s="1"/>
  <c r="M1214" i="33" s="1"/>
  <c r="L1214" i="33" s="1"/>
  <c r="K1215" i="33"/>
  <c r="N1215" i="33" s="1"/>
  <c r="M1215" i="33" s="1"/>
  <c r="L1215" i="33" s="1"/>
  <c r="K1216" i="33"/>
  <c r="N1216" i="33" s="1"/>
  <c r="M1216" i="33" s="1"/>
  <c r="L1216" i="33" s="1"/>
  <c r="K1217" i="33"/>
  <c r="N1217" i="33" s="1"/>
  <c r="M1217" i="33" s="1"/>
  <c r="L1217" i="33" s="1"/>
  <c r="K1218" i="33"/>
  <c r="N1218" i="33" s="1"/>
  <c r="M1218" i="33" s="1"/>
  <c r="L1218" i="33" s="1"/>
  <c r="K1219" i="33"/>
  <c r="N1219" i="33" s="1"/>
  <c r="M1219" i="33" s="1"/>
  <c r="L1219" i="33" s="1"/>
  <c r="K1220" i="33"/>
  <c r="N1220" i="33" s="1"/>
  <c r="M1220" i="33" s="1"/>
  <c r="L1220" i="33" s="1"/>
  <c r="K1221" i="33"/>
  <c r="N1221" i="33" s="1"/>
  <c r="M1221" i="33" s="1"/>
  <c r="L1221" i="33" s="1"/>
  <c r="K1222" i="33"/>
  <c r="N1222" i="33" s="1"/>
  <c r="M1222" i="33" s="1"/>
  <c r="L1222" i="33" s="1"/>
  <c r="K1223" i="33"/>
  <c r="N1223" i="33" s="1"/>
  <c r="M1223" i="33" s="1"/>
  <c r="L1223" i="33" s="1"/>
  <c r="K1224" i="33"/>
  <c r="N1224" i="33" s="1"/>
  <c r="M1224" i="33" s="1"/>
  <c r="L1224" i="33" s="1"/>
  <c r="K1225" i="33"/>
  <c r="N1225" i="33" s="1"/>
  <c r="M1225" i="33" s="1"/>
  <c r="L1225" i="33" s="1"/>
  <c r="K1226" i="33"/>
  <c r="N1226" i="33" s="1"/>
  <c r="M1226" i="33" s="1"/>
  <c r="L1226" i="33" s="1"/>
  <c r="K1227" i="33"/>
  <c r="N1227" i="33" s="1"/>
  <c r="M1227" i="33" s="1"/>
  <c r="L1227" i="33" s="1"/>
  <c r="K1228" i="33"/>
  <c r="N1228" i="33" s="1"/>
  <c r="M1228" i="33" s="1"/>
  <c r="L1228" i="33" s="1"/>
  <c r="K1229" i="33"/>
  <c r="N1229" i="33" s="1"/>
  <c r="M1229" i="33" s="1"/>
  <c r="L1229" i="33" s="1"/>
  <c r="K1230" i="33"/>
  <c r="N1230" i="33" s="1"/>
  <c r="M1230" i="33" s="1"/>
  <c r="L1230" i="33" s="1"/>
  <c r="K1231" i="33"/>
  <c r="N1231" i="33" s="1"/>
  <c r="M1231" i="33" s="1"/>
  <c r="L1231" i="33" s="1"/>
  <c r="K1232" i="33"/>
  <c r="N1232" i="33" s="1"/>
  <c r="M1232" i="33" s="1"/>
  <c r="L1232" i="33" s="1"/>
  <c r="K1233" i="33"/>
  <c r="N1233" i="33" s="1"/>
  <c r="M1233" i="33" s="1"/>
  <c r="L1233" i="33" s="1"/>
  <c r="K1234" i="33"/>
  <c r="N1234" i="33" s="1"/>
  <c r="M1234" i="33" s="1"/>
  <c r="L1234" i="33" s="1"/>
  <c r="K1235" i="33"/>
  <c r="N1235" i="33" s="1"/>
  <c r="M1235" i="33" s="1"/>
  <c r="L1235" i="33" s="1"/>
  <c r="K1236" i="33"/>
  <c r="N1236" i="33" s="1"/>
  <c r="M1236" i="33" s="1"/>
  <c r="L1236" i="33" s="1"/>
  <c r="K1237" i="33"/>
  <c r="N1237" i="33" s="1"/>
  <c r="M1237" i="33" s="1"/>
  <c r="L1237" i="33" s="1"/>
  <c r="K1238" i="33"/>
  <c r="N1238" i="33" s="1"/>
  <c r="M1238" i="33" s="1"/>
  <c r="L1238" i="33" s="1"/>
  <c r="K1239" i="33"/>
  <c r="N1239" i="33" s="1"/>
  <c r="M1239" i="33" s="1"/>
  <c r="L1239" i="33" s="1"/>
  <c r="K1240" i="33"/>
  <c r="N1240" i="33" s="1"/>
  <c r="M1240" i="33" s="1"/>
  <c r="L1240" i="33" s="1"/>
  <c r="K1241" i="33"/>
  <c r="N1241" i="33" s="1"/>
  <c r="M1241" i="33" s="1"/>
  <c r="L1241" i="33" s="1"/>
  <c r="K1242" i="33"/>
  <c r="N1242" i="33" s="1"/>
  <c r="M1242" i="33" s="1"/>
  <c r="L1242" i="33" s="1"/>
  <c r="K1243" i="33"/>
  <c r="N1243" i="33" s="1"/>
  <c r="M1243" i="33" s="1"/>
  <c r="L1243" i="33" s="1"/>
  <c r="K1244" i="33"/>
  <c r="N1244" i="33" s="1"/>
  <c r="M1244" i="33" s="1"/>
  <c r="L1244" i="33" s="1"/>
  <c r="K1245" i="33"/>
  <c r="N1245" i="33" s="1"/>
  <c r="M1245" i="33" s="1"/>
  <c r="L1245" i="33" s="1"/>
  <c r="K1246" i="33"/>
  <c r="N1246" i="33" s="1"/>
  <c r="M1246" i="33" s="1"/>
  <c r="L1246" i="33" s="1"/>
  <c r="K1247" i="33"/>
  <c r="N1247" i="33" s="1"/>
  <c r="M1247" i="33" s="1"/>
  <c r="L1247" i="33" s="1"/>
  <c r="K1248" i="33"/>
  <c r="N1248" i="33" s="1"/>
  <c r="M1248" i="33" s="1"/>
  <c r="L1248" i="33" s="1"/>
  <c r="K923" i="33"/>
  <c r="N923" i="33" s="1"/>
  <c r="M923" i="33" s="1"/>
  <c r="L923" i="33" s="1"/>
  <c r="J300" i="33"/>
  <c r="K300" i="33" s="1"/>
  <c r="N300" i="33" s="1"/>
  <c r="M300" i="33" s="1"/>
  <c r="J70" i="7"/>
  <c r="J71" i="7"/>
  <c r="J72" i="7"/>
  <c r="J69" i="7"/>
  <c r="J31" i="33"/>
  <c r="D340" i="33"/>
  <c r="D289" i="33"/>
  <c r="D288" i="33"/>
  <c r="D287" i="33"/>
  <c r="D286" i="33"/>
  <c r="D285" i="33"/>
  <c r="D284" i="33"/>
  <c r="D283" i="33"/>
  <c r="D282" i="33"/>
  <c r="D281" i="33"/>
  <c r="D280" i="33"/>
  <c r="D279" i="33"/>
  <c r="D278" i="33"/>
  <c r="D277" i="33"/>
  <c r="D276" i="33"/>
  <c r="D275" i="33"/>
  <c r="D274" i="33"/>
  <c r="D273" i="33"/>
  <c r="D272" i="33"/>
  <c r="D271" i="33"/>
  <c r="D270" i="33"/>
  <c r="D269" i="33"/>
  <c r="D268" i="33"/>
  <c r="D267" i="33"/>
  <c r="D265" i="33"/>
  <c r="D264" i="33"/>
  <c r="D263" i="33"/>
  <c r="D261" i="33"/>
  <c r="D259" i="33"/>
  <c r="D258" i="33"/>
  <c r="D256" i="33"/>
  <c r="D255" i="33"/>
  <c r="D254" i="33"/>
  <c r="D253" i="33"/>
  <c r="D252" i="33"/>
  <c r="D251" i="33"/>
  <c r="D249" i="33"/>
  <c r="D247" i="33"/>
  <c r="D246" i="33"/>
  <c r="D244" i="33"/>
  <c r="D243" i="33"/>
  <c r="D242" i="33"/>
  <c r="D241" i="33"/>
  <c r="D240" i="33"/>
  <c r="D239" i="33"/>
  <c r="D238" i="33"/>
  <c r="D237" i="33"/>
  <c r="D236" i="33"/>
  <c r="D234" i="33"/>
  <c r="D233" i="33"/>
  <c r="D231" i="33"/>
  <c r="D230" i="33"/>
  <c r="D229" i="33"/>
  <c r="D228" i="33"/>
  <c r="D227" i="33"/>
  <c r="D226" i="33"/>
  <c r="D225" i="33"/>
  <c r="D224" i="33"/>
  <c r="D223" i="33"/>
  <c r="D222" i="33"/>
  <c r="D221" i="33"/>
  <c r="D220" i="33"/>
  <c r="D218" i="33"/>
  <c r="D217" i="33"/>
  <c r="D216" i="33"/>
  <c r="D215" i="33"/>
  <c r="D214" i="33"/>
  <c r="D213" i="33"/>
  <c r="D212" i="33"/>
  <c r="D210" i="33"/>
  <c r="D209" i="33"/>
  <c r="D208" i="33"/>
  <c r="D207" i="33"/>
  <c r="D206" i="33"/>
  <c r="D205" i="33"/>
  <c r="D203" i="33"/>
  <c r="D202" i="33"/>
  <c r="D201" i="33"/>
  <c r="D199" i="33"/>
  <c r="D198" i="33"/>
  <c r="D197" i="33"/>
  <c r="D196" i="33"/>
  <c r="D195" i="33"/>
  <c r="D194" i="33"/>
  <c r="D193" i="33"/>
  <c r="D192" i="33"/>
  <c r="D191" i="33"/>
  <c r="D190" i="33"/>
  <c r="D189" i="33"/>
  <c r="D188" i="33"/>
  <c r="D187" i="33"/>
  <c r="D186" i="33"/>
  <c r="D185" i="33"/>
  <c r="D184" i="33"/>
  <c r="D183" i="33"/>
  <c r="D182" i="33"/>
  <c r="D181" i="33"/>
  <c r="D179" i="33"/>
  <c r="D178" i="33"/>
  <c r="D177" i="33"/>
  <c r="D176" i="33"/>
  <c r="D175" i="33"/>
  <c r="D174" i="33"/>
  <c r="D173" i="33"/>
  <c r="D172" i="33"/>
  <c r="D171" i="33"/>
  <c r="D170" i="33"/>
  <c r="D169" i="33"/>
  <c r="D168" i="33"/>
  <c r="D167" i="33"/>
  <c r="D166" i="33"/>
  <c r="D165" i="33"/>
  <c r="D164" i="33"/>
  <c r="D163" i="33"/>
  <c r="D162" i="33"/>
  <c r="D161" i="33"/>
  <c r="D160" i="33"/>
  <c r="D159" i="33"/>
  <c r="D158" i="33"/>
  <c r="D157" i="33"/>
  <c r="D156" i="33"/>
  <c r="D153" i="33"/>
  <c r="D152" i="33"/>
  <c r="D151" i="33"/>
  <c r="D150" i="33"/>
  <c r="D149" i="33"/>
  <c r="D148" i="33"/>
  <c r="D147" i="33"/>
  <c r="D146" i="33"/>
  <c r="D145" i="33"/>
  <c r="D144" i="33"/>
  <c r="D143" i="33"/>
  <c r="D142" i="33"/>
  <c r="D141" i="33"/>
  <c r="D140" i="33"/>
  <c r="D139" i="33"/>
  <c r="D138" i="33"/>
  <c r="D137" i="33"/>
  <c r="D136" i="33"/>
  <c r="D135" i="33"/>
  <c r="D134" i="33"/>
  <c r="D132" i="33"/>
  <c r="D131" i="33"/>
  <c r="D130" i="33"/>
  <c r="D129" i="33"/>
  <c r="D128" i="33"/>
  <c r="D127" i="33"/>
  <c r="D126" i="33"/>
  <c r="D125" i="33"/>
  <c r="D124" i="33"/>
  <c r="D122" i="33"/>
  <c r="D121" i="33"/>
  <c r="D120" i="33"/>
  <c r="D119" i="33"/>
  <c r="D118" i="33"/>
  <c r="D117" i="33"/>
  <c r="D116" i="33"/>
  <c r="D115" i="33"/>
  <c r="D114" i="33"/>
  <c r="D113" i="33"/>
  <c r="D112" i="33"/>
  <c r="D111" i="33"/>
  <c r="D110" i="33"/>
  <c r="D109" i="33"/>
  <c r="D108" i="33"/>
  <c r="D107" i="33"/>
  <c r="D106" i="33"/>
  <c r="D105" i="33"/>
  <c r="D104" i="33"/>
  <c r="D103" i="33"/>
  <c r="D102" i="33"/>
  <c r="D101" i="33"/>
  <c r="D100" i="33"/>
  <c r="D99" i="33"/>
  <c r="D98" i="33"/>
  <c r="D97" i="33"/>
  <c r="D96" i="33"/>
  <c r="D95" i="33"/>
  <c r="D94" i="33"/>
  <c r="D93" i="33"/>
  <c r="D92" i="33"/>
  <c r="D91" i="33"/>
  <c r="D90" i="33"/>
  <c r="D89" i="33"/>
  <c r="D88" i="33"/>
  <c r="D87" i="33"/>
  <c r="D86" i="33"/>
  <c r="D85" i="33"/>
  <c r="D84" i="33"/>
  <c r="D83" i="33"/>
  <c r="D82" i="33"/>
  <c r="D81" i="33"/>
  <c r="D80" i="33"/>
  <c r="D79" i="33"/>
  <c r="D78" i="33"/>
  <c r="D77" i="33"/>
  <c r="D76" i="33"/>
  <c r="D75" i="33"/>
  <c r="D74" i="33"/>
  <c r="D73" i="33"/>
  <c r="D72" i="33"/>
  <c r="D71" i="33"/>
  <c r="D70" i="33"/>
  <c r="D69" i="33"/>
  <c r="D68" i="33"/>
  <c r="D66" i="33"/>
  <c r="D65" i="33"/>
  <c r="D64" i="33"/>
  <c r="D63" i="33"/>
  <c r="D62" i="33"/>
  <c r="D61" i="33"/>
  <c r="D60" i="33"/>
  <c r="D59" i="33"/>
  <c r="D58" i="33"/>
  <c r="D57" i="33"/>
  <c r="D56" i="33"/>
  <c r="D55" i="33"/>
  <c r="D54" i="33"/>
  <c r="D53" i="33"/>
  <c r="D52" i="33"/>
  <c r="D51" i="33"/>
  <c r="D50" i="33"/>
  <c r="D49" i="33"/>
  <c r="D48" i="33"/>
  <c r="D47" i="33"/>
  <c r="D46" i="33"/>
  <c r="D45" i="33"/>
  <c r="D44" i="33"/>
  <c r="D32" i="33"/>
  <c r="D33" i="33"/>
  <c r="D34" i="33"/>
  <c r="D35" i="33"/>
  <c r="D36" i="33"/>
  <c r="D37" i="33"/>
  <c r="D38" i="33"/>
  <c r="D41" i="33"/>
  <c r="D42" i="33"/>
  <c r="E222" i="33"/>
  <c r="E32" i="33"/>
  <c r="J326" i="33"/>
  <c r="K326" i="33" s="1"/>
  <c r="J325" i="33"/>
  <c r="K325" i="33" s="1"/>
  <c r="J324" i="33"/>
  <c r="K324" i="33" s="1"/>
  <c r="J323" i="33"/>
  <c r="J322" i="33"/>
  <c r="K322" i="33" s="1"/>
  <c r="E328" i="33"/>
  <c r="J328" i="33"/>
  <c r="K328" i="33" s="1"/>
  <c r="E329" i="33"/>
  <c r="J329" i="33"/>
  <c r="K329" i="33" s="1"/>
  <c r="E330" i="33"/>
  <c r="J330" i="33"/>
  <c r="K330" i="33" s="1"/>
  <c r="E331" i="33"/>
  <c r="J331" i="33"/>
  <c r="K331" i="33" s="1"/>
  <c r="E332" i="33"/>
  <c r="J332" i="33"/>
  <c r="K332" i="33" s="1"/>
  <c r="J52" i="15"/>
  <c r="J53" i="15"/>
  <c r="J51" i="15"/>
  <c r="K31" i="33" l="1"/>
  <c r="N324" i="33"/>
  <c r="M324" i="33" s="1"/>
  <c r="N325" i="33"/>
  <c r="M325" i="33" s="1"/>
  <c r="N322" i="33"/>
  <c r="M322" i="33" s="1"/>
  <c r="N326" i="33"/>
  <c r="M326" i="33" s="1"/>
  <c r="Q432" i="26"/>
  <c r="Q433" i="26"/>
  <c r="Q434" i="26"/>
  <c r="Q435" i="26"/>
  <c r="Q436" i="26"/>
  <c r="Q437" i="26"/>
  <c r="Q438" i="26"/>
  <c r="P365" i="26"/>
  <c r="S365" i="26"/>
  <c r="T365" i="26"/>
  <c r="U365" i="26"/>
  <c r="P369" i="26"/>
  <c r="S369" i="26"/>
  <c r="T369" i="26"/>
  <c r="U369" i="26"/>
  <c r="P370" i="26"/>
  <c r="S370" i="26"/>
  <c r="T370" i="26"/>
  <c r="U370" i="26"/>
  <c r="P371" i="26"/>
  <c r="S371" i="26"/>
  <c r="T371" i="26"/>
  <c r="U371" i="26"/>
  <c r="P372" i="26"/>
  <c r="S372" i="26"/>
  <c r="T372" i="26"/>
  <c r="U372" i="26"/>
  <c r="P375" i="26"/>
  <c r="S375" i="26"/>
  <c r="T375" i="26"/>
  <c r="U375" i="26"/>
  <c r="P376" i="26"/>
  <c r="S376" i="26"/>
  <c r="T376" i="26"/>
  <c r="U376" i="26"/>
  <c r="P381" i="26"/>
  <c r="S381" i="26"/>
  <c r="T381" i="26"/>
  <c r="U381" i="26"/>
  <c r="P382" i="26"/>
  <c r="S382" i="26"/>
  <c r="T382" i="26"/>
  <c r="U382" i="26"/>
  <c r="P383" i="26"/>
  <c r="S383" i="26"/>
  <c r="T383" i="26"/>
  <c r="U383" i="26"/>
  <c r="P384" i="26"/>
  <c r="S384" i="26"/>
  <c r="T384" i="26"/>
  <c r="U384" i="26"/>
  <c r="P385" i="26"/>
  <c r="S385" i="26"/>
  <c r="T385" i="26"/>
  <c r="U385" i="26"/>
  <c r="P386" i="26"/>
  <c r="S386" i="26"/>
  <c r="T386" i="26"/>
  <c r="U386" i="26"/>
  <c r="P387" i="26"/>
  <c r="S387" i="26"/>
  <c r="T387" i="26"/>
  <c r="U387" i="26"/>
  <c r="P388" i="26"/>
  <c r="S388" i="26"/>
  <c r="T388" i="26"/>
  <c r="U388" i="26"/>
  <c r="P389" i="26"/>
  <c r="S389" i="26"/>
  <c r="T389" i="26"/>
  <c r="U389" i="26"/>
  <c r="P392" i="26"/>
  <c r="S392" i="26"/>
  <c r="T392" i="26"/>
  <c r="U392" i="26"/>
  <c r="P395" i="26"/>
  <c r="S395" i="26"/>
  <c r="T395" i="26"/>
  <c r="U395" i="26"/>
  <c r="P396" i="26"/>
  <c r="S396" i="26"/>
  <c r="T396" i="26"/>
  <c r="U396" i="26"/>
  <c r="P399" i="26"/>
  <c r="S399" i="26"/>
  <c r="T399" i="26"/>
  <c r="U399" i="26"/>
  <c r="P400" i="26"/>
  <c r="S400" i="26"/>
  <c r="T400" i="26"/>
  <c r="U400" i="26"/>
  <c r="P362" i="26"/>
  <c r="S362" i="26"/>
  <c r="T362" i="26"/>
  <c r="U362" i="26"/>
  <c r="T354" i="26"/>
  <c r="U354" i="26"/>
  <c r="T355" i="26"/>
  <c r="T357" i="26"/>
  <c r="U357" i="26"/>
  <c r="T358" i="26"/>
  <c r="U358" i="26"/>
  <c r="P354" i="26"/>
  <c r="P355" i="26"/>
  <c r="P357" i="26"/>
  <c r="P358" i="26"/>
  <c r="S354" i="26"/>
  <c r="S355" i="26"/>
  <c r="S357" i="26"/>
  <c r="S358" i="26"/>
  <c r="Q400" i="26"/>
  <c r="J61" i="21"/>
  <c r="R399" i="26" s="1"/>
  <c r="J58" i="21"/>
  <c r="R396" i="26" s="1"/>
  <c r="J57" i="21"/>
  <c r="R395" i="26" s="1"/>
  <c r="Q392" i="26"/>
  <c r="J51" i="21"/>
  <c r="R389" i="26" s="1"/>
  <c r="J50" i="21"/>
  <c r="R388" i="26" s="1"/>
  <c r="Q387" i="26"/>
  <c r="Q386" i="26"/>
  <c r="J47" i="21"/>
  <c r="R385" i="26" s="1"/>
  <c r="J46" i="21"/>
  <c r="R384" i="26" s="1"/>
  <c r="Q383" i="26"/>
  <c r="J44" i="21"/>
  <c r="R382" i="26" s="1"/>
  <c r="J43" i="21"/>
  <c r="R381" i="26" s="1"/>
  <c r="I38" i="21"/>
  <c r="Q376" i="26" s="1"/>
  <c r="J37" i="21"/>
  <c r="R375" i="26" s="1"/>
  <c r="J34" i="21"/>
  <c r="R372" i="26" s="1"/>
  <c r="Q371" i="26"/>
  <c r="J32" i="21"/>
  <c r="R370" i="26" s="1"/>
  <c r="J31" i="21"/>
  <c r="R369" i="26" s="1"/>
  <c r="J27" i="21"/>
  <c r="R365" i="26" s="1"/>
  <c r="Q362" i="26"/>
  <c r="J20" i="21"/>
  <c r="R358" i="26" s="1"/>
  <c r="Q357" i="26"/>
  <c r="J15" i="21"/>
  <c r="R353" i="26" s="1"/>
  <c r="J14" i="21"/>
  <c r="R352" i="26" s="1"/>
  <c r="J11" i="21"/>
  <c r="R349" i="26" s="1"/>
  <c r="J10" i="21"/>
  <c r="R348" i="26" s="1"/>
  <c r="R376" i="26"/>
  <c r="I18" i="21"/>
  <c r="M31" i="33" l="1"/>
  <c r="N31" i="33"/>
  <c r="Q396" i="26"/>
  <c r="Q389" i="26"/>
  <c r="Q384" i="26"/>
  <c r="Q382" i="26"/>
  <c r="Q375" i="26"/>
  <c r="Q369" i="26"/>
  <c r="J24" i="21"/>
  <c r="R362" i="26" s="1"/>
  <c r="J33" i="21"/>
  <c r="R371" i="26" s="1"/>
  <c r="J48" i="21"/>
  <c r="R386" i="26" s="1"/>
  <c r="J54" i="21"/>
  <c r="R392" i="26" s="1"/>
  <c r="J62" i="21"/>
  <c r="R400" i="26" s="1"/>
  <c r="Q358" i="26"/>
  <c r="Q395" i="26"/>
  <c r="Q388" i="26"/>
  <c r="Q372" i="26"/>
  <c r="Q365" i="26"/>
  <c r="J45" i="21"/>
  <c r="R383" i="26" s="1"/>
  <c r="J49" i="21"/>
  <c r="R387" i="26" s="1"/>
  <c r="Q381" i="26"/>
  <c r="J19" i="21"/>
  <c r="R357" i="26" s="1"/>
  <c r="Q399" i="26"/>
  <c r="Q385" i="26"/>
  <c r="Q370" i="26"/>
  <c r="E920" i="33"/>
  <c r="E919" i="33"/>
  <c r="E918" i="33"/>
  <c r="E917" i="33"/>
  <c r="E916" i="33"/>
  <c r="E915" i="33"/>
  <c r="E914" i="33"/>
  <c r="E913" i="33"/>
  <c r="E912" i="33"/>
  <c r="E766" i="33"/>
  <c r="E911" i="33"/>
  <c r="E910" i="33"/>
  <c r="E909" i="33"/>
  <c r="E908" i="33"/>
  <c r="E907" i="33"/>
  <c r="E906" i="33"/>
  <c r="E905" i="33"/>
  <c r="E904" i="33"/>
  <c r="E903" i="33"/>
  <c r="E902" i="33"/>
  <c r="E901" i="33"/>
  <c r="E900" i="33"/>
  <c r="E899" i="33"/>
  <c r="E898" i="33"/>
  <c r="E897" i="33"/>
  <c r="E896" i="33"/>
  <c r="E765" i="33"/>
  <c r="E895" i="33"/>
  <c r="E894" i="33"/>
  <c r="E893" i="33"/>
  <c r="E892" i="33"/>
  <c r="E891" i="33"/>
  <c r="E890" i="33"/>
  <c r="E889" i="33"/>
  <c r="E888" i="33"/>
  <c r="E887" i="33"/>
  <c r="E886" i="33"/>
  <c r="E885" i="33"/>
  <c r="E884" i="33"/>
  <c r="E883" i="33"/>
  <c r="E882" i="33"/>
  <c r="E881" i="33"/>
  <c r="E880" i="33"/>
  <c r="E879" i="33"/>
  <c r="E764" i="33"/>
  <c r="E878" i="33"/>
  <c r="E877" i="33"/>
  <c r="E876" i="33"/>
  <c r="E875" i="33"/>
  <c r="E874" i="33"/>
  <c r="E873" i="33"/>
  <c r="E872" i="33"/>
  <c r="E871" i="33"/>
  <c r="E870" i="33"/>
  <c r="E869" i="33"/>
  <c r="E868" i="33"/>
  <c r="E867" i="33"/>
  <c r="E866" i="33"/>
  <c r="E865" i="33"/>
  <c r="E864" i="33"/>
  <c r="E863" i="33"/>
  <c r="E862" i="33"/>
  <c r="E861" i="33"/>
  <c r="E860" i="33"/>
  <c r="E763" i="33"/>
  <c r="E859" i="33"/>
  <c r="E858" i="33"/>
  <c r="E857" i="33"/>
  <c r="E856" i="33"/>
  <c r="E855" i="33"/>
  <c r="E854" i="33"/>
  <c r="E853" i="33"/>
  <c r="E762" i="33"/>
  <c r="E852" i="33"/>
  <c r="E851" i="33"/>
  <c r="E850" i="33"/>
  <c r="E849" i="33"/>
  <c r="E848" i="33"/>
  <c r="E847" i="33"/>
  <c r="E846" i="33"/>
  <c r="E845" i="33"/>
  <c r="E844" i="33"/>
  <c r="E843" i="33"/>
  <c r="E842" i="33"/>
  <c r="E841" i="33"/>
  <c r="E761" i="33"/>
  <c r="E840" i="33"/>
  <c r="E839" i="33"/>
  <c r="E838" i="33"/>
  <c r="E837" i="33"/>
  <c r="E836" i="33"/>
  <c r="E835" i="33"/>
  <c r="E834" i="33"/>
  <c r="E833" i="33"/>
  <c r="E832" i="33"/>
  <c r="E831" i="33"/>
  <c r="E830" i="33"/>
  <c r="E829" i="33"/>
  <c r="E828" i="33"/>
  <c r="E827" i="33"/>
  <c r="E826" i="33"/>
  <c r="E825" i="33"/>
  <c r="E824" i="33"/>
  <c r="E823" i="33"/>
  <c r="E822" i="33"/>
  <c r="E821" i="33"/>
  <c r="E760" i="33"/>
  <c r="E820" i="33"/>
  <c r="E819" i="33"/>
  <c r="E818" i="33"/>
  <c r="E817" i="33"/>
  <c r="E816" i="33"/>
  <c r="E815" i="33"/>
  <c r="E814" i="33"/>
  <c r="E813" i="33"/>
  <c r="E812" i="33"/>
  <c r="E811" i="33"/>
  <c r="E810" i="33"/>
  <c r="E809" i="33"/>
  <c r="E808" i="33"/>
  <c r="E807" i="33"/>
  <c r="E806" i="33"/>
  <c r="E805" i="33"/>
  <c r="E804" i="33"/>
  <c r="E803" i="33"/>
  <c r="E802" i="33"/>
  <c r="E801" i="33"/>
  <c r="E759" i="33"/>
  <c r="E800" i="33"/>
  <c r="E799" i="33"/>
  <c r="E798" i="33"/>
  <c r="E797" i="33"/>
  <c r="E796" i="33"/>
  <c r="E795" i="33"/>
  <c r="E794" i="33"/>
  <c r="E793" i="33"/>
  <c r="E792" i="33"/>
  <c r="E791" i="33"/>
  <c r="E790" i="33"/>
  <c r="E789" i="33"/>
  <c r="E788" i="33"/>
  <c r="E787" i="33"/>
  <c r="E786" i="33"/>
  <c r="E785" i="33"/>
  <c r="E784" i="33"/>
  <c r="E783" i="33"/>
  <c r="E782" i="33"/>
  <c r="E781" i="33"/>
  <c r="E780" i="33"/>
  <c r="E758" i="33"/>
  <c r="E779" i="33"/>
  <c r="E778" i="33"/>
  <c r="E777" i="33"/>
  <c r="E776" i="33"/>
  <c r="E775" i="33"/>
  <c r="E774" i="33"/>
  <c r="E773" i="33"/>
  <c r="E772" i="33"/>
  <c r="E771" i="33"/>
  <c r="E770" i="33"/>
  <c r="E757" i="33"/>
  <c r="E756" i="33"/>
  <c r="E755" i="33"/>
  <c r="E754" i="33"/>
  <c r="E753" i="33"/>
  <c r="E769" i="33"/>
  <c r="E752" i="33"/>
  <c r="E751" i="33"/>
  <c r="E750" i="33"/>
  <c r="E749" i="33"/>
  <c r="E768" i="33"/>
  <c r="E748" i="33"/>
  <c r="E747" i="33"/>
  <c r="E746" i="33"/>
  <c r="E767" i="33"/>
  <c r="E745" i="33"/>
  <c r="E744" i="33"/>
  <c r="E743" i="33"/>
  <c r="E742" i="33"/>
  <c r="E741" i="33"/>
  <c r="E740" i="33"/>
  <c r="E739" i="33"/>
  <c r="E738" i="33"/>
  <c r="E737" i="33"/>
  <c r="E734" i="33"/>
  <c r="E733" i="33"/>
  <c r="E732" i="33"/>
  <c r="E731" i="33"/>
  <c r="E730" i="33"/>
  <c r="E729" i="33"/>
  <c r="E728" i="33"/>
  <c r="E727" i="33"/>
  <c r="E726" i="33"/>
  <c r="E725" i="33"/>
  <c r="E724" i="33"/>
  <c r="E723" i="33"/>
  <c r="E722" i="33"/>
  <c r="E721" i="33"/>
  <c r="E720" i="33"/>
  <c r="E719" i="33"/>
  <c r="E718" i="33"/>
  <c r="E717" i="33"/>
  <c r="E716" i="33"/>
  <c r="E715" i="33"/>
  <c r="E714" i="33"/>
  <c r="E713" i="33"/>
  <c r="E712" i="33"/>
  <c r="E711" i="33"/>
  <c r="E710" i="33"/>
  <c r="E709" i="33"/>
  <c r="E708" i="33"/>
  <c r="E707" i="33"/>
  <c r="E706" i="33"/>
  <c r="E705" i="33"/>
  <c r="E704" i="33"/>
  <c r="E703" i="33"/>
  <c r="E702" i="33"/>
  <c r="E701" i="33"/>
  <c r="E700" i="33"/>
  <c r="E699" i="33"/>
  <c r="E698" i="33"/>
  <c r="E697" i="33"/>
  <c r="E696" i="33"/>
  <c r="E695" i="33"/>
  <c r="E694" i="33"/>
  <c r="E693" i="33"/>
  <c r="E692" i="33"/>
  <c r="E691" i="33"/>
  <c r="E690" i="33"/>
  <c r="E689" i="33"/>
  <c r="E688" i="33"/>
  <c r="E687" i="33"/>
  <c r="E686" i="33"/>
  <c r="E685" i="33"/>
  <c r="E684" i="33"/>
  <c r="E683" i="33"/>
  <c r="E682" i="33"/>
  <c r="E681" i="33"/>
  <c r="E680" i="33"/>
  <c r="E679" i="33"/>
  <c r="E678" i="33"/>
  <c r="E677" i="33"/>
  <c r="E676" i="33"/>
  <c r="E675" i="33"/>
  <c r="E674" i="33"/>
  <c r="E673" i="33"/>
  <c r="E672" i="33"/>
  <c r="E671" i="33"/>
  <c r="E670" i="33"/>
  <c r="E669" i="33"/>
  <c r="E668" i="33"/>
  <c r="E667" i="33"/>
  <c r="E666" i="33"/>
  <c r="E665" i="33"/>
  <c r="E664" i="33"/>
  <c r="E663" i="33"/>
  <c r="E662" i="33"/>
  <c r="E661" i="33"/>
  <c r="E660" i="33"/>
  <c r="E659" i="33"/>
  <c r="E658" i="33"/>
  <c r="E657" i="33"/>
  <c r="E656" i="33"/>
  <c r="E655" i="33"/>
  <c r="E654" i="33"/>
  <c r="E653" i="33"/>
  <c r="E652" i="33"/>
  <c r="E651" i="33"/>
  <c r="E650" i="33"/>
  <c r="E649" i="33"/>
  <c r="E648" i="33"/>
  <c r="E647" i="33"/>
  <c r="E646" i="33"/>
  <c r="E645" i="33"/>
  <c r="E644" i="33"/>
  <c r="E643" i="33"/>
  <c r="E642" i="33"/>
  <c r="E641" i="33"/>
  <c r="E640" i="33"/>
  <c r="E639" i="33"/>
  <c r="E638" i="33"/>
  <c r="E637" i="33"/>
  <c r="E636" i="33"/>
  <c r="E635" i="33"/>
  <c r="E634" i="33"/>
  <c r="E633" i="33"/>
  <c r="E632" i="33"/>
  <c r="E631" i="33"/>
  <c r="E630" i="33"/>
  <c r="E629" i="33"/>
  <c r="E628" i="33"/>
  <c r="E627" i="33"/>
  <c r="E626" i="33"/>
  <c r="E625" i="33"/>
  <c r="E624" i="33"/>
  <c r="E623" i="33"/>
  <c r="E622" i="33"/>
  <c r="E621" i="33"/>
  <c r="E620" i="33"/>
  <c r="E619" i="33"/>
  <c r="E617" i="33"/>
  <c r="E616" i="33"/>
  <c r="E615" i="33"/>
  <c r="E614" i="33"/>
  <c r="E613" i="33"/>
  <c r="E612" i="33"/>
  <c r="E611" i="33"/>
  <c r="E610" i="33"/>
  <c r="E609" i="33"/>
  <c r="E608" i="33"/>
  <c r="E607" i="33"/>
  <c r="E606" i="33"/>
  <c r="E605" i="33"/>
  <c r="E604" i="33"/>
  <c r="E603" i="33"/>
  <c r="E602" i="33"/>
  <c r="E601" i="33"/>
  <c r="E600" i="33"/>
  <c r="E599" i="33"/>
  <c r="E598" i="33"/>
  <c r="E597" i="33"/>
  <c r="E596" i="33"/>
  <c r="E595" i="33"/>
  <c r="E594" i="33"/>
  <c r="E593" i="33"/>
  <c r="E592" i="33"/>
  <c r="E591" i="33"/>
  <c r="E590" i="33"/>
  <c r="E589" i="33"/>
  <c r="E588" i="33"/>
  <c r="E587" i="33"/>
  <c r="E586" i="33"/>
  <c r="E585" i="33"/>
  <c r="E584" i="33"/>
  <c r="E583" i="33"/>
  <c r="E582" i="33"/>
  <c r="E581" i="33"/>
  <c r="E580" i="33"/>
  <c r="E579" i="33"/>
  <c r="E578" i="33"/>
  <c r="E577" i="33"/>
  <c r="E576" i="33"/>
  <c r="E575" i="33"/>
  <c r="E574" i="33"/>
  <c r="E573" i="33"/>
  <c r="E572" i="33"/>
  <c r="E571" i="33"/>
  <c r="E570" i="33"/>
  <c r="E569" i="33"/>
  <c r="E568" i="33"/>
  <c r="E567" i="33"/>
  <c r="E566" i="33"/>
  <c r="E565" i="33"/>
  <c r="E564" i="33"/>
  <c r="E563" i="33"/>
  <c r="E562" i="33"/>
  <c r="E561" i="33"/>
  <c r="E560" i="33"/>
  <c r="E559" i="33"/>
  <c r="E558" i="33"/>
  <c r="E557" i="33"/>
  <c r="E556" i="33"/>
  <c r="E555" i="33"/>
  <c r="E554" i="33"/>
  <c r="E553" i="33"/>
  <c r="E552" i="33"/>
  <c r="E551" i="33"/>
  <c r="E550" i="33"/>
  <c r="E549" i="33"/>
  <c r="E548" i="33"/>
  <c r="E547" i="33"/>
  <c r="E546" i="33"/>
  <c r="E545" i="33"/>
  <c r="E544" i="33"/>
  <c r="E543" i="33"/>
  <c r="E542" i="33"/>
  <c r="E541" i="33"/>
  <c r="E540" i="33"/>
  <c r="E539" i="33"/>
  <c r="E538" i="33"/>
  <c r="E537" i="33"/>
  <c r="E536" i="33"/>
  <c r="E535" i="33"/>
  <c r="E534" i="33"/>
  <c r="E533" i="33"/>
  <c r="E532" i="33"/>
  <c r="E531" i="33"/>
  <c r="E530" i="33"/>
  <c r="E529" i="33"/>
  <c r="E528" i="33"/>
  <c r="E527" i="33"/>
  <c r="E526" i="33"/>
  <c r="E525" i="33"/>
  <c r="E524" i="33"/>
  <c r="E523" i="33"/>
  <c r="E522" i="33"/>
  <c r="E521" i="33"/>
  <c r="E520" i="33"/>
  <c r="E519" i="33"/>
  <c r="E518" i="33"/>
  <c r="E517" i="33"/>
  <c r="E516" i="33"/>
  <c r="E515" i="33"/>
  <c r="E514" i="33"/>
  <c r="E513" i="33"/>
  <c r="E512" i="33"/>
  <c r="E511" i="33"/>
  <c r="E510" i="33"/>
  <c r="E509" i="33"/>
  <c r="E508" i="33"/>
  <c r="E507" i="33"/>
  <c r="E506" i="33"/>
  <c r="E505" i="33"/>
  <c r="E504" i="33"/>
  <c r="E503" i="33"/>
  <c r="E502" i="33"/>
  <c r="E501" i="33"/>
  <c r="E500" i="33"/>
  <c r="E499" i="33"/>
  <c r="E498" i="33"/>
  <c r="E497" i="33"/>
  <c r="E496" i="33"/>
  <c r="E495" i="33"/>
  <c r="E494" i="33"/>
  <c r="E493" i="33"/>
  <c r="E492" i="33"/>
  <c r="E491" i="33"/>
  <c r="E490" i="33"/>
  <c r="E489" i="33"/>
  <c r="E488" i="33"/>
  <c r="E487" i="33"/>
  <c r="E486" i="33"/>
  <c r="E485" i="33"/>
  <c r="E484" i="33"/>
  <c r="E483" i="33"/>
  <c r="E482" i="33"/>
  <c r="E481" i="33"/>
  <c r="E480" i="33"/>
  <c r="E479" i="33"/>
  <c r="E478" i="33"/>
  <c r="E477" i="33"/>
  <c r="E476" i="33"/>
  <c r="E475" i="33"/>
  <c r="E474" i="33"/>
  <c r="E473" i="33"/>
  <c r="E472" i="33"/>
  <c r="E471" i="33"/>
  <c r="E470" i="33"/>
  <c r="E469" i="33"/>
  <c r="E468" i="33"/>
  <c r="E467" i="33"/>
  <c r="E466" i="33"/>
  <c r="E465" i="33"/>
  <c r="E464" i="33"/>
  <c r="E463" i="33"/>
  <c r="E462" i="33"/>
  <c r="E461" i="33"/>
  <c r="E460" i="33"/>
  <c r="E459" i="33"/>
  <c r="E458" i="33"/>
  <c r="E457" i="33"/>
  <c r="E456" i="33"/>
  <c r="E455" i="33"/>
  <c r="E454" i="33"/>
  <c r="E453" i="33"/>
  <c r="E452" i="33"/>
  <c r="E451" i="33"/>
  <c r="E450" i="33"/>
  <c r="E449" i="33"/>
  <c r="E448" i="33"/>
  <c r="E447" i="33"/>
  <c r="E446" i="33"/>
  <c r="E445" i="33"/>
  <c r="E444" i="33"/>
  <c r="E443" i="33"/>
  <c r="E442" i="33"/>
  <c r="E441" i="33"/>
  <c r="E440" i="33"/>
  <c r="E439" i="33"/>
  <c r="E438" i="33"/>
  <c r="E437" i="33"/>
  <c r="E436" i="33"/>
  <c r="E435" i="33"/>
  <c r="E434" i="33"/>
  <c r="E433" i="33"/>
  <c r="E432" i="33"/>
  <c r="E431" i="33"/>
  <c r="E430" i="33"/>
  <c r="E429" i="33"/>
  <c r="E428" i="33"/>
  <c r="E427" i="33"/>
  <c r="E426" i="33"/>
  <c r="E425" i="33"/>
  <c r="E424" i="33"/>
  <c r="E423" i="33"/>
  <c r="E422" i="33"/>
  <c r="E421" i="33"/>
  <c r="E420" i="33"/>
  <c r="E419" i="33"/>
  <c r="E418" i="33"/>
  <c r="E417" i="33"/>
  <c r="E416" i="33"/>
  <c r="E415" i="33"/>
  <c r="E414" i="33"/>
  <c r="E413" i="33"/>
  <c r="E412" i="33"/>
  <c r="E411" i="33"/>
  <c r="E410" i="33"/>
  <c r="E409" i="33"/>
  <c r="E406" i="33"/>
  <c r="E405" i="33"/>
  <c r="E404" i="33"/>
  <c r="E403" i="33"/>
  <c r="E402" i="33"/>
  <c r="E401" i="33"/>
  <c r="E400" i="33"/>
  <c r="E399" i="33"/>
  <c r="E398" i="33"/>
  <c r="E397" i="33"/>
  <c r="E396" i="33"/>
  <c r="E394" i="33"/>
  <c r="E393" i="33"/>
  <c r="E391" i="33"/>
  <c r="E388" i="33"/>
  <c r="E387" i="33"/>
  <c r="E386" i="33"/>
  <c r="E385" i="33"/>
  <c r="E384" i="33"/>
  <c r="E383" i="33"/>
  <c r="E382" i="33"/>
  <c r="E381" i="33"/>
  <c r="E380" i="33"/>
  <c r="E379" i="33"/>
  <c r="E378" i="33"/>
  <c r="E377" i="33"/>
  <c r="E376" i="33"/>
  <c r="E375" i="33"/>
  <c r="E374" i="33"/>
  <c r="E373" i="33"/>
  <c r="E372" i="33"/>
  <c r="E371" i="33"/>
  <c r="E370" i="33"/>
  <c r="E369" i="33"/>
  <c r="E368" i="33"/>
  <c r="E367" i="33"/>
  <c r="E366" i="33"/>
  <c r="E365" i="33"/>
  <c r="E364" i="33"/>
  <c r="E363" i="33"/>
  <c r="E362" i="33"/>
  <c r="E361" i="33"/>
  <c r="E360" i="33"/>
  <c r="E359" i="33"/>
  <c r="E358" i="33"/>
  <c r="E357" i="33"/>
  <c r="E356" i="33"/>
  <c r="E355" i="33"/>
  <c r="E354" i="33"/>
  <c r="E353" i="33"/>
  <c r="E352" i="33"/>
  <c r="E351" i="33"/>
  <c r="E350" i="33"/>
  <c r="E349" i="33"/>
  <c r="E348" i="33"/>
  <c r="E347" i="33"/>
  <c r="E345" i="33"/>
  <c r="E344" i="33"/>
  <c r="E343" i="33"/>
  <c r="E342" i="33"/>
  <c r="E341" i="33"/>
  <c r="E338" i="33"/>
  <c r="E337" i="33"/>
  <c r="E335" i="33"/>
  <c r="E334" i="33"/>
  <c r="E333" i="33"/>
  <c r="E340" i="33"/>
  <c r="E289" i="33"/>
  <c r="E288" i="33"/>
  <c r="E287" i="33"/>
  <c r="E286" i="33"/>
  <c r="E285" i="33"/>
  <c r="E284" i="33"/>
  <c r="E283" i="33"/>
  <c r="E282" i="33"/>
  <c r="J27" i="6" s="1"/>
  <c r="E281" i="33"/>
  <c r="E280" i="33"/>
  <c r="E279" i="33"/>
  <c r="E278" i="33"/>
  <c r="E277" i="33"/>
  <c r="E276" i="33"/>
  <c r="E275" i="33"/>
  <c r="E274" i="33"/>
  <c r="E273" i="33"/>
  <c r="E272" i="33"/>
  <c r="E271" i="33"/>
  <c r="E270" i="33"/>
  <c r="E269" i="33"/>
  <c r="E268" i="33"/>
  <c r="E267" i="33"/>
  <c r="E265" i="33"/>
  <c r="E264" i="33"/>
  <c r="E263" i="33"/>
  <c r="E261" i="33"/>
  <c r="E259" i="33"/>
  <c r="E258" i="33"/>
  <c r="E256" i="33"/>
  <c r="E255" i="33"/>
  <c r="E254" i="33"/>
  <c r="E253" i="33"/>
  <c r="E252" i="33"/>
  <c r="E251" i="33"/>
  <c r="E249" i="33"/>
  <c r="E247" i="33"/>
  <c r="E246" i="33"/>
  <c r="E244" i="33"/>
  <c r="E243" i="33"/>
  <c r="E242" i="33"/>
  <c r="E241" i="33"/>
  <c r="E240" i="33"/>
  <c r="E239" i="33"/>
  <c r="E238" i="33"/>
  <c r="E237" i="33"/>
  <c r="E236" i="33"/>
  <c r="E234" i="33"/>
  <c r="E233" i="33"/>
  <c r="E231" i="33"/>
  <c r="E230" i="33"/>
  <c r="E229" i="33"/>
  <c r="E228" i="33"/>
  <c r="E227" i="33"/>
  <c r="E226" i="33"/>
  <c r="E225" i="33"/>
  <c r="E224" i="33"/>
  <c r="E223" i="33"/>
  <c r="E221" i="33"/>
  <c r="E220" i="33"/>
  <c r="E218" i="33"/>
  <c r="E217" i="33"/>
  <c r="E216" i="33"/>
  <c r="E215" i="33"/>
  <c r="E214" i="33"/>
  <c r="E213" i="33"/>
  <c r="E212" i="33"/>
  <c r="E210" i="33"/>
  <c r="E209" i="33"/>
  <c r="E208" i="33"/>
  <c r="E207" i="33"/>
  <c r="E206" i="33"/>
  <c r="E205" i="33"/>
  <c r="E203" i="33"/>
  <c r="E202" i="33"/>
  <c r="E201" i="33"/>
  <c r="E199" i="33"/>
  <c r="E198" i="33"/>
  <c r="E197" i="33"/>
  <c r="E196" i="33"/>
  <c r="E195" i="33"/>
  <c r="E194" i="33"/>
  <c r="E193" i="33"/>
  <c r="E192" i="33"/>
  <c r="E191" i="33"/>
  <c r="E190" i="33"/>
  <c r="E189" i="33"/>
  <c r="E188" i="33"/>
  <c r="E187" i="33"/>
  <c r="E186" i="33"/>
  <c r="E185" i="33"/>
  <c r="E184" i="33"/>
  <c r="E183" i="33"/>
  <c r="E182" i="33"/>
  <c r="E181" i="33"/>
  <c r="E179" i="33"/>
  <c r="E178" i="33"/>
  <c r="E177" i="33"/>
  <c r="E176" i="33"/>
  <c r="E175" i="33"/>
  <c r="E174" i="33"/>
  <c r="E173" i="33"/>
  <c r="E172" i="33"/>
  <c r="E171" i="33"/>
  <c r="E170" i="33"/>
  <c r="E169" i="33"/>
  <c r="E168" i="33"/>
  <c r="E167" i="33"/>
  <c r="E166" i="33"/>
  <c r="E165" i="33"/>
  <c r="E164" i="33"/>
  <c r="E163" i="33"/>
  <c r="E162" i="33"/>
  <c r="E161" i="33"/>
  <c r="E160" i="33"/>
  <c r="E159" i="33"/>
  <c r="E158" i="33"/>
  <c r="E157" i="33"/>
  <c r="E156" i="33"/>
  <c r="E153" i="33"/>
  <c r="E152" i="33"/>
  <c r="E151" i="33"/>
  <c r="E150" i="33"/>
  <c r="E149" i="33"/>
  <c r="E148" i="33"/>
  <c r="E147" i="33"/>
  <c r="E146" i="33"/>
  <c r="E145" i="33"/>
  <c r="E144" i="33"/>
  <c r="E143" i="33"/>
  <c r="E142" i="33"/>
  <c r="E141" i="33"/>
  <c r="E140" i="33"/>
  <c r="E139" i="33"/>
  <c r="E138" i="33"/>
  <c r="E137" i="33"/>
  <c r="E136" i="33"/>
  <c r="E135" i="33"/>
  <c r="E134" i="33"/>
  <c r="E132" i="33"/>
  <c r="E131" i="33"/>
  <c r="E130" i="33"/>
  <c r="E129" i="33"/>
  <c r="E128" i="33"/>
  <c r="E127" i="33"/>
  <c r="E126" i="33"/>
  <c r="E125" i="33"/>
  <c r="E124" i="33"/>
  <c r="E122" i="33"/>
  <c r="E121" i="33"/>
  <c r="E120" i="33"/>
  <c r="E119" i="33"/>
  <c r="E118" i="33"/>
  <c r="E117" i="33"/>
  <c r="E116" i="33"/>
  <c r="E115" i="33"/>
  <c r="E114" i="33"/>
  <c r="E113" i="33"/>
  <c r="E112" i="33"/>
  <c r="E111" i="33"/>
  <c r="E110" i="33"/>
  <c r="E109" i="33"/>
  <c r="E108" i="33"/>
  <c r="E107" i="33"/>
  <c r="E106" i="33"/>
  <c r="E105" i="33"/>
  <c r="E104" i="33"/>
  <c r="E103" i="33"/>
  <c r="E102" i="33"/>
  <c r="E101" i="33"/>
  <c r="E100" i="33"/>
  <c r="E99" i="33"/>
  <c r="E98" i="33"/>
  <c r="E97" i="33"/>
  <c r="E96" i="33"/>
  <c r="E95" i="33"/>
  <c r="E94" i="33"/>
  <c r="E93" i="33"/>
  <c r="E92" i="33"/>
  <c r="E91" i="33"/>
  <c r="E90" i="33"/>
  <c r="E89" i="33"/>
  <c r="E88" i="33"/>
  <c r="E87" i="33"/>
  <c r="E86" i="33"/>
  <c r="E85" i="33"/>
  <c r="E84" i="33"/>
  <c r="E83" i="33"/>
  <c r="E82" i="33"/>
  <c r="E81" i="33"/>
  <c r="E80" i="33"/>
  <c r="E79" i="33"/>
  <c r="E78" i="33"/>
  <c r="E77" i="33"/>
  <c r="E76" i="33"/>
  <c r="E75" i="33"/>
  <c r="E74" i="33"/>
  <c r="E73" i="33"/>
  <c r="E72" i="33"/>
  <c r="E71" i="33"/>
  <c r="E70" i="33"/>
  <c r="E69" i="33"/>
  <c r="E68" i="33"/>
  <c r="E63" i="33"/>
  <c r="J62" i="33"/>
  <c r="K62" i="33" s="1"/>
  <c r="E65" i="33"/>
  <c r="J64" i="33"/>
  <c r="K64" i="33" s="1"/>
  <c r="E42" i="33"/>
  <c r="E41" i="33"/>
  <c r="E38" i="33"/>
  <c r="E37" i="33"/>
  <c r="E36" i="33"/>
  <c r="E35" i="33"/>
  <c r="E34" i="33"/>
  <c r="E33" i="33"/>
  <c r="J3" i="20" l="1"/>
  <c r="J35" i="8"/>
  <c r="J42" i="8"/>
  <c r="J70" i="8"/>
  <c r="J71" i="8"/>
  <c r="J72" i="8"/>
  <c r="J73" i="8"/>
  <c r="J74" i="8"/>
  <c r="J75" i="8"/>
  <c r="J78" i="8"/>
  <c r="J79" i="8"/>
  <c r="J14" i="6"/>
  <c r="J21" i="6"/>
  <c r="J3" i="17" l="1"/>
  <c r="J4" i="17"/>
  <c r="J5" i="17"/>
  <c r="J6" i="17"/>
  <c r="J7" i="17"/>
  <c r="J8" i="17"/>
  <c r="J59" i="17"/>
  <c r="J3" i="7"/>
  <c r="J4" i="7"/>
  <c r="J5" i="7"/>
  <c r="J6" i="7"/>
  <c r="J7" i="7"/>
  <c r="J8" i="7"/>
  <c r="J9" i="7"/>
  <c r="J10" i="7"/>
  <c r="J11" i="7"/>
  <c r="J12" i="7"/>
  <c r="J13" i="7"/>
  <c r="J14" i="7"/>
  <c r="J80" i="7"/>
  <c r="J4" i="4"/>
  <c r="J5" i="4"/>
  <c r="J6" i="4"/>
  <c r="J7" i="4"/>
  <c r="J8" i="4"/>
  <c r="J9" i="4"/>
  <c r="J10" i="4"/>
  <c r="J11" i="4"/>
  <c r="J44" i="8" l="1"/>
  <c r="J321" i="33"/>
  <c r="N15" i="33" l="1"/>
  <c r="M15" i="33" s="1"/>
  <c r="L15" i="33" s="1"/>
  <c r="N16" i="33"/>
  <c r="M16" i="33" s="1"/>
  <c r="L16" i="33" s="1"/>
  <c r="N18" i="33"/>
  <c r="M18" i="33" s="1"/>
  <c r="L18" i="33" s="1"/>
  <c r="M19" i="33"/>
  <c r="N20" i="33"/>
  <c r="M20" i="33" s="1"/>
  <c r="N21" i="33"/>
  <c r="M21" i="33" s="1"/>
  <c r="N22" i="33"/>
  <c r="M22" i="33" s="1"/>
  <c r="N23" i="33"/>
  <c r="M23" i="33" s="1"/>
  <c r="N24" i="33"/>
  <c r="M24" i="33" s="1"/>
  <c r="N14" i="33"/>
  <c r="M14" i="33" s="1"/>
  <c r="L14" i="33" s="1"/>
  <c r="I6" i="20"/>
  <c r="I61" i="8"/>
  <c r="I81" i="6"/>
  <c r="I72" i="6"/>
  <c r="I63" i="6"/>
  <c r="I29" i="6"/>
  <c r="I38" i="7"/>
  <c r="I37" i="7"/>
  <c r="I36" i="7"/>
  <c r="I63" i="16"/>
  <c r="N390" i="33"/>
  <c r="M390" i="33" s="1"/>
  <c r="N250" i="33"/>
  <c r="J920" i="33" l="1"/>
  <c r="K920" i="33" s="1"/>
  <c r="J919" i="33"/>
  <c r="K919" i="33" s="1"/>
  <c r="J918" i="33"/>
  <c r="K918" i="33" s="1"/>
  <c r="J917" i="33"/>
  <c r="K917" i="33" s="1"/>
  <c r="J916" i="33"/>
  <c r="K916" i="33" s="1"/>
  <c r="J915" i="33"/>
  <c r="K915" i="33" s="1"/>
  <c r="J914" i="33"/>
  <c r="K914" i="33" s="1"/>
  <c r="J913" i="33"/>
  <c r="K913" i="33" s="1"/>
  <c r="J912" i="33"/>
  <c r="K912" i="33" s="1"/>
  <c r="J766" i="33"/>
  <c r="K766" i="33" s="1"/>
  <c r="N766" i="33" s="1"/>
  <c r="J911" i="33"/>
  <c r="K911" i="33" s="1"/>
  <c r="J910" i="33"/>
  <c r="K910" i="33" s="1"/>
  <c r="J909" i="33"/>
  <c r="K909" i="33" s="1"/>
  <c r="J908" i="33"/>
  <c r="K908" i="33" s="1"/>
  <c r="J907" i="33"/>
  <c r="K907" i="33" s="1"/>
  <c r="J906" i="33"/>
  <c r="K906" i="33" s="1"/>
  <c r="J905" i="33"/>
  <c r="K905" i="33" s="1"/>
  <c r="J904" i="33"/>
  <c r="K904" i="33" s="1"/>
  <c r="J903" i="33"/>
  <c r="K903" i="33" s="1"/>
  <c r="J902" i="33"/>
  <c r="K902" i="33" s="1"/>
  <c r="J901" i="33"/>
  <c r="K901" i="33" s="1"/>
  <c r="J900" i="33"/>
  <c r="K900" i="33" s="1"/>
  <c r="J899" i="33"/>
  <c r="K899" i="33" s="1"/>
  <c r="J898" i="33"/>
  <c r="K898" i="33" s="1"/>
  <c r="J897" i="33"/>
  <c r="K897" i="33" s="1"/>
  <c r="J896" i="33"/>
  <c r="K896" i="33" s="1"/>
  <c r="J765" i="33"/>
  <c r="K765" i="33" s="1"/>
  <c r="N765" i="33" s="1"/>
  <c r="J895" i="33"/>
  <c r="K895" i="33" s="1"/>
  <c r="J894" i="33"/>
  <c r="K894" i="33" s="1"/>
  <c r="J893" i="33"/>
  <c r="K893" i="33" s="1"/>
  <c r="J892" i="33"/>
  <c r="K892" i="33" s="1"/>
  <c r="J891" i="33"/>
  <c r="K891" i="33" s="1"/>
  <c r="J890" i="33"/>
  <c r="K890" i="33" s="1"/>
  <c r="J889" i="33"/>
  <c r="K889" i="33" s="1"/>
  <c r="J888" i="33"/>
  <c r="K888" i="33" s="1"/>
  <c r="J887" i="33"/>
  <c r="K887" i="33" s="1"/>
  <c r="J886" i="33"/>
  <c r="K886" i="33" s="1"/>
  <c r="J885" i="33"/>
  <c r="K885" i="33" s="1"/>
  <c r="J884" i="33"/>
  <c r="K884" i="33" s="1"/>
  <c r="J883" i="33"/>
  <c r="K883" i="33" s="1"/>
  <c r="J882" i="33"/>
  <c r="K882" i="33" s="1"/>
  <c r="J881" i="33"/>
  <c r="K881" i="33" s="1"/>
  <c r="J880" i="33"/>
  <c r="K880" i="33" s="1"/>
  <c r="J879" i="33"/>
  <c r="K879" i="33" s="1"/>
  <c r="J764" i="33"/>
  <c r="K764" i="33" s="1"/>
  <c r="N764" i="33" s="1"/>
  <c r="J878" i="33"/>
  <c r="K878" i="33" s="1"/>
  <c r="J877" i="33"/>
  <c r="K877" i="33" s="1"/>
  <c r="J876" i="33"/>
  <c r="K876" i="33" s="1"/>
  <c r="J875" i="33"/>
  <c r="K875" i="33" s="1"/>
  <c r="J874" i="33"/>
  <c r="K874" i="33" s="1"/>
  <c r="J873" i="33"/>
  <c r="K873" i="33" s="1"/>
  <c r="J872" i="33"/>
  <c r="K872" i="33" s="1"/>
  <c r="J871" i="33"/>
  <c r="K871" i="33" s="1"/>
  <c r="J870" i="33"/>
  <c r="K870" i="33" s="1"/>
  <c r="J869" i="33"/>
  <c r="K869" i="33" s="1"/>
  <c r="J868" i="33"/>
  <c r="K868" i="33" s="1"/>
  <c r="J867" i="33"/>
  <c r="K867" i="33" s="1"/>
  <c r="J866" i="33"/>
  <c r="K866" i="33" s="1"/>
  <c r="J865" i="33"/>
  <c r="K865" i="33" s="1"/>
  <c r="J864" i="33"/>
  <c r="K864" i="33" s="1"/>
  <c r="J863" i="33"/>
  <c r="K863" i="33" s="1"/>
  <c r="J862" i="33"/>
  <c r="K862" i="33" s="1"/>
  <c r="J861" i="33"/>
  <c r="K861" i="33" s="1"/>
  <c r="J860" i="33"/>
  <c r="K860" i="33" s="1"/>
  <c r="J763" i="33"/>
  <c r="K763" i="33" s="1"/>
  <c r="N763" i="33" s="1"/>
  <c r="J859" i="33"/>
  <c r="K859" i="33" s="1"/>
  <c r="J858" i="33"/>
  <c r="K858" i="33" s="1"/>
  <c r="J857" i="33"/>
  <c r="K857" i="33" s="1"/>
  <c r="J856" i="33"/>
  <c r="K856" i="33" s="1"/>
  <c r="J855" i="33"/>
  <c r="K855" i="33" s="1"/>
  <c r="J854" i="33"/>
  <c r="K854" i="33" s="1"/>
  <c r="J853" i="33"/>
  <c r="K853" i="33" s="1"/>
  <c r="J762" i="33"/>
  <c r="K762" i="33" s="1"/>
  <c r="N762" i="33" s="1"/>
  <c r="J852" i="33"/>
  <c r="K852" i="33" s="1"/>
  <c r="J851" i="33"/>
  <c r="K851" i="33" s="1"/>
  <c r="J850" i="33"/>
  <c r="K850" i="33" s="1"/>
  <c r="J849" i="33"/>
  <c r="K849" i="33" s="1"/>
  <c r="J848" i="33"/>
  <c r="K848" i="33" s="1"/>
  <c r="J847" i="33"/>
  <c r="K847" i="33" s="1"/>
  <c r="J846" i="33"/>
  <c r="K846" i="33" s="1"/>
  <c r="J845" i="33"/>
  <c r="K845" i="33" s="1"/>
  <c r="J844" i="33"/>
  <c r="K844" i="33" s="1"/>
  <c r="J843" i="33"/>
  <c r="K843" i="33" s="1"/>
  <c r="J842" i="33"/>
  <c r="K842" i="33" s="1"/>
  <c r="J841" i="33"/>
  <c r="K841" i="33" s="1"/>
  <c r="J761" i="33"/>
  <c r="K761" i="33" s="1"/>
  <c r="N761" i="33" s="1"/>
  <c r="J840" i="33"/>
  <c r="K840" i="33" s="1"/>
  <c r="J839" i="33"/>
  <c r="K839" i="33" s="1"/>
  <c r="J838" i="33"/>
  <c r="K838" i="33" s="1"/>
  <c r="J837" i="33"/>
  <c r="K837" i="33" s="1"/>
  <c r="J836" i="33"/>
  <c r="K836" i="33" s="1"/>
  <c r="J835" i="33"/>
  <c r="K835" i="33" s="1"/>
  <c r="J834" i="33"/>
  <c r="K834" i="33" s="1"/>
  <c r="J833" i="33"/>
  <c r="K833" i="33" s="1"/>
  <c r="J832" i="33"/>
  <c r="K832" i="33" s="1"/>
  <c r="J831" i="33"/>
  <c r="K831" i="33" s="1"/>
  <c r="J830" i="33"/>
  <c r="K830" i="33" s="1"/>
  <c r="J829" i="33"/>
  <c r="K829" i="33" s="1"/>
  <c r="J828" i="33"/>
  <c r="K828" i="33" s="1"/>
  <c r="J827" i="33"/>
  <c r="K827" i="33" s="1"/>
  <c r="J826" i="33"/>
  <c r="K826" i="33" s="1"/>
  <c r="J825" i="33"/>
  <c r="K825" i="33" s="1"/>
  <c r="J824" i="33"/>
  <c r="K824" i="33" s="1"/>
  <c r="J823" i="33"/>
  <c r="K823" i="33" s="1"/>
  <c r="J822" i="33"/>
  <c r="K822" i="33" s="1"/>
  <c r="J821" i="33"/>
  <c r="K821" i="33" s="1"/>
  <c r="J760" i="33"/>
  <c r="K760" i="33" s="1"/>
  <c r="N760" i="33" s="1"/>
  <c r="J820" i="33"/>
  <c r="K820" i="33" s="1"/>
  <c r="J819" i="33"/>
  <c r="K819" i="33" s="1"/>
  <c r="J818" i="33"/>
  <c r="K818" i="33" s="1"/>
  <c r="J817" i="33"/>
  <c r="K817" i="33" s="1"/>
  <c r="J816" i="33"/>
  <c r="K816" i="33" s="1"/>
  <c r="J815" i="33"/>
  <c r="K815" i="33" s="1"/>
  <c r="J814" i="33"/>
  <c r="K814" i="33" s="1"/>
  <c r="J813" i="33"/>
  <c r="K813" i="33" s="1"/>
  <c r="J812" i="33"/>
  <c r="K812" i="33" s="1"/>
  <c r="J811" i="33"/>
  <c r="K811" i="33" s="1"/>
  <c r="J810" i="33"/>
  <c r="K810" i="33" s="1"/>
  <c r="J809" i="33"/>
  <c r="K809" i="33" s="1"/>
  <c r="J808" i="33"/>
  <c r="K808" i="33" s="1"/>
  <c r="J807" i="33"/>
  <c r="K807" i="33" s="1"/>
  <c r="J806" i="33"/>
  <c r="K806" i="33" s="1"/>
  <c r="J805" i="33"/>
  <c r="K805" i="33" s="1"/>
  <c r="J804" i="33"/>
  <c r="K804" i="33" s="1"/>
  <c r="J803" i="33"/>
  <c r="K803" i="33" s="1"/>
  <c r="J802" i="33"/>
  <c r="K802" i="33" s="1"/>
  <c r="J801" i="33"/>
  <c r="K801" i="33" s="1"/>
  <c r="J759" i="33"/>
  <c r="K759" i="33" s="1"/>
  <c r="N759" i="33" s="1"/>
  <c r="J800" i="33"/>
  <c r="K800" i="33" s="1"/>
  <c r="J799" i="33"/>
  <c r="K799" i="33" s="1"/>
  <c r="J798" i="33"/>
  <c r="K798" i="33" s="1"/>
  <c r="J797" i="33"/>
  <c r="K797" i="33" s="1"/>
  <c r="J796" i="33"/>
  <c r="K796" i="33" s="1"/>
  <c r="J795" i="33"/>
  <c r="K795" i="33" s="1"/>
  <c r="J794" i="33"/>
  <c r="K794" i="33" s="1"/>
  <c r="J793" i="33"/>
  <c r="K793" i="33" s="1"/>
  <c r="J792" i="33"/>
  <c r="K792" i="33" s="1"/>
  <c r="J791" i="33"/>
  <c r="K791" i="33" s="1"/>
  <c r="J790" i="33"/>
  <c r="K790" i="33" s="1"/>
  <c r="J789" i="33"/>
  <c r="K789" i="33" s="1"/>
  <c r="J788" i="33"/>
  <c r="K788" i="33" s="1"/>
  <c r="J787" i="33"/>
  <c r="K787" i="33" s="1"/>
  <c r="J786" i="33"/>
  <c r="K786" i="33" s="1"/>
  <c r="J785" i="33"/>
  <c r="K785" i="33" s="1"/>
  <c r="J784" i="33"/>
  <c r="K784" i="33" s="1"/>
  <c r="J783" i="33"/>
  <c r="K783" i="33" s="1"/>
  <c r="J782" i="33"/>
  <c r="K782" i="33" s="1"/>
  <c r="J781" i="33"/>
  <c r="K781" i="33" s="1"/>
  <c r="J780" i="33"/>
  <c r="K780" i="33" s="1"/>
  <c r="J758" i="33"/>
  <c r="K758" i="33" s="1"/>
  <c r="N758" i="33" s="1"/>
  <c r="J779" i="33"/>
  <c r="K779" i="33" s="1"/>
  <c r="J778" i="33"/>
  <c r="K778" i="33" s="1"/>
  <c r="J777" i="33"/>
  <c r="K777" i="33" s="1"/>
  <c r="J776" i="33"/>
  <c r="K776" i="33" s="1"/>
  <c r="J775" i="33"/>
  <c r="K775" i="33" s="1"/>
  <c r="J774" i="33"/>
  <c r="K774" i="33" s="1"/>
  <c r="J773" i="33"/>
  <c r="K773" i="33" s="1"/>
  <c r="J772" i="33"/>
  <c r="K772" i="33" s="1"/>
  <c r="J771" i="33"/>
  <c r="K771" i="33" s="1"/>
  <c r="J770" i="33"/>
  <c r="K770" i="33" s="1"/>
  <c r="J757" i="33"/>
  <c r="K757" i="33" s="1"/>
  <c r="N757" i="33" s="1"/>
  <c r="J756" i="33"/>
  <c r="K756" i="33" s="1"/>
  <c r="N756" i="33" s="1"/>
  <c r="J755" i="33"/>
  <c r="K755" i="33" s="1"/>
  <c r="N755" i="33" s="1"/>
  <c r="J754" i="33"/>
  <c r="K754" i="33" s="1"/>
  <c r="N754" i="33" s="1"/>
  <c r="J753" i="33"/>
  <c r="K753" i="33" s="1"/>
  <c r="N753" i="33" s="1"/>
  <c r="J769" i="33"/>
  <c r="K769" i="33" s="1"/>
  <c r="J752" i="33"/>
  <c r="K752" i="33" s="1"/>
  <c r="N752" i="33" s="1"/>
  <c r="J751" i="33"/>
  <c r="K751" i="33" s="1"/>
  <c r="N751" i="33" s="1"/>
  <c r="J750" i="33"/>
  <c r="K750" i="33" s="1"/>
  <c r="N750" i="33" s="1"/>
  <c r="K749" i="33"/>
  <c r="N749" i="33" s="1"/>
  <c r="J768" i="33"/>
  <c r="K768" i="33" s="1"/>
  <c r="J748" i="33"/>
  <c r="K748" i="33" s="1"/>
  <c r="N748" i="33" s="1"/>
  <c r="J747" i="33"/>
  <c r="K747" i="33" s="1"/>
  <c r="N747" i="33" s="1"/>
  <c r="J746" i="33"/>
  <c r="K746" i="33" s="1"/>
  <c r="N746" i="33" s="1"/>
  <c r="J767" i="33"/>
  <c r="K767" i="33" s="1"/>
  <c r="J745" i="33"/>
  <c r="K745" i="33" s="1"/>
  <c r="N745" i="33" s="1"/>
  <c r="J744" i="33"/>
  <c r="K744" i="33" s="1"/>
  <c r="N744" i="33" s="1"/>
  <c r="J743" i="33"/>
  <c r="K743" i="33" s="1"/>
  <c r="N743" i="33" s="1"/>
  <c r="J742" i="33"/>
  <c r="K742" i="33" s="1"/>
  <c r="N742" i="33" s="1"/>
  <c r="J741" i="33"/>
  <c r="K741" i="33" s="1"/>
  <c r="N741" i="33" s="1"/>
  <c r="J740" i="33"/>
  <c r="K740" i="33" s="1"/>
  <c r="N740" i="33" s="1"/>
  <c r="J739" i="33"/>
  <c r="K739" i="33" s="1"/>
  <c r="N739" i="33" s="1"/>
  <c r="J738" i="33"/>
  <c r="K737" i="33"/>
  <c r="J734" i="33"/>
  <c r="K734" i="33" s="1"/>
  <c r="N734" i="33" s="1"/>
  <c r="M734" i="33" s="1"/>
  <c r="J733" i="33"/>
  <c r="K733" i="33" s="1"/>
  <c r="N733" i="33" s="1"/>
  <c r="M733" i="33" s="1"/>
  <c r="J732" i="33"/>
  <c r="K732" i="33" s="1"/>
  <c r="N732" i="33" s="1"/>
  <c r="M732" i="33" s="1"/>
  <c r="J731" i="33"/>
  <c r="K731" i="33" s="1"/>
  <c r="N731" i="33" s="1"/>
  <c r="M731" i="33" s="1"/>
  <c r="J730" i="33"/>
  <c r="K730" i="33" s="1"/>
  <c r="N730" i="33" s="1"/>
  <c r="M730" i="33" s="1"/>
  <c r="J729" i="33"/>
  <c r="K729" i="33" s="1"/>
  <c r="N729" i="33" s="1"/>
  <c r="M729" i="33" s="1"/>
  <c r="J728" i="33"/>
  <c r="K728" i="33" s="1"/>
  <c r="N728" i="33" s="1"/>
  <c r="M728" i="33" s="1"/>
  <c r="J727" i="33"/>
  <c r="K727" i="33" s="1"/>
  <c r="N727" i="33" s="1"/>
  <c r="M727" i="33" s="1"/>
  <c r="J726" i="33"/>
  <c r="K726" i="33" s="1"/>
  <c r="N726" i="33" s="1"/>
  <c r="M726" i="33" s="1"/>
  <c r="J725" i="33"/>
  <c r="K725" i="33" s="1"/>
  <c r="N725" i="33" s="1"/>
  <c r="M725" i="33" s="1"/>
  <c r="J724" i="33"/>
  <c r="K724" i="33" s="1"/>
  <c r="N724" i="33" s="1"/>
  <c r="M724" i="33" s="1"/>
  <c r="J723" i="33"/>
  <c r="K723" i="33" s="1"/>
  <c r="N723" i="33" s="1"/>
  <c r="M723" i="33" s="1"/>
  <c r="J722" i="33"/>
  <c r="K722" i="33" s="1"/>
  <c r="N722" i="33" s="1"/>
  <c r="M722" i="33" s="1"/>
  <c r="J721" i="33"/>
  <c r="K721" i="33" s="1"/>
  <c r="N721" i="33" s="1"/>
  <c r="M721" i="33" s="1"/>
  <c r="J720" i="33"/>
  <c r="K720" i="33" s="1"/>
  <c r="N720" i="33" s="1"/>
  <c r="M720" i="33" s="1"/>
  <c r="J719" i="33"/>
  <c r="K719" i="33" s="1"/>
  <c r="N719" i="33" s="1"/>
  <c r="M719" i="33" s="1"/>
  <c r="J718" i="33"/>
  <c r="K718" i="33" s="1"/>
  <c r="N718" i="33" s="1"/>
  <c r="M718" i="33" s="1"/>
  <c r="J717" i="33"/>
  <c r="K717" i="33" s="1"/>
  <c r="N717" i="33" s="1"/>
  <c r="M717" i="33" s="1"/>
  <c r="J716" i="33"/>
  <c r="K716" i="33" s="1"/>
  <c r="N716" i="33" s="1"/>
  <c r="M716" i="33" s="1"/>
  <c r="J715" i="33"/>
  <c r="K715" i="33" s="1"/>
  <c r="N715" i="33" s="1"/>
  <c r="M715" i="33" s="1"/>
  <c r="J714" i="33"/>
  <c r="K714" i="33" s="1"/>
  <c r="N714" i="33" s="1"/>
  <c r="M714" i="33" s="1"/>
  <c r="J713" i="33"/>
  <c r="K713" i="33" s="1"/>
  <c r="N713" i="33" s="1"/>
  <c r="M713" i="33" s="1"/>
  <c r="J712" i="33"/>
  <c r="K712" i="33" s="1"/>
  <c r="N712" i="33" s="1"/>
  <c r="M712" i="33" s="1"/>
  <c r="J711" i="33"/>
  <c r="K711" i="33" s="1"/>
  <c r="N711" i="33" s="1"/>
  <c r="M711" i="33" s="1"/>
  <c r="J710" i="33"/>
  <c r="K710" i="33" s="1"/>
  <c r="N710" i="33" s="1"/>
  <c r="M710" i="33" s="1"/>
  <c r="J709" i="33"/>
  <c r="K709" i="33" s="1"/>
  <c r="N709" i="33" s="1"/>
  <c r="M709" i="33" s="1"/>
  <c r="J708" i="33"/>
  <c r="K708" i="33" s="1"/>
  <c r="N708" i="33" s="1"/>
  <c r="M708" i="33" s="1"/>
  <c r="J707" i="33"/>
  <c r="K707" i="33" s="1"/>
  <c r="N707" i="33" s="1"/>
  <c r="M707" i="33" s="1"/>
  <c r="J706" i="33"/>
  <c r="K706" i="33" s="1"/>
  <c r="N706" i="33" s="1"/>
  <c r="M706" i="33" s="1"/>
  <c r="J705" i="33"/>
  <c r="K705" i="33" s="1"/>
  <c r="N705" i="33" s="1"/>
  <c r="M705" i="33" s="1"/>
  <c r="J704" i="33"/>
  <c r="K704" i="33" s="1"/>
  <c r="N704" i="33" s="1"/>
  <c r="M704" i="33" s="1"/>
  <c r="J703" i="33"/>
  <c r="K703" i="33" s="1"/>
  <c r="N703" i="33" s="1"/>
  <c r="M703" i="33" s="1"/>
  <c r="J702" i="33"/>
  <c r="K702" i="33" s="1"/>
  <c r="N702" i="33" s="1"/>
  <c r="M702" i="33" s="1"/>
  <c r="J701" i="33"/>
  <c r="K701" i="33" s="1"/>
  <c r="N701" i="33" s="1"/>
  <c r="M701" i="33" s="1"/>
  <c r="J700" i="33"/>
  <c r="K700" i="33" s="1"/>
  <c r="N700" i="33" s="1"/>
  <c r="M700" i="33" s="1"/>
  <c r="J699" i="33"/>
  <c r="K699" i="33" s="1"/>
  <c r="N699" i="33" s="1"/>
  <c r="M699" i="33" s="1"/>
  <c r="J698" i="33"/>
  <c r="K698" i="33" s="1"/>
  <c r="N698" i="33" s="1"/>
  <c r="M698" i="33" s="1"/>
  <c r="J697" i="33"/>
  <c r="K697" i="33" s="1"/>
  <c r="N697" i="33" s="1"/>
  <c r="M697" i="33" s="1"/>
  <c r="J696" i="33"/>
  <c r="K696" i="33" s="1"/>
  <c r="N696" i="33" s="1"/>
  <c r="M696" i="33" s="1"/>
  <c r="J695" i="33"/>
  <c r="K695" i="33" s="1"/>
  <c r="N695" i="33" s="1"/>
  <c r="M695" i="33" s="1"/>
  <c r="J694" i="33"/>
  <c r="K694" i="33" s="1"/>
  <c r="N694" i="33" s="1"/>
  <c r="M694" i="33" s="1"/>
  <c r="J693" i="33"/>
  <c r="K693" i="33" s="1"/>
  <c r="N693" i="33" s="1"/>
  <c r="M693" i="33" s="1"/>
  <c r="J692" i="33"/>
  <c r="K692" i="33" s="1"/>
  <c r="N692" i="33" s="1"/>
  <c r="M692" i="33" s="1"/>
  <c r="J691" i="33"/>
  <c r="K691" i="33" s="1"/>
  <c r="N691" i="33" s="1"/>
  <c r="M691" i="33" s="1"/>
  <c r="J690" i="33"/>
  <c r="K690" i="33" s="1"/>
  <c r="N690" i="33" s="1"/>
  <c r="M690" i="33" s="1"/>
  <c r="J689" i="33"/>
  <c r="K689" i="33" s="1"/>
  <c r="N689" i="33" s="1"/>
  <c r="M689" i="33" s="1"/>
  <c r="J688" i="33"/>
  <c r="K688" i="33" s="1"/>
  <c r="N688" i="33" s="1"/>
  <c r="M688" i="33" s="1"/>
  <c r="J687" i="33"/>
  <c r="K687" i="33" s="1"/>
  <c r="N687" i="33" s="1"/>
  <c r="M687" i="33" s="1"/>
  <c r="J686" i="33"/>
  <c r="K686" i="33" s="1"/>
  <c r="N686" i="33" s="1"/>
  <c r="M686" i="33" s="1"/>
  <c r="J685" i="33"/>
  <c r="K685" i="33" s="1"/>
  <c r="N685" i="33" s="1"/>
  <c r="M685" i="33" s="1"/>
  <c r="J684" i="33"/>
  <c r="K684" i="33" s="1"/>
  <c r="N684" i="33" s="1"/>
  <c r="M684" i="33" s="1"/>
  <c r="J683" i="33"/>
  <c r="K683" i="33" s="1"/>
  <c r="N683" i="33" s="1"/>
  <c r="M683" i="33" s="1"/>
  <c r="J682" i="33"/>
  <c r="K682" i="33" s="1"/>
  <c r="N682" i="33" s="1"/>
  <c r="M682" i="33" s="1"/>
  <c r="J681" i="33"/>
  <c r="K681" i="33" s="1"/>
  <c r="N681" i="33" s="1"/>
  <c r="M681" i="33" s="1"/>
  <c r="J680" i="33"/>
  <c r="K680" i="33" s="1"/>
  <c r="N680" i="33" s="1"/>
  <c r="M680" i="33" s="1"/>
  <c r="J679" i="33"/>
  <c r="K679" i="33" s="1"/>
  <c r="N679" i="33" s="1"/>
  <c r="M679" i="33" s="1"/>
  <c r="J678" i="33"/>
  <c r="K678" i="33" s="1"/>
  <c r="N678" i="33" s="1"/>
  <c r="M678" i="33" s="1"/>
  <c r="J677" i="33"/>
  <c r="K677" i="33" s="1"/>
  <c r="N677" i="33" s="1"/>
  <c r="M677" i="33" s="1"/>
  <c r="J676" i="33"/>
  <c r="K676" i="33" s="1"/>
  <c r="N676" i="33" s="1"/>
  <c r="M676" i="33" s="1"/>
  <c r="J675" i="33"/>
  <c r="K675" i="33" s="1"/>
  <c r="N675" i="33" s="1"/>
  <c r="M675" i="33" s="1"/>
  <c r="J674" i="33"/>
  <c r="K674" i="33" s="1"/>
  <c r="N674" i="33" s="1"/>
  <c r="M674" i="33" s="1"/>
  <c r="J673" i="33"/>
  <c r="K673" i="33" s="1"/>
  <c r="N673" i="33" s="1"/>
  <c r="M673" i="33" s="1"/>
  <c r="J672" i="33"/>
  <c r="K672" i="33" s="1"/>
  <c r="N672" i="33" s="1"/>
  <c r="M672" i="33" s="1"/>
  <c r="J671" i="33"/>
  <c r="K671" i="33" s="1"/>
  <c r="N671" i="33" s="1"/>
  <c r="M671" i="33" s="1"/>
  <c r="J670" i="33"/>
  <c r="K670" i="33" s="1"/>
  <c r="N670" i="33" s="1"/>
  <c r="M670" i="33" s="1"/>
  <c r="J669" i="33"/>
  <c r="K669" i="33" s="1"/>
  <c r="N669" i="33" s="1"/>
  <c r="M669" i="33" s="1"/>
  <c r="J668" i="33"/>
  <c r="K668" i="33" s="1"/>
  <c r="N668" i="33" s="1"/>
  <c r="M668" i="33" s="1"/>
  <c r="J667" i="33"/>
  <c r="K667" i="33" s="1"/>
  <c r="N667" i="33" s="1"/>
  <c r="M667" i="33" s="1"/>
  <c r="J666" i="33"/>
  <c r="K666" i="33" s="1"/>
  <c r="N666" i="33" s="1"/>
  <c r="M666" i="33" s="1"/>
  <c r="J665" i="33"/>
  <c r="K665" i="33" s="1"/>
  <c r="N665" i="33" s="1"/>
  <c r="M665" i="33" s="1"/>
  <c r="J664" i="33"/>
  <c r="K664" i="33" s="1"/>
  <c r="N664" i="33" s="1"/>
  <c r="M664" i="33" s="1"/>
  <c r="J663" i="33"/>
  <c r="K663" i="33" s="1"/>
  <c r="N663" i="33" s="1"/>
  <c r="M663" i="33" s="1"/>
  <c r="J662" i="33"/>
  <c r="K662" i="33" s="1"/>
  <c r="N662" i="33" s="1"/>
  <c r="M662" i="33" s="1"/>
  <c r="J661" i="33"/>
  <c r="K661" i="33" s="1"/>
  <c r="N661" i="33" s="1"/>
  <c r="M661" i="33" s="1"/>
  <c r="J660" i="33"/>
  <c r="K660" i="33" s="1"/>
  <c r="N660" i="33" s="1"/>
  <c r="M660" i="33" s="1"/>
  <c r="J659" i="33"/>
  <c r="K659" i="33" s="1"/>
  <c r="N659" i="33" s="1"/>
  <c r="M659" i="33" s="1"/>
  <c r="J658" i="33"/>
  <c r="K658" i="33" s="1"/>
  <c r="N658" i="33" s="1"/>
  <c r="M658" i="33" s="1"/>
  <c r="J657" i="33"/>
  <c r="K657" i="33" s="1"/>
  <c r="N657" i="33" s="1"/>
  <c r="M657" i="33" s="1"/>
  <c r="J656" i="33"/>
  <c r="K656" i="33" s="1"/>
  <c r="N656" i="33" s="1"/>
  <c r="M656" i="33" s="1"/>
  <c r="J655" i="33"/>
  <c r="K655" i="33" s="1"/>
  <c r="N655" i="33" s="1"/>
  <c r="M655" i="33" s="1"/>
  <c r="J654" i="33"/>
  <c r="K654" i="33" s="1"/>
  <c r="N654" i="33" s="1"/>
  <c r="M654" i="33" s="1"/>
  <c r="J653" i="33"/>
  <c r="K653" i="33" s="1"/>
  <c r="N653" i="33" s="1"/>
  <c r="M653" i="33" s="1"/>
  <c r="J652" i="33"/>
  <c r="K652" i="33" s="1"/>
  <c r="N652" i="33" s="1"/>
  <c r="M652" i="33" s="1"/>
  <c r="J651" i="33"/>
  <c r="K651" i="33" s="1"/>
  <c r="N651" i="33" s="1"/>
  <c r="M651" i="33" s="1"/>
  <c r="J650" i="33"/>
  <c r="K650" i="33" s="1"/>
  <c r="N650" i="33" s="1"/>
  <c r="M650" i="33" s="1"/>
  <c r="J649" i="33"/>
  <c r="K649" i="33" s="1"/>
  <c r="N649" i="33" s="1"/>
  <c r="M649" i="33" s="1"/>
  <c r="J648" i="33"/>
  <c r="K648" i="33" s="1"/>
  <c r="N648" i="33" s="1"/>
  <c r="M648" i="33" s="1"/>
  <c r="J647" i="33"/>
  <c r="K647" i="33" s="1"/>
  <c r="N647" i="33" s="1"/>
  <c r="M647" i="33" s="1"/>
  <c r="J646" i="33"/>
  <c r="K646" i="33" s="1"/>
  <c r="N646" i="33" s="1"/>
  <c r="M646" i="33" s="1"/>
  <c r="J9" i="8"/>
  <c r="J645" i="33"/>
  <c r="K645" i="33" s="1"/>
  <c r="N645" i="33" s="1"/>
  <c r="M645" i="33" s="1"/>
  <c r="J644" i="33"/>
  <c r="K644" i="33" s="1"/>
  <c r="N644" i="33" s="1"/>
  <c r="M644" i="33" s="1"/>
  <c r="J8" i="8"/>
  <c r="J643" i="33"/>
  <c r="K643" i="33" s="1"/>
  <c r="N643" i="33" s="1"/>
  <c r="M643" i="33" s="1"/>
  <c r="J642" i="33"/>
  <c r="K642" i="33" s="1"/>
  <c r="N642" i="33" s="1"/>
  <c r="M642" i="33" s="1"/>
  <c r="J641" i="33"/>
  <c r="K641" i="33" s="1"/>
  <c r="N641" i="33" s="1"/>
  <c r="M641" i="33" s="1"/>
  <c r="J640" i="33"/>
  <c r="K640" i="33" s="1"/>
  <c r="N640" i="33" s="1"/>
  <c r="M640" i="33" s="1"/>
  <c r="J639" i="33"/>
  <c r="K639" i="33" s="1"/>
  <c r="N639" i="33" s="1"/>
  <c r="M639" i="33" s="1"/>
  <c r="J638" i="33"/>
  <c r="K638" i="33" s="1"/>
  <c r="N638" i="33" s="1"/>
  <c r="M638" i="33" s="1"/>
  <c r="J637" i="33"/>
  <c r="K637" i="33" s="1"/>
  <c r="N637" i="33" s="1"/>
  <c r="M637" i="33" s="1"/>
  <c r="J636" i="33"/>
  <c r="K636" i="33" s="1"/>
  <c r="N636" i="33" s="1"/>
  <c r="M636" i="33" s="1"/>
  <c r="J635" i="33"/>
  <c r="K635" i="33" s="1"/>
  <c r="N635" i="33" s="1"/>
  <c r="M635" i="33" s="1"/>
  <c r="J634" i="33"/>
  <c r="K634" i="33" s="1"/>
  <c r="N634" i="33" s="1"/>
  <c r="M634" i="33" s="1"/>
  <c r="J7" i="8"/>
  <c r="J633" i="33"/>
  <c r="K633" i="33" s="1"/>
  <c r="N633" i="33" s="1"/>
  <c r="M633" i="33" s="1"/>
  <c r="J632" i="33"/>
  <c r="K632" i="33" s="1"/>
  <c r="N632" i="33" s="1"/>
  <c r="M632" i="33" s="1"/>
  <c r="J6" i="8"/>
  <c r="J631" i="33"/>
  <c r="K631" i="33" s="1"/>
  <c r="N631" i="33" s="1"/>
  <c r="M631" i="33" s="1"/>
  <c r="J630" i="33"/>
  <c r="K630" i="33" s="1"/>
  <c r="N630" i="33" s="1"/>
  <c r="M630" i="33" s="1"/>
  <c r="J629" i="33"/>
  <c r="K629" i="33" s="1"/>
  <c r="N629" i="33" s="1"/>
  <c r="M629" i="33" s="1"/>
  <c r="J628" i="33"/>
  <c r="K628" i="33" s="1"/>
  <c r="N628" i="33" s="1"/>
  <c r="M628" i="33" s="1"/>
  <c r="J627" i="33"/>
  <c r="K627" i="33" s="1"/>
  <c r="N627" i="33" s="1"/>
  <c r="M627" i="33" s="1"/>
  <c r="J11" i="8"/>
  <c r="J626" i="33"/>
  <c r="K626" i="33" s="1"/>
  <c r="N626" i="33" s="1"/>
  <c r="M626" i="33" s="1"/>
  <c r="J625" i="33"/>
  <c r="K625" i="33" s="1"/>
  <c r="N625" i="33" s="1"/>
  <c r="M625" i="33" s="1"/>
  <c r="J10" i="8"/>
  <c r="J624" i="33"/>
  <c r="K624" i="33" s="1"/>
  <c r="N624" i="33" s="1"/>
  <c r="M624" i="33" s="1"/>
  <c r="J623" i="33"/>
  <c r="K623" i="33" s="1"/>
  <c r="N623" i="33" s="1"/>
  <c r="M623" i="33" s="1"/>
  <c r="J622" i="33"/>
  <c r="K622" i="33" s="1"/>
  <c r="N622" i="33" s="1"/>
  <c r="M622" i="33" s="1"/>
  <c r="J621" i="33"/>
  <c r="K621" i="33" s="1"/>
  <c r="N621" i="33" s="1"/>
  <c r="M621" i="33" s="1"/>
  <c r="J620" i="33"/>
  <c r="K620" i="33" s="1"/>
  <c r="N620" i="33" s="1"/>
  <c r="M620" i="33" s="1"/>
  <c r="J5" i="8"/>
  <c r="J619" i="33"/>
  <c r="K619" i="33" s="1"/>
  <c r="N619" i="33" s="1"/>
  <c r="M619" i="33" s="1"/>
  <c r="J618" i="33"/>
  <c r="K618" i="33" s="1"/>
  <c r="N618" i="33" s="1"/>
  <c r="M618" i="33" s="1"/>
  <c r="J4" i="8"/>
  <c r="J617" i="33"/>
  <c r="K617" i="33" s="1"/>
  <c r="N617" i="33" s="1"/>
  <c r="M617" i="33" s="1"/>
  <c r="J616" i="33"/>
  <c r="K616" i="33" s="1"/>
  <c r="N616" i="33" s="1"/>
  <c r="M616" i="33" s="1"/>
  <c r="J615" i="33"/>
  <c r="K615" i="33" s="1"/>
  <c r="N615" i="33" s="1"/>
  <c r="M615" i="33" s="1"/>
  <c r="J614" i="33"/>
  <c r="K614" i="33" s="1"/>
  <c r="N614" i="33" s="1"/>
  <c r="M614" i="33" s="1"/>
  <c r="J613" i="33"/>
  <c r="K613" i="33" s="1"/>
  <c r="N613" i="33" s="1"/>
  <c r="M613" i="33" s="1"/>
  <c r="J612" i="33"/>
  <c r="K612" i="33" s="1"/>
  <c r="N612" i="33" s="1"/>
  <c r="M612" i="33" s="1"/>
  <c r="J611" i="33"/>
  <c r="K611" i="33" s="1"/>
  <c r="N611" i="33" s="1"/>
  <c r="M611" i="33" s="1"/>
  <c r="J610" i="33"/>
  <c r="K610" i="33" s="1"/>
  <c r="N610" i="33" s="1"/>
  <c r="M610" i="33" s="1"/>
  <c r="J609" i="33"/>
  <c r="K609" i="33" s="1"/>
  <c r="N609" i="33" s="1"/>
  <c r="M609" i="33" s="1"/>
  <c r="J608" i="33"/>
  <c r="K608" i="33" s="1"/>
  <c r="N608" i="33" s="1"/>
  <c r="M608" i="33" s="1"/>
  <c r="J607" i="33"/>
  <c r="K607" i="33" s="1"/>
  <c r="N607" i="33" s="1"/>
  <c r="M607" i="33" s="1"/>
  <c r="J606" i="33"/>
  <c r="K606" i="33" s="1"/>
  <c r="N606" i="33" s="1"/>
  <c r="M606" i="33" s="1"/>
  <c r="J605" i="33"/>
  <c r="K605" i="33" s="1"/>
  <c r="N605" i="33" s="1"/>
  <c r="M605" i="33" s="1"/>
  <c r="J604" i="33"/>
  <c r="K604" i="33" s="1"/>
  <c r="N604" i="33" s="1"/>
  <c r="M604" i="33" s="1"/>
  <c r="J603" i="33"/>
  <c r="K603" i="33" s="1"/>
  <c r="N603" i="33" s="1"/>
  <c r="M603" i="33" s="1"/>
  <c r="J602" i="33"/>
  <c r="K602" i="33" s="1"/>
  <c r="N602" i="33" s="1"/>
  <c r="M602" i="33" s="1"/>
  <c r="J601" i="33"/>
  <c r="K601" i="33" s="1"/>
  <c r="N601" i="33" s="1"/>
  <c r="M601" i="33" s="1"/>
  <c r="J600" i="33"/>
  <c r="K600" i="33" s="1"/>
  <c r="N600" i="33" s="1"/>
  <c r="M600" i="33" s="1"/>
  <c r="J599" i="33"/>
  <c r="K599" i="33" s="1"/>
  <c r="N599" i="33" s="1"/>
  <c r="M599" i="33" s="1"/>
  <c r="J598" i="33"/>
  <c r="K598" i="33" s="1"/>
  <c r="N598" i="33" s="1"/>
  <c r="M598" i="33" s="1"/>
  <c r="J597" i="33"/>
  <c r="K597" i="33" s="1"/>
  <c r="N597" i="33" s="1"/>
  <c r="M597" i="33" s="1"/>
  <c r="J596" i="33"/>
  <c r="K596" i="33" s="1"/>
  <c r="N596" i="33" s="1"/>
  <c r="M596" i="33" s="1"/>
  <c r="J595" i="33"/>
  <c r="K595" i="33" s="1"/>
  <c r="N595" i="33" s="1"/>
  <c r="M595" i="33" s="1"/>
  <c r="J594" i="33"/>
  <c r="K594" i="33" s="1"/>
  <c r="N594" i="33" s="1"/>
  <c r="M594" i="33" s="1"/>
  <c r="J593" i="33"/>
  <c r="K593" i="33" s="1"/>
  <c r="N593" i="33" s="1"/>
  <c r="M593" i="33" s="1"/>
  <c r="J592" i="33"/>
  <c r="K592" i="33" s="1"/>
  <c r="N592" i="33" s="1"/>
  <c r="M592" i="33" s="1"/>
  <c r="J591" i="33"/>
  <c r="K591" i="33" s="1"/>
  <c r="N591" i="33" s="1"/>
  <c r="M591" i="33" s="1"/>
  <c r="J590" i="33"/>
  <c r="K590" i="33" s="1"/>
  <c r="N590" i="33" s="1"/>
  <c r="M590" i="33" s="1"/>
  <c r="J589" i="33"/>
  <c r="K589" i="33" s="1"/>
  <c r="N589" i="33" s="1"/>
  <c r="M589" i="33" s="1"/>
  <c r="J588" i="33"/>
  <c r="K588" i="33" s="1"/>
  <c r="N588" i="33" s="1"/>
  <c r="M588" i="33" s="1"/>
  <c r="J587" i="33"/>
  <c r="K587" i="33" s="1"/>
  <c r="N587" i="33" s="1"/>
  <c r="M587" i="33" s="1"/>
  <c r="J586" i="33"/>
  <c r="K586" i="33" s="1"/>
  <c r="N586" i="33" s="1"/>
  <c r="M586" i="33" s="1"/>
  <c r="J585" i="33"/>
  <c r="K585" i="33" s="1"/>
  <c r="N585" i="33" s="1"/>
  <c r="M585" i="33" s="1"/>
  <c r="J584" i="33"/>
  <c r="K584" i="33" s="1"/>
  <c r="N584" i="33" s="1"/>
  <c r="M584" i="33" s="1"/>
  <c r="J583" i="33"/>
  <c r="K583" i="33" s="1"/>
  <c r="N583" i="33" s="1"/>
  <c r="M583" i="33" s="1"/>
  <c r="J582" i="33"/>
  <c r="K582" i="33" s="1"/>
  <c r="N582" i="33" s="1"/>
  <c r="M582" i="33" s="1"/>
  <c r="J581" i="33"/>
  <c r="K581" i="33" s="1"/>
  <c r="N581" i="33" s="1"/>
  <c r="M581" i="33" s="1"/>
  <c r="J580" i="33"/>
  <c r="K580" i="33" s="1"/>
  <c r="N580" i="33" s="1"/>
  <c r="M580" i="33" s="1"/>
  <c r="J579" i="33"/>
  <c r="K579" i="33" s="1"/>
  <c r="N579" i="33" s="1"/>
  <c r="M579" i="33" s="1"/>
  <c r="J578" i="33"/>
  <c r="K578" i="33" s="1"/>
  <c r="N578" i="33" s="1"/>
  <c r="M578" i="33" s="1"/>
  <c r="J577" i="33"/>
  <c r="K577" i="33" s="1"/>
  <c r="N577" i="33" s="1"/>
  <c r="M577" i="33" s="1"/>
  <c r="J576" i="33"/>
  <c r="K576" i="33" s="1"/>
  <c r="N576" i="33" s="1"/>
  <c r="M576" i="33" s="1"/>
  <c r="J575" i="33"/>
  <c r="K575" i="33" s="1"/>
  <c r="N575" i="33" s="1"/>
  <c r="M575" i="33" s="1"/>
  <c r="J574" i="33"/>
  <c r="K574" i="33" s="1"/>
  <c r="N574" i="33" s="1"/>
  <c r="M574" i="33" s="1"/>
  <c r="J573" i="33"/>
  <c r="K573" i="33" s="1"/>
  <c r="N573" i="33" s="1"/>
  <c r="M573" i="33" s="1"/>
  <c r="J572" i="33"/>
  <c r="K572" i="33" s="1"/>
  <c r="N572" i="33" s="1"/>
  <c r="M572" i="33" s="1"/>
  <c r="J571" i="33"/>
  <c r="K571" i="33" s="1"/>
  <c r="N571" i="33" s="1"/>
  <c r="M571" i="33" s="1"/>
  <c r="J570" i="33"/>
  <c r="K570" i="33" s="1"/>
  <c r="N570" i="33" s="1"/>
  <c r="M570" i="33" s="1"/>
  <c r="J569" i="33"/>
  <c r="K569" i="33" s="1"/>
  <c r="N569" i="33" s="1"/>
  <c r="M569" i="33" s="1"/>
  <c r="J568" i="33"/>
  <c r="K568" i="33" s="1"/>
  <c r="N568" i="33" s="1"/>
  <c r="M568" i="33" s="1"/>
  <c r="J567" i="33"/>
  <c r="K567" i="33" s="1"/>
  <c r="N567" i="33" s="1"/>
  <c r="M567" i="33" s="1"/>
  <c r="J566" i="33"/>
  <c r="K566" i="33" s="1"/>
  <c r="N566" i="33" s="1"/>
  <c r="M566" i="33" s="1"/>
  <c r="J565" i="33"/>
  <c r="K565" i="33" s="1"/>
  <c r="N565" i="33" s="1"/>
  <c r="M565" i="33" s="1"/>
  <c r="J564" i="33"/>
  <c r="K564" i="33" s="1"/>
  <c r="N564" i="33" s="1"/>
  <c r="M564" i="33" s="1"/>
  <c r="J563" i="33"/>
  <c r="K563" i="33" s="1"/>
  <c r="N563" i="33" s="1"/>
  <c r="M563" i="33" s="1"/>
  <c r="J562" i="33"/>
  <c r="K562" i="33" s="1"/>
  <c r="N562" i="33" s="1"/>
  <c r="M562" i="33" s="1"/>
  <c r="J561" i="33"/>
  <c r="K561" i="33" s="1"/>
  <c r="N561" i="33" s="1"/>
  <c r="M561" i="33" s="1"/>
  <c r="J560" i="33"/>
  <c r="K560" i="33" s="1"/>
  <c r="N560" i="33" s="1"/>
  <c r="M560" i="33" s="1"/>
  <c r="J559" i="33"/>
  <c r="K559" i="33" s="1"/>
  <c r="N559" i="33" s="1"/>
  <c r="M559" i="33" s="1"/>
  <c r="J558" i="33"/>
  <c r="K558" i="33" s="1"/>
  <c r="N558" i="33" s="1"/>
  <c r="M558" i="33" s="1"/>
  <c r="J557" i="33"/>
  <c r="K557" i="33" s="1"/>
  <c r="N557" i="33" s="1"/>
  <c r="M557" i="33" s="1"/>
  <c r="J556" i="33"/>
  <c r="K556" i="33" s="1"/>
  <c r="N556" i="33" s="1"/>
  <c r="M556" i="33" s="1"/>
  <c r="J555" i="33"/>
  <c r="K555" i="33" s="1"/>
  <c r="N555" i="33" s="1"/>
  <c r="M555" i="33" s="1"/>
  <c r="J554" i="33"/>
  <c r="K554" i="33" s="1"/>
  <c r="N554" i="33" s="1"/>
  <c r="M554" i="33" s="1"/>
  <c r="J553" i="33"/>
  <c r="K553" i="33" s="1"/>
  <c r="N553" i="33" s="1"/>
  <c r="M553" i="33" s="1"/>
  <c r="J552" i="33"/>
  <c r="K552" i="33" s="1"/>
  <c r="N552" i="33" s="1"/>
  <c r="M552" i="33" s="1"/>
  <c r="J551" i="33"/>
  <c r="K551" i="33" s="1"/>
  <c r="N551" i="33" s="1"/>
  <c r="M551" i="33" s="1"/>
  <c r="J550" i="33"/>
  <c r="K550" i="33" s="1"/>
  <c r="N550" i="33" s="1"/>
  <c r="M550" i="33" s="1"/>
  <c r="J549" i="33"/>
  <c r="K549" i="33" s="1"/>
  <c r="N549" i="33" s="1"/>
  <c r="M549" i="33" s="1"/>
  <c r="J548" i="33"/>
  <c r="K548" i="33" s="1"/>
  <c r="N548" i="33" s="1"/>
  <c r="M548" i="33" s="1"/>
  <c r="J547" i="33"/>
  <c r="K547" i="33" s="1"/>
  <c r="N547" i="33" s="1"/>
  <c r="M547" i="33" s="1"/>
  <c r="J546" i="33"/>
  <c r="K546" i="33" s="1"/>
  <c r="N546" i="33" s="1"/>
  <c r="M546" i="33" s="1"/>
  <c r="J545" i="33"/>
  <c r="K545" i="33" s="1"/>
  <c r="N545" i="33" s="1"/>
  <c r="M545" i="33" s="1"/>
  <c r="J544" i="33"/>
  <c r="K544" i="33" s="1"/>
  <c r="N544" i="33" s="1"/>
  <c r="M544" i="33" s="1"/>
  <c r="J543" i="33"/>
  <c r="K543" i="33" s="1"/>
  <c r="N543" i="33" s="1"/>
  <c r="M543" i="33" s="1"/>
  <c r="J542" i="33"/>
  <c r="K542" i="33" s="1"/>
  <c r="N542" i="33" s="1"/>
  <c r="M542" i="33" s="1"/>
  <c r="J541" i="33"/>
  <c r="K541" i="33" s="1"/>
  <c r="N541" i="33" s="1"/>
  <c r="M541" i="33" s="1"/>
  <c r="J540" i="33"/>
  <c r="K540" i="33" s="1"/>
  <c r="N540" i="33" s="1"/>
  <c r="M540" i="33" s="1"/>
  <c r="J539" i="33"/>
  <c r="K539" i="33" s="1"/>
  <c r="N539" i="33" s="1"/>
  <c r="M539" i="33" s="1"/>
  <c r="J538" i="33"/>
  <c r="K538" i="33" s="1"/>
  <c r="N538" i="33" s="1"/>
  <c r="M538" i="33" s="1"/>
  <c r="J537" i="33"/>
  <c r="K537" i="33" s="1"/>
  <c r="N537" i="33" s="1"/>
  <c r="M537" i="33" s="1"/>
  <c r="J536" i="33"/>
  <c r="K536" i="33" s="1"/>
  <c r="N536" i="33" s="1"/>
  <c r="M536" i="33" s="1"/>
  <c r="J535" i="33"/>
  <c r="K535" i="33" s="1"/>
  <c r="N535" i="33" s="1"/>
  <c r="M535" i="33" s="1"/>
  <c r="J534" i="33"/>
  <c r="K534" i="33" s="1"/>
  <c r="N534" i="33" s="1"/>
  <c r="M534" i="33" s="1"/>
  <c r="J533" i="33"/>
  <c r="K533" i="33" s="1"/>
  <c r="N533" i="33" s="1"/>
  <c r="M533" i="33" s="1"/>
  <c r="J532" i="33"/>
  <c r="K532" i="33" s="1"/>
  <c r="N532" i="33" s="1"/>
  <c r="M532" i="33" s="1"/>
  <c r="J531" i="33"/>
  <c r="K531" i="33" s="1"/>
  <c r="N531" i="33" s="1"/>
  <c r="M531" i="33" s="1"/>
  <c r="J530" i="33"/>
  <c r="K530" i="33" s="1"/>
  <c r="N530" i="33" s="1"/>
  <c r="M530" i="33" s="1"/>
  <c r="J529" i="33"/>
  <c r="K529" i="33" s="1"/>
  <c r="N529" i="33" s="1"/>
  <c r="M529" i="33" s="1"/>
  <c r="J528" i="33"/>
  <c r="K528" i="33" s="1"/>
  <c r="N528" i="33" s="1"/>
  <c r="M528" i="33" s="1"/>
  <c r="J527" i="33"/>
  <c r="K527" i="33" s="1"/>
  <c r="N527" i="33" s="1"/>
  <c r="M527" i="33" s="1"/>
  <c r="J526" i="33"/>
  <c r="K526" i="33" s="1"/>
  <c r="N526" i="33" s="1"/>
  <c r="M526" i="33" s="1"/>
  <c r="J525" i="33"/>
  <c r="K525" i="33" s="1"/>
  <c r="N525" i="33" s="1"/>
  <c r="M525" i="33" s="1"/>
  <c r="J524" i="33"/>
  <c r="K524" i="33" s="1"/>
  <c r="N524" i="33" s="1"/>
  <c r="M524" i="33" s="1"/>
  <c r="J523" i="33"/>
  <c r="K523" i="33" s="1"/>
  <c r="N523" i="33" s="1"/>
  <c r="M523" i="33" s="1"/>
  <c r="J522" i="33"/>
  <c r="K522" i="33" s="1"/>
  <c r="N522" i="33" s="1"/>
  <c r="M522" i="33" s="1"/>
  <c r="J521" i="33"/>
  <c r="K521" i="33" s="1"/>
  <c r="N521" i="33" s="1"/>
  <c r="M521" i="33" s="1"/>
  <c r="J520" i="33"/>
  <c r="K520" i="33" s="1"/>
  <c r="N520" i="33" s="1"/>
  <c r="M520" i="33" s="1"/>
  <c r="J519" i="33"/>
  <c r="K519" i="33" s="1"/>
  <c r="N519" i="33" s="1"/>
  <c r="M519" i="33" s="1"/>
  <c r="J518" i="33"/>
  <c r="K518" i="33" s="1"/>
  <c r="N518" i="33" s="1"/>
  <c r="M518" i="33" s="1"/>
  <c r="J517" i="33"/>
  <c r="K517" i="33" s="1"/>
  <c r="N517" i="33" s="1"/>
  <c r="M517" i="33" s="1"/>
  <c r="J516" i="33"/>
  <c r="K516" i="33" s="1"/>
  <c r="N516" i="33" s="1"/>
  <c r="M516" i="33" s="1"/>
  <c r="J515" i="33"/>
  <c r="K515" i="33" s="1"/>
  <c r="N515" i="33" s="1"/>
  <c r="M515" i="33" s="1"/>
  <c r="J514" i="33"/>
  <c r="K514" i="33" s="1"/>
  <c r="N514" i="33" s="1"/>
  <c r="M514" i="33" s="1"/>
  <c r="J513" i="33"/>
  <c r="K513" i="33" s="1"/>
  <c r="N513" i="33" s="1"/>
  <c r="M513" i="33" s="1"/>
  <c r="J512" i="33"/>
  <c r="K512" i="33" s="1"/>
  <c r="N512" i="33" s="1"/>
  <c r="M512" i="33" s="1"/>
  <c r="J511" i="33"/>
  <c r="K511" i="33" s="1"/>
  <c r="N511" i="33" s="1"/>
  <c r="M511" i="33" s="1"/>
  <c r="J510" i="33"/>
  <c r="K510" i="33" s="1"/>
  <c r="N510" i="33" s="1"/>
  <c r="M510" i="33" s="1"/>
  <c r="J509" i="33"/>
  <c r="K509" i="33" s="1"/>
  <c r="N509" i="33" s="1"/>
  <c r="M509" i="33" s="1"/>
  <c r="J508" i="33"/>
  <c r="K508" i="33" s="1"/>
  <c r="N508" i="33" s="1"/>
  <c r="M508" i="33" s="1"/>
  <c r="J507" i="33"/>
  <c r="K507" i="33" s="1"/>
  <c r="N507" i="33" s="1"/>
  <c r="M507" i="33" s="1"/>
  <c r="J506" i="33"/>
  <c r="K506" i="33" s="1"/>
  <c r="N506" i="33" s="1"/>
  <c r="M506" i="33" s="1"/>
  <c r="J505" i="33"/>
  <c r="K505" i="33" s="1"/>
  <c r="N505" i="33" s="1"/>
  <c r="M505" i="33" s="1"/>
  <c r="J504" i="33"/>
  <c r="K504" i="33" s="1"/>
  <c r="N504" i="33" s="1"/>
  <c r="M504" i="33" s="1"/>
  <c r="J503" i="33"/>
  <c r="K503" i="33" s="1"/>
  <c r="N503" i="33" s="1"/>
  <c r="M503" i="33" s="1"/>
  <c r="J502" i="33"/>
  <c r="K502" i="33" s="1"/>
  <c r="N502" i="33" s="1"/>
  <c r="M502" i="33" s="1"/>
  <c r="J501" i="33"/>
  <c r="K501" i="33" s="1"/>
  <c r="N501" i="33" s="1"/>
  <c r="M501" i="33" s="1"/>
  <c r="J500" i="33"/>
  <c r="K500" i="33" s="1"/>
  <c r="N500" i="33" s="1"/>
  <c r="M500" i="33" s="1"/>
  <c r="J499" i="33"/>
  <c r="K499" i="33" s="1"/>
  <c r="N499" i="33" s="1"/>
  <c r="M499" i="33" s="1"/>
  <c r="J498" i="33"/>
  <c r="K498" i="33" s="1"/>
  <c r="N498" i="33" s="1"/>
  <c r="M498" i="33" s="1"/>
  <c r="J497" i="33"/>
  <c r="K497" i="33" s="1"/>
  <c r="N497" i="33" s="1"/>
  <c r="M497" i="33" s="1"/>
  <c r="J496" i="33"/>
  <c r="K496" i="33" s="1"/>
  <c r="N496" i="33" s="1"/>
  <c r="M496" i="33" s="1"/>
  <c r="J495" i="33"/>
  <c r="K495" i="33" s="1"/>
  <c r="N495" i="33" s="1"/>
  <c r="M495" i="33" s="1"/>
  <c r="J494" i="33"/>
  <c r="K494" i="33" s="1"/>
  <c r="N494" i="33" s="1"/>
  <c r="M494" i="33" s="1"/>
  <c r="J493" i="33"/>
  <c r="K493" i="33" s="1"/>
  <c r="N493" i="33" s="1"/>
  <c r="M493" i="33" s="1"/>
  <c r="J492" i="33"/>
  <c r="K492" i="33" s="1"/>
  <c r="N492" i="33" s="1"/>
  <c r="M492" i="33" s="1"/>
  <c r="J491" i="33"/>
  <c r="K491" i="33" s="1"/>
  <c r="N491" i="33" s="1"/>
  <c r="M491" i="33" s="1"/>
  <c r="J490" i="33"/>
  <c r="K490" i="33" s="1"/>
  <c r="N490" i="33" s="1"/>
  <c r="M490" i="33" s="1"/>
  <c r="J489" i="33"/>
  <c r="K489" i="33" s="1"/>
  <c r="N489" i="33" s="1"/>
  <c r="M489" i="33" s="1"/>
  <c r="J488" i="33"/>
  <c r="K488" i="33" s="1"/>
  <c r="N488" i="33" s="1"/>
  <c r="M488" i="33" s="1"/>
  <c r="J487" i="33"/>
  <c r="K487" i="33" s="1"/>
  <c r="N487" i="33" s="1"/>
  <c r="M487" i="33" s="1"/>
  <c r="J486" i="33"/>
  <c r="K486" i="33" s="1"/>
  <c r="N486" i="33" s="1"/>
  <c r="M486" i="33" s="1"/>
  <c r="J485" i="33"/>
  <c r="K485" i="33" s="1"/>
  <c r="N485" i="33" s="1"/>
  <c r="M485" i="33" s="1"/>
  <c r="J484" i="33"/>
  <c r="K484" i="33" s="1"/>
  <c r="N484" i="33" s="1"/>
  <c r="M484" i="33" s="1"/>
  <c r="J483" i="33"/>
  <c r="K483" i="33" s="1"/>
  <c r="N483" i="33" s="1"/>
  <c r="M483" i="33" s="1"/>
  <c r="J482" i="33"/>
  <c r="K482" i="33" s="1"/>
  <c r="N482" i="33" s="1"/>
  <c r="M482" i="33" s="1"/>
  <c r="J481" i="33"/>
  <c r="K481" i="33" s="1"/>
  <c r="N481" i="33" s="1"/>
  <c r="M481" i="33" s="1"/>
  <c r="J480" i="33"/>
  <c r="K480" i="33" s="1"/>
  <c r="N480" i="33" s="1"/>
  <c r="M480" i="33" s="1"/>
  <c r="J479" i="33"/>
  <c r="K479" i="33" s="1"/>
  <c r="N479" i="33" s="1"/>
  <c r="M479" i="33" s="1"/>
  <c r="J478" i="33"/>
  <c r="K478" i="33" s="1"/>
  <c r="N478" i="33" s="1"/>
  <c r="M478" i="33" s="1"/>
  <c r="J477" i="33"/>
  <c r="K477" i="33" s="1"/>
  <c r="N477" i="33" s="1"/>
  <c r="M477" i="33" s="1"/>
  <c r="J476" i="33"/>
  <c r="K476" i="33" s="1"/>
  <c r="N476" i="33" s="1"/>
  <c r="M476" i="33" s="1"/>
  <c r="J475" i="33"/>
  <c r="K475" i="33" s="1"/>
  <c r="N475" i="33" s="1"/>
  <c r="M475" i="33" s="1"/>
  <c r="J474" i="33"/>
  <c r="K474" i="33" s="1"/>
  <c r="N474" i="33" s="1"/>
  <c r="M474" i="33" s="1"/>
  <c r="J473" i="33"/>
  <c r="K473" i="33" s="1"/>
  <c r="N473" i="33" s="1"/>
  <c r="M473" i="33" s="1"/>
  <c r="J472" i="33"/>
  <c r="K472" i="33" s="1"/>
  <c r="N472" i="33" s="1"/>
  <c r="M472" i="33" s="1"/>
  <c r="J471" i="33"/>
  <c r="K471" i="33" s="1"/>
  <c r="N471" i="33" s="1"/>
  <c r="M471" i="33" s="1"/>
  <c r="J470" i="33"/>
  <c r="K470" i="33" s="1"/>
  <c r="N470" i="33" s="1"/>
  <c r="M470" i="33" s="1"/>
  <c r="J469" i="33"/>
  <c r="K469" i="33" s="1"/>
  <c r="N469" i="33" s="1"/>
  <c r="M469" i="33" s="1"/>
  <c r="J468" i="33"/>
  <c r="K468" i="33" s="1"/>
  <c r="N468" i="33" s="1"/>
  <c r="M468" i="33" s="1"/>
  <c r="J467" i="33"/>
  <c r="K467" i="33" s="1"/>
  <c r="N467" i="33" s="1"/>
  <c r="M467" i="33" s="1"/>
  <c r="J466" i="33"/>
  <c r="K466" i="33" s="1"/>
  <c r="N466" i="33" s="1"/>
  <c r="M466" i="33" s="1"/>
  <c r="J465" i="33"/>
  <c r="K465" i="33" s="1"/>
  <c r="N465" i="33" s="1"/>
  <c r="M465" i="33" s="1"/>
  <c r="J464" i="33"/>
  <c r="K464" i="33" s="1"/>
  <c r="N464" i="33" s="1"/>
  <c r="M464" i="33" s="1"/>
  <c r="J463" i="33"/>
  <c r="K463" i="33" s="1"/>
  <c r="N463" i="33" s="1"/>
  <c r="M463" i="33" s="1"/>
  <c r="J462" i="33"/>
  <c r="K462" i="33" s="1"/>
  <c r="N462" i="33" s="1"/>
  <c r="M462" i="33" s="1"/>
  <c r="J461" i="33"/>
  <c r="K461" i="33" s="1"/>
  <c r="N461" i="33" s="1"/>
  <c r="M461" i="33" s="1"/>
  <c r="J460" i="33"/>
  <c r="K460" i="33" s="1"/>
  <c r="N460" i="33" s="1"/>
  <c r="M460" i="33" s="1"/>
  <c r="J459" i="33"/>
  <c r="K459" i="33" s="1"/>
  <c r="N459" i="33" s="1"/>
  <c r="M459" i="33" s="1"/>
  <c r="J458" i="33"/>
  <c r="K458" i="33" s="1"/>
  <c r="N458" i="33" s="1"/>
  <c r="M458" i="33" s="1"/>
  <c r="J457" i="33"/>
  <c r="K457" i="33" s="1"/>
  <c r="N457" i="33" s="1"/>
  <c r="M457" i="33" s="1"/>
  <c r="J456" i="33"/>
  <c r="K456" i="33" s="1"/>
  <c r="N456" i="33" s="1"/>
  <c r="M456" i="33" s="1"/>
  <c r="J455" i="33"/>
  <c r="K455" i="33" s="1"/>
  <c r="N455" i="33" s="1"/>
  <c r="M455" i="33" s="1"/>
  <c r="J454" i="33"/>
  <c r="K454" i="33" s="1"/>
  <c r="N454" i="33" s="1"/>
  <c r="M454" i="33" s="1"/>
  <c r="J453" i="33"/>
  <c r="K453" i="33" s="1"/>
  <c r="N453" i="33" s="1"/>
  <c r="M453" i="33" s="1"/>
  <c r="J452" i="33"/>
  <c r="K452" i="33" s="1"/>
  <c r="N452" i="33" s="1"/>
  <c r="M452" i="33" s="1"/>
  <c r="J451" i="33"/>
  <c r="K451" i="33" s="1"/>
  <c r="N451" i="33" s="1"/>
  <c r="M451" i="33" s="1"/>
  <c r="J450" i="33"/>
  <c r="K450" i="33" s="1"/>
  <c r="N450" i="33" s="1"/>
  <c r="M450" i="33" s="1"/>
  <c r="J449" i="33"/>
  <c r="K449" i="33" s="1"/>
  <c r="N449" i="33" s="1"/>
  <c r="M449" i="33" s="1"/>
  <c r="J448" i="33"/>
  <c r="K448" i="33" s="1"/>
  <c r="N448" i="33" s="1"/>
  <c r="M448" i="33" s="1"/>
  <c r="J447" i="33"/>
  <c r="K447" i="33" s="1"/>
  <c r="N447" i="33" s="1"/>
  <c r="M447" i="33" s="1"/>
  <c r="J446" i="33"/>
  <c r="K446" i="33" s="1"/>
  <c r="N446" i="33" s="1"/>
  <c r="M446" i="33" s="1"/>
  <c r="J445" i="33"/>
  <c r="K445" i="33" s="1"/>
  <c r="N445" i="33" s="1"/>
  <c r="M445" i="33" s="1"/>
  <c r="J444" i="33"/>
  <c r="K444" i="33" s="1"/>
  <c r="N444" i="33" s="1"/>
  <c r="M444" i="33" s="1"/>
  <c r="J443" i="33"/>
  <c r="K443" i="33" s="1"/>
  <c r="N443" i="33" s="1"/>
  <c r="M443" i="33" s="1"/>
  <c r="J442" i="33"/>
  <c r="K442" i="33" s="1"/>
  <c r="N442" i="33" s="1"/>
  <c r="M442" i="33" s="1"/>
  <c r="J441" i="33"/>
  <c r="K441" i="33" s="1"/>
  <c r="N441" i="33" s="1"/>
  <c r="M441" i="33" s="1"/>
  <c r="J440" i="33"/>
  <c r="K440" i="33" s="1"/>
  <c r="N440" i="33" s="1"/>
  <c r="M440" i="33" s="1"/>
  <c r="J439" i="33"/>
  <c r="K439" i="33" s="1"/>
  <c r="N439" i="33" s="1"/>
  <c r="M439" i="33" s="1"/>
  <c r="J438" i="33"/>
  <c r="K438" i="33" s="1"/>
  <c r="N438" i="33" s="1"/>
  <c r="M438" i="33" s="1"/>
  <c r="J437" i="33"/>
  <c r="K437" i="33" s="1"/>
  <c r="N437" i="33" s="1"/>
  <c r="M437" i="33" s="1"/>
  <c r="J436" i="33"/>
  <c r="K436" i="33" s="1"/>
  <c r="N436" i="33" s="1"/>
  <c r="M436" i="33" s="1"/>
  <c r="J435" i="33"/>
  <c r="K435" i="33" s="1"/>
  <c r="N435" i="33" s="1"/>
  <c r="M435" i="33" s="1"/>
  <c r="J434" i="33"/>
  <c r="K434" i="33" s="1"/>
  <c r="N434" i="33" s="1"/>
  <c r="M434" i="33" s="1"/>
  <c r="J433" i="33"/>
  <c r="K433" i="33" s="1"/>
  <c r="N433" i="33" s="1"/>
  <c r="M433" i="33" s="1"/>
  <c r="J432" i="33"/>
  <c r="K432" i="33" s="1"/>
  <c r="N432" i="33" s="1"/>
  <c r="M432" i="33" s="1"/>
  <c r="J431" i="33"/>
  <c r="K431" i="33" s="1"/>
  <c r="N431" i="33" s="1"/>
  <c r="M431" i="33" s="1"/>
  <c r="J430" i="33"/>
  <c r="K430" i="33" s="1"/>
  <c r="N430" i="33" s="1"/>
  <c r="M430" i="33" s="1"/>
  <c r="J429" i="33"/>
  <c r="K429" i="33" s="1"/>
  <c r="N429" i="33" s="1"/>
  <c r="M429" i="33" s="1"/>
  <c r="J428" i="33"/>
  <c r="K428" i="33" s="1"/>
  <c r="N428" i="33" s="1"/>
  <c r="M428" i="33" s="1"/>
  <c r="J427" i="33"/>
  <c r="K427" i="33" s="1"/>
  <c r="N427" i="33" s="1"/>
  <c r="M427" i="33" s="1"/>
  <c r="J426" i="33"/>
  <c r="K426" i="33" s="1"/>
  <c r="N426" i="33" s="1"/>
  <c r="M426" i="33" s="1"/>
  <c r="J425" i="33"/>
  <c r="K425" i="33" s="1"/>
  <c r="N425" i="33" s="1"/>
  <c r="M425" i="33" s="1"/>
  <c r="J424" i="33"/>
  <c r="K424" i="33" s="1"/>
  <c r="N424" i="33" s="1"/>
  <c r="M424" i="33" s="1"/>
  <c r="J423" i="33"/>
  <c r="K423" i="33" s="1"/>
  <c r="N423" i="33" s="1"/>
  <c r="M423" i="33" s="1"/>
  <c r="J422" i="33"/>
  <c r="K422" i="33" s="1"/>
  <c r="N422" i="33" s="1"/>
  <c r="M422" i="33" s="1"/>
  <c r="J421" i="33"/>
  <c r="K421" i="33" s="1"/>
  <c r="N421" i="33" s="1"/>
  <c r="M421" i="33" s="1"/>
  <c r="J420" i="33"/>
  <c r="K420" i="33" s="1"/>
  <c r="N420" i="33" s="1"/>
  <c r="M420" i="33" s="1"/>
  <c r="J419" i="33"/>
  <c r="K419" i="33" s="1"/>
  <c r="N419" i="33" s="1"/>
  <c r="M419" i="33" s="1"/>
  <c r="J418" i="33"/>
  <c r="K418" i="33" s="1"/>
  <c r="N418" i="33" s="1"/>
  <c r="M418" i="33" s="1"/>
  <c r="J417" i="33"/>
  <c r="K417" i="33" s="1"/>
  <c r="N417" i="33" s="1"/>
  <c r="M417" i="33" s="1"/>
  <c r="J416" i="33"/>
  <c r="K416" i="33" s="1"/>
  <c r="N416" i="33" s="1"/>
  <c r="M416" i="33" s="1"/>
  <c r="J415" i="33"/>
  <c r="K415" i="33" s="1"/>
  <c r="N415" i="33" s="1"/>
  <c r="M415" i="33" s="1"/>
  <c r="J414" i="33"/>
  <c r="K414" i="33" s="1"/>
  <c r="N414" i="33" s="1"/>
  <c r="M414" i="33" s="1"/>
  <c r="J413" i="33"/>
  <c r="K413" i="33" s="1"/>
  <c r="N413" i="33" s="1"/>
  <c r="M413" i="33" s="1"/>
  <c r="J412" i="33"/>
  <c r="K412" i="33" s="1"/>
  <c r="N412" i="33" s="1"/>
  <c r="M412" i="33" s="1"/>
  <c r="J411" i="33"/>
  <c r="K411" i="33" s="1"/>
  <c r="N411" i="33" s="1"/>
  <c r="M411" i="33" s="1"/>
  <c r="J410" i="33"/>
  <c r="K410" i="33" s="1"/>
  <c r="N410" i="33" s="1"/>
  <c r="M410" i="33" s="1"/>
  <c r="J409" i="33"/>
  <c r="K409" i="33" s="1"/>
  <c r="N409" i="33" s="1"/>
  <c r="M409" i="33" s="1"/>
  <c r="J406" i="33"/>
  <c r="K406" i="33" s="1"/>
  <c r="N406" i="33" s="1"/>
  <c r="M406" i="33" s="1"/>
  <c r="J27" i="8"/>
  <c r="J405" i="33"/>
  <c r="K405" i="33" s="1"/>
  <c r="N405" i="33" s="1"/>
  <c r="M405" i="33" s="1"/>
  <c r="J26" i="8"/>
  <c r="J404" i="33"/>
  <c r="K404" i="33" s="1"/>
  <c r="N404" i="33" s="1"/>
  <c r="M404" i="33" s="1"/>
  <c r="J25" i="8"/>
  <c r="J403" i="33"/>
  <c r="K403" i="33" s="1"/>
  <c r="N403" i="33" s="1"/>
  <c r="M403" i="33" s="1"/>
  <c r="J24" i="8"/>
  <c r="J402" i="33"/>
  <c r="K402" i="33" s="1"/>
  <c r="N402" i="33" s="1"/>
  <c r="M402" i="33" s="1"/>
  <c r="J23" i="8"/>
  <c r="J401" i="33"/>
  <c r="K401" i="33" s="1"/>
  <c r="N401" i="33" s="1"/>
  <c r="M401" i="33" s="1"/>
  <c r="J34" i="8"/>
  <c r="J400" i="33"/>
  <c r="K400" i="33" s="1"/>
  <c r="N400" i="33" s="1"/>
  <c r="M400" i="33" s="1"/>
  <c r="J33" i="8"/>
  <c r="J399" i="33"/>
  <c r="K399" i="33" s="1"/>
  <c r="N399" i="33" s="1"/>
  <c r="M399" i="33" s="1"/>
  <c r="J32" i="8"/>
  <c r="J398" i="33"/>
  <c r="K398" i="33" s="1"/>
  <c r="N398" i="33" s="1"/>
  <c r="M398" i="33" s="1"/>
  <c r="J31" i="8"/>
  <c r="J397" i="33"/>
  <c r="K397" i="33" s="1"/>
  <c r="N397" i="33" s="1"/>
  <c r="M397" i="33" s="1"/>
  <c r="J30" i="8"/>
  <c r="J396" i="33"/>
  <c r="K396" i="33" s="1"/>
  <c r="N396" i="33" s="1"/>
  <c r="M396" i="33" s="1"/>
  <c r="J29" i="8"/>
  <c r="J394" i="33"/>
  <c r="J393" i="33"/>
  <c r="J391" i="33"/>
  <c r="K391" i="33" s="1"/>
  <c r="N391" i="33" s="1"/>
  <c r="M391" i="33" s="1"/>
  <c r="J390" i="33"/>
  <c r="J388" i="33"/>
  <c r="K388" i="33" s="1"/>
  <c r="N388" i="33" s="1"/>
  <c r="M388" i="33" s="1"/>
  <c r="J41" i="8"/>
  <c r="J387" i="33"/>
  <c r="K387" i="33" s="1"/>
  <c r="N387" i="33" s="1"/>
  <c r="M387" i="33" s="1"/>
  <c r="J40" i="8"/>
  <c r="J386" i="33"/>
  <c r="K386" i="33" s="1"/>
  <c r="N386" i="33" s="1"/>
  <c r="M386" i="33" s="1"/>
  <c r="J39" i="8"/>
  <c r="J385" i="33"/>
  <c r="K385" i="33" s="1"/>
  <c r="N385" i="33" s="1"/>
  <c r="M385" i="33" s="1"/>
  <c r="J38" i="8"/>
  <c r="J384" i="33"/>
  <c r="K384" i="33" s="1"/>
  <c r="N384" i="33" s="1"/>
  <c r="M384" i="33" s="1"/>
  <c r="J37" i="8"/>
  <c r="J383" i="33"/>
  <c r="K383" i="33" s="1"/>
  <c r="N383" i="33" s="1"/>
  <c r="M383" i="33" s="1"/>
  <c r="J36" i="8"/>
  <c r="J382" i="33"/>
  <c r="K382" i="33" s="1"/>
  <c r="N382" i="33" s="1"/>
  <c r="M382" i="33" s="1"/>
  <c r="J381" i="33"/>
  <c r="K381" i="33" s="1"/>
  <c r="N381" i="33" s="1"/>
  <c r="M381" i="33" s="1"/>
  <c r="J380" i="33"/>
  <c r="K380" i="33" s="1"/>
  <c r="N380" i="33" s="1"/>
  <c r="M380" i="33" s="1"/>
  <c r="J15" i="8"/>
  <c r="J379" i="33"/>
  <c r="K379" i="33" s="1"/>
  <c r="N379" i="33" s="1"/>
  <c r="M379" i="33" s="1"/>
  <c r="J14" i="8"/>
  <c r="J378" i="33"/>
  <c r="K378" i="33" s="1"/>
  <c r="N378" i="33" s="1"/>
  <c r="M378" i="33" s="1"/>
  <c r="J13" i="8"/>
  <c r="J377" i="33"/>
  <c r="K377" i="33" s="1"/>
  <c r="N377" i="33" s="1"/>
  <c r="M377" i="33" s="1"/>
  <c r="J16" i="8"/>
  <c r="J376" i="33"/>
  <c r="K376" i="33" s="1"/>
  <c r="N376" i="33" s="1"/>
  <c r="M376" i="33" s="1"/>
  <c r="J17" i="8"/>
  <c r="J375" i="33"/>
  <c r="K375" i="33" s="1"/>
  <c r="N375" i="33" s="1"/>
  <c r="M375" i="33" s="1"/>
  <c r="J18" i="8"/>
  <c r="J374" i="33"/>
  <c r="K374" i="33" s="1"/>
  <c r="N374" i="33" s="1"/>
  <c r="M374" i="33" s="1"/>
  <c r="J19" i="8"/>
  <c r="J373" i="33"/>
  <c r="K373" i="33" s="1"/>
  <c r="N373" i="33" s="1"/>
  <c r="M373" i="33" s="1"/>
  <c r="J20" i="8"/>
  <c r="J372" i="33"/>
  <c r="K372" i="33" s="1"/>
  <c r="N372" i="33" s="1"/>
  <c r="M372" i="33" s="1"/>
  <c r="J21" i="8"/>
  <c r="J371" i="33"/>
  <c r="K371" i="33" s="1"/>
  <c r="N371" i="33" s="1"/>
  <c r="M371" i="33" s="1"/>
  <c r="J370" i="33"/>
  <c r="K370" i="33" s="1"/>
  <c r="N370" i="33" s="1"/>
  <c r="M370" i="33" s="1"/>
  <c r="J61" i="8"/>
  <c r="J369" i="33"/>
  <c r="K369" i="33" s="1"/>
  <c r="N369" i="33" s="1"/>
  <c r="M369" i="33" s="1"/>
  <c r="J77" i="8"/>
  <c r="J368" i="33"/>
  <c r="K368" i="33" s="1"/>
  <c r="N368" i="33" s="1"/>
  <c r="M368" i="33" s="1"/>
  <c r="J76" i="8"/>
  <c r="J367" i="33"/>
  <c r="K367" i="33" s="1"/>
  <c r="N367" i="33" s="1"/>
  <c r="M367" i="33" s="1"/>
  <c r="J366" i="33"/>
  <c r="K366" i="33" s="1"/>
  <c r="N366" i="33" s="1"/>
  <c r="M366" i="33" s="1"/>
  <c r="J69" i="8"/>
  <c r="J365" i="33"/>
  <c r="K365" i="33" s="1"/>
  <c r="N365" i="33" s="1"/>
  <c r="M365" i="33" s="1"/>
  <c r="J68" i="8"/>
  <c r="J364" i="33"/>
  <c r="K364" i="33" s="1"/>
  <c r="N364" i="33" s="1"/>
  <c r="M364" i="33" s="1"/>
  <c r="J67" i="8"/>
  <c r="J363" i="33"/>
  <c r="K363" i="33" s="1"/>
  <c r="N363" i="33" s="1"/>
  <c r="M363" i="33" s="1"/>
  <c r="J66" i="8"/>
  <c r="J362" i="33"/>
  <c r="K362" i="33" s="1"/>
  <c r="N362" i="33" s="1"/>
  <c r="M362" i="33" s="1"/>
  <c r="J40" i="7"/>
  <c r="J361" i="33"/>
  <c r="K361" i="33" s="1"/>
  <c r="N361" i="33" s="1"/>
  <c r="M361" i="33" s="1"/>
  <c r="J39" i="7"/>
  <c r="J360" i="33"/>
  <c r="K360" i="33" s="1"/>
  <c r="N360" i="33" s="1"/>
  <c r="M360" i="33" s="1"/>
  <c r="J38" i="7"/>
  <c r="J359" i="33"/>
  <c r="K359" i="33" s="1"/>
  <c r="N359" i="33" s="1"/>
  <c r="M359" i="33" s="1"/>
  <c r="J37" i="7"/>
  <c r="J358" i="33"/>
  <c r="K358" i="33" s="1"/>
  <c r="N358" i="33" s="1"/>
  <c r="M358" i="33" s="1"/>
  <c r="J36" i="7"/>
  <c r="J357" i="33"/>
  <c r="K357" i="33" s="1"/>
  <c r="N357" i="33" s="1"/>
  <c r="M357" i="33" s="1"/>
  <c r="J35" i="7"/>
  <c r="J356" i="33"/>
  <c r="K356" i="33" s="1"/>
  <c r="N356" i="33" s="1"/>
  <c r="M356" i="33" s="1"/>
  <c r="J34" i="7"/>
  <c r="J355" i="33"/>
  <c r="K355" i="33" s="1"/>
  <c r="N355" i="33" s="1"/>
  <c r="M355" i="33" s="1"/>
  <c r="J33" i="7"/>
  <c r="J354" i="33"/>
  <c r="K354" i="33" s="1"/>
  <c r="N354" i="33" s="1"/>
  <c r="M354" i="33" s="1"/>
  <c r="J32" i="7"/>
  <c r="J353" i="33"/>
  <c r="K353" i="33" s="1"/>
  <c r="N353" i="33" s="1"/>
  <c r="M353" i="33" s="1"/>
  <c r="J31" i="7"/>
  <c r="J352" i="33"/>
  <c r="K352" i="33" s="1"/>
  <c r="N352" i="33" s="1"/>
  <c r="M352" i="33" s="1"/>
  <c r="J63" i="7"/>
  <c r="J351" i="33"/>
  <c r="K351" i="33" s="1"/>
  <c r="N351" i="33" s="1"/>
  <c r="M351" i="33" s="1"/>
  <c r="J62" i="7"/>
  <c r="J350" i="33"/>
  <c r="K350" i="33" s="1"/>
  <c r="N350" i="33" s="1"/>
  <c r="M350" i="33" s="1"/>
  <c r="J65" i="7"/>
  <c r="J349" i="33"/>
  <c r="K349" i="33" s="1"/>
  <c r="N349" i="33" s="1"/>
  <c r="M349" i="33" s="1"/>
  <c r="J64" i="7"/>
  <c r="J348" i="33"/>
  <c r="K348" i="33" s="1"/>
  <c r="N348" i="33" s="1"/>
  <c r="M348" i="33" s="1"/>
  <c r="J347" i="33"/>
  <c r="K347" i="33" s="1"/>
  <c r="J345" i="33"/>
  <c r="K345" i="33" s="1"/>
  <c r="N345" i="33" s="1"/>
  <c r="M345" i="33" s="1"/>
  <c r="J84" i="6"/>
  <c r="J83" i="6"/>
  <c r="J344" i="33"/>
  <c r="K344" i="33" s="1"/>
  <c r="N344" i="33" s="1"/>
  <c r="M344" i="33" s="1"/>
  <c r="J82" i="6"/>
  <c r="J81" i="6"/>
  <c r="J343" i="33"/>
  <c r="K343" i="33" s="1"/>
  <c r="N343" i="33" s="1"/>
  <c r="M343" i="33" s="1"/>
  <c r="J75" i="6"/>
  <c r="J74" i="6"/>
  <c r="J342" i="33"/>
  <c r="K342" i="33" s="1"/>
  <c r="N342" i="33" s="1"/>
  <c r="M342" i="33" s="1"/>
  <c r="J73" i="6"/>
  <c r="J72" i="6"/>
  <c r="J341" i="33"/>
  <c r="K341" i="33" s="1"/>
  <c r="N341" i="33" s="1"/>
  <c r="M341" i="33" s="1"/>
  <c r="J66" i="6"/>
  <c r="J65" i="6"/>
  <c r="J63" i="6"/>
  <c r="J338" i="33"/>
  <c r="K338" i="33" s="1"/>
  <c r="N338" i="33" s="1"/>
  <c r="M338" i="33" s="1"/>
  <c r="J337" i="33"/>
  <c r="K337" i="33" s="1"/>
  <c r="N337" i="33" s="1"/>
  <c r="M337" i="33" s="1"/>
  <c r="J335" i="33"/>
  <c r="K335" i="33" s="1"/>
  <c r="N335" i="33" s="1"/>
  <c r="M335" i="33" s="1"/>
  <c r="J334" i="33"/>
  <c r="K334" i="33" s="1"/>
  <c r="N334" i="33" s="1"/>
  <c r="M334" i="33" s="1"/>
  <c r="J333" i="33"/>
  <c r="K333" i="33" s="1"/>
  <c r="N333" i="33" s="1"/>
  <c r="M333" i="33" s="1"/>
  <c r="N332" i="33"/>
  <c r="M332" i="33" s="1"/>
  <c r="N331" i="33"/>
  <c r="M331" i="33" s="1"/>
  <c r="J47" i="8"/>
  <c r="N330" i="33"/>
  <c r="M330" i="33" s="1"/>
  <c r="J46" i="8"/>
  <c r="N329" i="33"/>
  <c r="M329" i="33" s="1"/>
  <c r="J45" i="8"/>
  <c r="N328" i="33"/>
  <c r="M328" i="33" s="1"/>
  <c r="J320" i="33"/>
  <c r="K320" i="33" s="1"/>
  <c r="N320" i="33" s="1"/>
  <c r="M320" i="33" s="1"/>
  <c r="J319" i="33"/>
  <c r="K319" i="33" s="1"/>
  <c r="N319" i="33" s="1"/>
  <c r="M319" i="33" s="1"/>
  <c r="J318" i="33"/>
  <c r="K318" i="33" s="1"/>
  <c r="N318" i="33" s="1"/>
  <c r="M318" i="33" s="1"/>
  <c r="J317" i="33"/>
  <c r="K317" i="33" s="1"/>
  <c r="N317" i="33" s="1"/>
  <c r="M317" i="33" s="1"/>
  <c r="J316" i="33"/>
  <c r="K316" i="33" s="1"/>
  <c r="N316" i="33" s="1"/>
  <c r="M316" i="33" s="1"/>
  <c r="J315" i="33"/>
  <c r="K315" i="33" s="1"/>
  <c r="N315" i="33" s="1"/>
  <c r="M315" i="33" s="1"/>
  <c r="J314" i="33"/>
  <c r="J313" i="33"/>
  <c r="J312" i="33"/>
  <c r="K312" i="33" s="1"/>
  <c r="N312" i="33" s="1"/>
  <c r="M312" i="33" s="1"/>
  <c r="J311" i="33"/>
  <c r="K311" i="33" s="1"/>
  <c r="N311" i="33" s="1"/>
  <c r="M311" i="33" s="1"/>
  <c r="J310" i="33"/>
  <c r="K310" i="33" s="1"/>
  <c r="N310" i="33" s="1"/>
  <c r="M310" i="33" s="1"/>
  <c r="J309" i="33"/>
  <c r="K309" i="33" s="1"/>
  <c r="N309" i="33" s="1"/>
  <c r="M309" i="33" s="1"/>
  <c r="J308" i="33"/>
  <c r="K308" i="33" s="1"/>
  <c r="N308" i="33" s="1"/>
  <c r="M308" i="33" s="1"/>
  <c r="J307" i="33"/>
  <c r="K307" i="33" s="1"/>
  <c r="N307" i="33" s="1"/>
  <c r="M307" i="33" s="1"/>
  <c r="J306" i="33"/>
  <c r="K306" i="33" s="1"/>
  <c r="N306" i="33" s="1"/>
  <c r="M306" i="33" s="1"/>
  <c r="J305" i="33"/>
  <c r="K305" i="33" s="1"/>
  <c r="N305" i="33" s="1"/>
  <c r="M305" i="33" s="1"/>
  <c r="J304" i="33"/>
  <c r="K304" i="33" s="1"/>
  <c r="N304" i="33" s="1"/>
  <c r="M304" i="33" s="1"/>
  <c r="J303" i="33"/>
  <c r="K303" i="33" s="1"/>
  <c r="N303" i="33" s="1"/>
  <c r="M303" i="33" s="1"/>
  <c r="J302" i="33"/>
  <c r="K302" i="33" s="1"/>
  <c r="N302" i="33" s="1"/>
  <c r="M302" i="33" s="1"/>
  <c r="J301" i="33"/>
  <c r="K301" i="33" s="1"/>
  <c r="N301" i="33" s="1"/>
  <c r="M301" i="33" s="1"/>
  <c r="J299" i="33"/>
  <c r="K299" i="33" s="1"/>
  <c r="J298" i="33"/>
  <c r="K298" i="33" s="1"/>
  <c r="J297" i="33"/>
  <c r="N297" i="33" s="1"/>
  <c r="M297" i="33" s="1"/>
  <c r="J296" i="33"/>
  <c r="K296" i="33" s="1"/>
  <c r="N296" i="33" s="1"/>
  <c r="M296" i="33" s="1"/>
  <c r="J295" i="33"/>
  <c r="M295" i="33" s="1"/>
  <c r="J294" i="33"/>
  <c r="K294" i="33" s="1"/>
  <c r="J293" i="33"/>
  <c r="K293" i="33" s="1"/>
  <c r="J292" i="33"/>
  <c r="M292" i="33" s="1"/>
  <c r="J291" i="33"/>
  <c r="J340" i="33"/>
  <c r="K340" i="33" s="1"/>
  <c r="N340" i="33" s="1"/>
  <c r="M340" i="33" s="1"/>
  <c r="J64" i="6"/>
  <c r="J289" i="33"/>
  <c r="K289" i="33" s="1"/>
  <c r="N289" i="33" s="1"/>
  <c r="M289" i="33" s="1"/>
  <c r="J288" i="33"/>
  <c r="K288" i="33" s="1"/>
  <c r="N288" i="33" s="1"/>
  <c r="M288" i="33" s="1"/>
  <c r="J287" i="33"/>
  <c r="K287" i="33" s="1"/>
  <c r="N287" i="33" s="1"/>
  <c r="M287" i="33" s="1"/>
  <c r="J286" i="33"/>
  <c r="K286" i="33" s="1"/>
  <c r="N286" i="33" s="1"/>
  <c r="M286" i="33" s="1"/>
  <c r="J285" i="33"/>
  <c r="K285" i="33" s="1"/>
  <c r="N285" i="33" s="1"/>
  <c r="M285" i="33" s="1"/>
  <c r="J284" i="33"/>
  <c r="K284" i="33" s="1"/>
  <c r="N284" i="33" s="1"/>
  <c r="M284" i="33" s="1"/>
  <c r="J28" i="6"/>
  <c r="J283" i="33"/>
  <c r="K283" i="33" s="1"/>
  <c r="N283" i="33" s="1"/>
  <c r="M283" i="33" s="1"/>
  <c r="J26" i="6"/>
  <c r="K282" i="33"/>
  <c r="N282" i="33" s="1"/>
  <c r="M282" i="33" s="1"/>
  <c r="J29" i="6"/>
  <c r="J281" i="33"/>
  <c r="K281" i="33" s="1"/>
  <c r="N281" i="33" s="1"/>
  <c r="M281" i="33" s="1"/>
  <c r="J280" i="33"/>
  <c r="K280" i="33" s="1"/>
  <c r="N280" i="33" s="1"/>
  <c r="M280" i="33" s="1"/>
  <c r="J279" i="33"/>
  <c r="K279" i="33" s="1"/>
  <c r="N279" i="33" s="1"/>
  <c r="M279" i="33" s="1"/>
  <c r="J278" i="33"/>
  <c r="K278" i="33" s="1"/>
  <c r="N278" i="33" s="1"/>
  <c r="M278" i="33" s="1"/>
  <c r="J277" i="33"/>
  <c r="K277" i="33" s="1"/>
  <c r="N277" i="33" s="1"/>
  <c r="M277" i="33" s="1"/>
  <c r="J276" i="33"/>
  <c r="K276" i="33" s="1"/>
  <c r="N276" i="33" s="1"/>
  <c r="M276" i="33" s="1"/>
  <c r="J275" i="33"/>
  <c r="K275" i="33" s="1"/>
  <c r="N275" i="33" s="1"/>
  <c r="M275" i="33" s="1"/>
  <c r="J274" i="33"/>
  <c r="K274" i="33" s="1"/>
  <c r="N274" i="33" s="1"/>
  <c r="M274" i="33" s="1"/>
  <c r="J273" i="33"/>
  <c r="K273" i="33" s="1"/>
  <c r="N273" i="33" s="1"/>
  <c r="M273" i="33" s="1"/>
  <c r="J272" i="33"/>
  <c r="K272" i="33" s="1"/>
  <c r="N272" i="33" s="1"/>
  <c r="M272" i="33" s="1"/>
  <c r="J56" i="6"/>
  <c r="J271" i="33"/>
  <c r="K271" i="33" s="1"/>
  <c r="N271" i="33" s="1"/>
  <c r="M271" i="33" s="1"/>
  <c r="J57" i="6"/>
  <c r="J270" i="33"/>
  <c r="K270" i="33" s="1"/>
  <c r="N270" i="33" s="1"/>
  <c r="M270" i="33" s="1"/>
  <c r="J269" i="33"/>
  <c r="K269" i="33" s="1"/>
  <c r="N269" i="33" s="1"/>
  <c r="M269" i="33" s="1"/>
  <c r="J35" i="6"/>
  <c r="J268" i="33"/>
  <c r="K268" i="33" s="1"/>
  <c r="N268" i="33" s="1"/>
  <c r="M268" i="33" s="1"/>
  <c r="J34" i="6"/>
  <c r="J267" i="33"/>
  <c r="K267" i="33" s="1"/>
  <c r="N267" i="33" s="1"/>
  <c r="M267" i="33" s="1"/>
  <c r="J36" i="6"/>
  <c r="J265" i="33"/>
  <c r="K265" i="33" s="1"/>
  <c r="N265" i="33" s="1"/>
  <c r="M265" i="33" s="1"/>
  <c r="J4" i="20"/>
  <c r="J264" i="33"/>
  <c r="K264" i="33" s="1"/>
  <c r="N264" i="33" s="1"/>
  <c r="M264" i="33" s="1"/>
  <c r="J6" i="20"/>
  <c r="J263" i="33"/>
  <c r="K263" i="33" s="1"/>
  <c r="N263" i="33" s="1"/>
  <c r="M263" i="33" s="1"/>
  <c r="J5" i="20"/>
  <c r="J261" i="33"/>
  <c r="K261" i="33" s="1"/>
  <c r="N261" i="33" s="1"/>
  <c r="M261" i="33" s="1"/>
  <c r="J63" i="16"/>
  <c r="J259" i="33"/>
  <c r="K259" i="33" s="1"/>
  <c r="N259" i="33" s="1"/>
  <c r="M259" i="33" s="1"/>
  <c r="J56" i="16"/>
  <c r="J258" i="33"/>
  <c r="K258" i="33" s="1"/>
  <c r="N258" i="33" s="1"/>
  <c r="M258" i="33" s="1"/>
  <c r="J55" i="16"/>
  <c r="J256" i="33"/>
  <c r="K256" i="33" s="1"/>
  <c r="N256" i="33" s="1"/>
  <c r="M256" i="33" s="1"/>
  <c r="J54" i="16"/>
  <c r="J255" i="33"/>
  <c r="K255" i="33" s="1"/>
  <c r="N255" i="33" s="1"/>
  <c r="M255" i="33" s="1"/>
  <c r="J53" i="16"/>
  <c r="J254" i="33"/>
  <c r="K254" i="33" s="1"/>
  <c r="N254" i="33" s="1"/>
  <c r="M254" i="33" s="1"/>
  <c r="J59" i="16"/>
  <c r="J253" i="33"/>
  <c r="K253" i="33" s="1"/>
  <c r="N253" i="33" s="1"/>
  <c r="M253" i="33" s="1"/>
  <c r="J58" i="16"/>
  <c r="J252" i="33"/>
  <c r="K252" i="33" s="1"/>
  <c r="N252" i="33" s="1"/>
  <c r="M252" i="33" s="1"/>
  <c r="J52" i="16"/>
  <c r="J251" i="33"/>
  <c r="K251" i="33" s="1"/>
  <c r="N251" i="33" s="1"/>
  <c r="M251" i="33" s="1"/>
  <c r="J51" i="16"/>
  <c r="J249" i="33"/>
  <c r="K249" i="33" s="1"/>
  <c r="N249" i="33" s="1"/>
  <c r="M249" i="33" s="1"/>
  <c r="J247" i="33"/>
  <c r="K247" i="33" s="1"/>
  <c r="N247" i="33" s="1"/>
  <c r="M247" i="33" s="1"/>
  <c r="J28" i="7"/>
  <c r="J246" i="33"/>
  <c r="K246" i="33" s="1"/>
  <c r="N246" i="33" s="1"/>
  <c r="M246" i="33" s="1"/>
  <c r="J27" i="7"/>
  <c r="J244" i="33"/>
  <c r="K244" i="33" s="1"/>
  <c r="N244" i="33" s="1"/>
  <c r="M244" i="33" s="1"/>
  <c r="J58" i="7"/>
  <c r="J243" i="33"/>
  <c r="K243" i="33" s="1"/>
  <c r="N243" i="33" s="1"/>
  <c r="M243" i="33" s="1"/>
  <c r="J57" i="7"/>
  <c r="J242" i="33"/>
  <c r="K242" i="33" s="1"/>
  <c r="N242" i="33" s="1"/>
  <c r="M242" i="33" s="1"/>
  <c r="J241" i="33"/>
  <c r="K241" i="33" s="1"/>
  <c r="N241" i="33" s="1"/>
  <c r="M241" i="33" s="1"/>
  <c r="J240" i="33"/>
  <c r="K240" i="33" s="1"/>
  <c r="N240" i="33" s="1"/>
  <c r="M240" i="33" s="1"/>
  <c r="J76" i="7"/>
  <c r="J239" i="33"/>
  <c r="K239" i="33" s="1"/>
  <c r="N239" i="33" s="1"/>
  <c r="M239" i="33" s="1"/>
  <c r="J75" i="7"/>
  <c r="J238" i="33"/>
  <c r="K238" i="33" s="1"/>
  <c r="N238" i="33" s="1"/>
  <c r="M238" i="33" s="1"/>
  <c r="J237" i="33"/>
  <c r="K237" i="33" s="1"/>
  <c r="N237" i="33" s="1"/>
  <c r="M237" i="33" s="1"/>
  <c r="J45" i="7"/>
  <c r="J236" i="33"/>
  <c r="K236" i="33" s="1"/>
  <c r="N236" i="33" s="1"/>
  <c r="M236" i="33" s="1"/>
  <c r="J44" i="7"/>
  <c r="J234" i="33"/>
  <c r="K234" i="33" s="1"/>
  <c r="N234" i="33" s="1"/>
  <c r="M234" i="33" s="1"/>
  <c r="J56" i="7"/>
  <c r="J233" i="33"/>
  <c r="K233" i="33" s="1"/>
  <c r="N233" i="33" s="1"/>
  <c r="M233" i="33" s="1"/>
  <c r="J55" i="7"/>
  <c r="J231" i="33"/>
  <c r="K231" i="33" s="1"/>
  <c r="N231" i="33" s="1"/>
  <c r="M231" i="33" s="1"/>
  <c r="J48" i="7"/>
  <c r="J230" i="33"/>
  <c r="K230" i="33" s="1"/>
  <c r="N230" i="33" s="1"/>
  <c r="M230" i="33" s="1"/>
  <c r="J49" i="7"/>
  <c r="J229" i="33"/>
  <c r="K229" i="33" s="1"/>
  <c r="N229" i="33" s="1"/>
  <c r="M229" i="33" s="1"/>
  <c r="J43" i="7"/>
  <c r="J228" i="33"/>
  <c r="K228" i="33" s="1"/>
  <c r="N228" i="33" s="1"/>
  <c r="M228" i="33" s="1"/>
  <c r="J42" i="7"/>
  <c r="J227" i="33"/>
  <c r="K227" i="33" s="1"/>
  <c r="N227" i="33" s="1"/>
  <c r="M227" i="33" s="1"/>
  <c r="J24" i="7"/>
  <c r="J226" i="33"/>
  <c r="K226" i="33" s="1"/>
  <c r="N226" i="33" s="1"/>
  <c r="M226" i="33" s="1"/>
  <c r="J23" i="7"/>
  <c r="J225" i="33"/>
  <c r="K225" i="33" s="1"/>
  <c r="N225" i="33" s="1"/>
  <c r="M225" i="33" s="1"/>
  <c r="J21" i="7"/>
  <c r="J224" i="33"/>
  <c r="K224" i="33" s="1"/>
  <c r="N224" i="33" s="1"/>
  <c r="M224" i="33" s="1"/>
  <c r="J19" i="7"/>
  <c r="J223" i="33"/>
  <c r="K223" i="33" s="1"/>
  <c r="N223" i="33" s="1"/>
  <c r="M223" i="33" s="1"/>
  <c r="J18" i="7"/>
  <c r="J222" i="33"/>
  <c r="K222" i="33" s="1"/>
  <c r="N222" i="33" s="1"/>
  <c r="M222" i="33" s="1"/>
  <c r="J16" i="7"/>
  <c r="J221" i="33"/>
  <c r="K221" i="33" s="1"/>
  <c r="N221" i="33" s="1"/>
  <c r="M221" i="33" s="1"/>
  <c r="J22" i="7"/>
  <c r="J220" i="33"/>
  <c r="K220" i="33" s="1"/>
  <c r="N220" i="33" s="1"/>
  <c r="M220" i="33" s="1"/>
  <c r="J17" i="7"/>
  <c r="J218" i="33"/>
  <c r="K218" i="33" s="1"/>
  <c r="N218" i="33" s="1"/>
  <c r="M218" i="33" s="1"/>
  <c r="J58" i="5"/>
  <c r="J217" i="33"/>
  <c r="K217" i="33" s="1"/>
  <c r="N217" i="33" s="1"/>
  <c r="M217" i="33" s="1"/>
  <c r="J57" i="5"/>
  <c r="J216" i="33"/>
  <c r="K216" i="33" s="1"/>
  <c r="N216" i="33" s="1"/>
  <c r="M216" i="33" s="1"/>
  <c r="J56" i="5"/>
  <c r="J215" i="33"/>
  <c r="K215" i="33" s="1"/>
  <c r="N215" i="33" s="1"/>
  <c r="M215" i="33" s="1"/>
  <c r="J54" i="5"/>
  <c r="J214" i="33"/>
  <c r="K214" i="33" s="1"/>
  <c r="N214" i="33" s="1"/>
  <c r="M214" i="33" s="1"/>
  <c r="J53" i="5"/>
  <c r="J213" i="33"/>
  <c r="K213" i="33" s="1"/>
  <c r="N213" i="33" s="1"/>
  <c r="M213" i="33" s="1"/>
  <c r="J52" i="5"/>
  <c r="J212" i="33"/>
  <c r="K212" i="33" s="1"/>
  <c r="N212" i="33" s="1"/>
  <c r="M212" i="33" s="1"/>
  <c r="J51" i="5"/>
  <c r="J210" i="33"/>
  <c r="K210" i="33" s="1"/>
  <c r="N210" i="33" s="1"/>
  <c r="M210" i="33" s="1"/>
  <c r="J46" i="17"/>
  <c r="J209" i="33"/>
  <c r="K209" i="33" s="1"/>
  <c r="N209" i="33" s="1"/>
  <c r="M209" i="33" s="1"/>
  <c r="J45" i="17"/>
  <c r="J208" i="33"/>
  <c r="K208" i="33" s="1"/>
  <c r="N208" i="33" s="1"/>
  <c r="M208" i="33" s="1"/>
  <c r="J40" i="17"/>
  <c r="J207" i="33"/>
  <c r="K207" i="33" s="1"/>
  <c r="N207" i="33" s="1"/>
  <c r="M207" i="33" s="1"/>
  <c r="J39" i="17"/>
  <c r="J206" i="33"/>
  <c r="K206" i="33" s="1"/>
  <c r="N206" i="33" s="1"/>
  <c r="M206" i="33" s="1"/>
  <c r="J38" i="17"/>
  <c r="J205" i="33"/>
  <c r="K205" i="33" s="1"/>
  <c r="M205" i="33" s="1"/>
  <c r="J37" i="17"/>
  <c r="J203" i="33"/>
  <c r="K203" i="33" s="1"/>
  <c r="N203" i="33" s="1"/>
  <c r="M203" i="33" s="1"/>
  <c r="J61" i="17"/>
  <c r="J202" i="33"/>
  <c r="K202" i="33" s="1"/>
  <c r="N202" i="33" s="1"/>
  <c r="M202" i="33" s="1"/>
  <c r="J60" i="17"/>
  <c r="J201" i="33"/>
  <c r="K201" i="33" s="1"/>
  <c r="N201" i="33" s="1"/>
  <c r="M201" i="33" s="1"/>
  <c r="J58" i="17"/>
  <c r="J199" i="33"/>
  <c r="K199" i="33" s="1"/>
  <c r="N199" i="33" s="1"/>
  <c r="M199" i="33" s="1"/>
  <c r="J57" i="17"/>
  <c r="J198" i="33"/>
  <c r="K198" i="33" s="1"/>
  <c r="N198" i="33" s="1"/>
  <c r="M198" i="33" s="1"/>
  <c r="J56" i="17"/>
  <c r="J197" i="33"/>
  <c r="K197" i="33" s="1"/>
  <c r="N197" i="33" s="1"/>
  <c r="M197" i="33" s="1"/>
  <c r="J55" i="17"/>
  <c r="J196" i="33"/>
  <c r="K196" i="33" s="1"/>
  <c r="N196" i="33" s="1"/>
  <c r="M196" i="33" s="1"/>
  <c r="J54" i="17"/>
  <c r="J195" i="33"/>
  <c r="K195" i="33" s="1"/>
  <c r="N195" i="33" s="1"/>
  <c r="M195" i="33" s="1"/>
  <c r="J53" i="17"/>
  <c r="J194" i="33"/>
  <c r="K194" i="33" s="1"/>
  <c r="N194" i="33" s="1"/>
  <c r="M194" i="33" s="1"/>
  <c r="J52" i="17"/>
  <c r="J193" i="33"/>
  <c r="K193" i="33" s="1"/>
  <c r="N193" i="33" s="1"/>
  <c r="M193" i="33" s="1"/>
  <c r="J51" i="17"/>
  <c r="J192" i="33"/>
  <c r="K192" i="33" s="1"/>
  <c r="N192" i="33" s="1"/>
  <c r="M192" i="33" s="1"/>
  <c r="J25" i="17"/>
  <c r="J191" i="33"/>
  <c r="K191" i="33" s="1"/>
  <c r="N191" i="33" s="1"/>
  <c r="M191" i="33" s="1"/>
  <c r="J24" i="17"/>
  <c r="J190" i="33"/>
  <c r="K190" i="33" s="1"/>
  <c r="N190" i="33" s="1"/>
  <c r="M190" i="33" s="1"/>
  <c r="J23" i="17"/>
  <c r="J189" i="33"/>
  <c r="K189" i="33" s="1"/>
  <c r="N189" i="33" s="1"/>
  <c r="M189" i="33" s="1"/>
  <c r="J22" i="17"/>
  <c r="J188" i="33"/>
  <c r="K188" i="33" s="1"/>
  <c r="N188" i="33" s="1"/>
  <c r="M188" i="33" s="1"/>
  <c r="J19" i="17"/>
  <c r="J187" i="33"/>
  <c r="K187" i="33" s="1"/>
  <c r="N187" i="33" s="1"/>
  <c r="M187" i="33" s="1"/>
  <c r="J18" i="17"/>
  <c r="J186" i="33"/>
  <c r="K186" i="33" s="1"/>
  <c r="N186" i="33" s="1"/>
  <c r="M186" i="33" s="1"/>
  <c r="J17" i="17"/>
  <c r="J185" i="33"/>
  <c r="K185" i="33" s="1"/>
  <c r="N185" i="33" s="1"/>
  <c r="M185" i="33" s="1"/>
  <c r="J16" i="17"/>
  <c r="J184" i="33"/>
  <c r="K184" i="33" s="1"/>
  <c r="N184" i="33" s="1"/>
  <c r="M184" i="33" s="1"/>
  <c r="J15" i="17"/>
  <c r="J183" i="33"/>
  <c r="K183" i="33" s="1"/>
  <c r="N183" i="33" s="1"/>
  <c r="M183" i="33" s="1"/>
  <c r="J14" i="17"/>
  <c r="J182" i="33"/>
  <c r="K182" i="33" s="1"/>
  <c r="N182" i="33" s="1"/>
  <c r="M182" i="33" s="1"/>
  <c r="J13" i="17"/>
  <c r="J181" i="33"/>
  <c r="K181" i="33" s="1"/>
  <c r="N181" i="33" s="1"/>
  <c r="M181" i="33" s="1"/>
  <c r="J12" i="17"/>
  <c r="J179" i="33"/>
  <c r="K179" i="33" s="1"/>
  <c r="N179" i="33" s="1"/>
  <c r="M179" i="33" s="1"/>
  <c r="L179" i="33" s="1"/>
  <c r="J41" i="16"/>
  <c r="J178" i="33"/>
  <c r="K178" i="33" s="1"/>
  <c r="N178" i="33" s="1"/>
  <c r="M178" i="33" s="1"/>
  <c r="L178" i="33" s="1"/>
  <c r="J177" i="33"/>
  <c r="K177" i="33" s="1"/>
  <c r="N177" i="33" s="1"/>
  <c r="M177" i="33" s="1"/>
  <c r="L177" i="33" s="1"/>
  <c r="J21" i="16"/>
  <c r="J176" i="33"/>
  <c r="K176" i="33" s="1"/>
  <c r="N176" i="33" s="1"/>
  <c r="M176" i="33" s="1"/>
  <c r="L176" i="33" s="1"/>
  <c r="J40" i="16"/>
  <c r="J175" i="33"/>
  <c r="K175" i="33" s="1"/>
  <c r="N175" i="33" s="1"/>
  <c r="M175" i="33" s="1"/>
  <c r="L175" i="33" s="1"/>
  <c r="J174" i="33"/>
  <c r="K174" i="33" s="1"/>
  <c r="N174" i="33" s="1"/>
  <c r="M174" i="33" s="1"/>
  <c r="L174" i="33" s="1"/>
  <c r="J20" i="16"/>
  <c r="J173" i="33"/>
  <c r="K173" i="33" s="1"/>
  <c r="N173" i="33" s="1"/>
  <c r="M173" i="33" s="1"/>
  <c r="L173" i="33" s="1"/>
  <c r="J39" i="16"/>
  <c r="J172" i="33"/>
  <c r="K172" i="33" s="1"/>
  <c r="N172" i="33" s="1"/>
  <c r="M172" i="33" s="1"/>
  <c r="L172" i="33" s="1"/>
  <c r="J171" i="33"/>
  <c r="K171" i="33" s="1"/>
  <c r="N171" i="33" s="1"/>
  <c r="M171" i="33" s="1"/>
  <c r="L171" i="33" s="1"/>
  <c r="J19" i="16"/>
  <c r="J170" i="33"/>
  <c r="K170" i="33" s="1"/>
  <c r="N170" i="33" s="1"/>
  <c r="M170" i="33" s="1"/>
  <c r="L170" i="33" s="1"/>
  <c r="J38" i="16"/>
  <c r="J169" i="33"/>
  <c r="K169" i="33" s="1"/>
  <c r="N169" i="33" s="1"/>
  <c r="M169" i="33" s="1"/>
  <c r="L169" i="33" s="1"/>
  <c r="J168" i="33"/>
  <c r="K168" i="33" s="1"/>
  <c r="N168" i="33" s="1"/>
  <c r="M168" i="33" s="1"/>
  <c r="L168" i="33" s="1"/>
  <c r="J18" i="16"/>
  <c r="J167" i="33"/>
  <c r="K167" i="33" s="1"/>
  <c r="N167" i="33" s="1"/>
  <c r="M167" i="33" s="1"/>
  <c r="L167" i="33" s="1"/>
  <c r="J37" i="16"/>
  <c r="J166" i="33"/>
  <c r="K166" i="33" s="1"/>
  <c r="N166" i="33" s="1"/>
  <c r="M166" i="33" s="1"/>
  <c r="L166" i="33" s="1"/>
  <c r="J165" i="33"/>
  <c r="K165" i="33" s="1"/>
  <c r="N165" i="33" s="1"/>
  <c r="M165" i="33" s="1"/>
  <c r="L165" i="33" s="1"/>
  <c r="J17" i="16"/>
  <c r="J164" i="33"/>
  <c r="K164" i="33" s="1"/>
  <c r="N164" i="33" s="1"/>
  <c r="M164" i="33" s="1"/>
  <c r="L164" i="33" s="1"/>
  <c r="J36" i="16"/>
  <c r="J163" i="33"/>
  <c r="K163" i="33" s="1"/>
  <c r="N163" i="33" s="1"/>
  <c r="M163" i="33" s="1"/>
  <c r="L163" i="33" s="1"/>
  <c r="J162" i="33"/>
  <c r="K162" i="33" s="1"/>
  <c r="N162" i="33" s="1"/>
  <c r="M162" i="33" s="1"/>
  <c r="L162" i="33" s="1"/>
  <c r="J16" i="16"/>
  <c r="J161" i="33"/>
  <c r="K161" i="33" s="1"/>
  <c r="N161" i="33" s="1"/>
  <c r="M161" i="33" s="1"/>
  <c r="L161" i="33" s="1"/>
  <c r="J35" i="16"/>
  <c r="J160" i="33"/>
  <c r="K160" i="33" s="1"/>
  <c r="N160" i="33" s="1"/>
  <c r="M160" i="33" s="1"/>
  <c r="L160" i="33" s="1"/>
  <c r="J159" i="33"/>
  <c r="K159" i="33" s="1"/>
  <c r="N159" i="33" s="1"/>
  <c r="M159" i="33" s="1"/>
  <c r="L159" i="33" s="1"/>
  <c r="J15" i="16"/>
  <c r="J158" i="33"/>
  <c r="K158" i="33" s="1"/>
  <c r="N158" i="33" s="1"/>
  <c r="M158" i="33" s="1"/>
  <c r="L158" i="33" s="1"/>
  <c r="J34" i="16"/>
  <c r="J157" i="33"/>
  <c r="K157" i="33" s="1"/>
  <c r="N157" i="33" s="1"/>
  <c r="M157" i="33" s="1"/>
  <c r="L157" i="33" s="1"/>
  <c r="J156" i="33"/>
  <c r="K156" i="33" s="1"/>
  <c r="N156" i="33" s="1"/>
  <c r="M156" i="33" s="1"/>
  <c r="L156" i="33" s="1"/>
  <c r="J14" i="16"/>
  <c r="J153" i="33"/>
  <c r="K153" i="33" s="1"/>
  <c r="N153" i="33" s="1"/>
  <c r="M153" i="33" s="1"/>
  <c r="L153" i="33" s="1"/>
  <c r="J32" i="16"/>
  <c r="J152" i="33"/>
  <c r="K152" i="33" s="1"/>
  <c r="N152" i="33" s="1"/>
  <c r="M152" i="33" s="1"/>
  <c r="L152" i="33" s="1"/>
  <c r="J31" i="16"/>
  <c r="J151" i="33"/>
  <c r="K151" i="33" s="1"/>
  <c r="N151" i="33" s="1"/>
  <c r="M151" i="33" s="1"/>
  <c r="L151" i="33" s="1"/>
  <c r="J30" i="16"/>
  <c r="J150" i="33"/>
  <c r="K150" i="33" s="1"/>
  <c r="N150" i="33" s="1"/>
  <c r="M150" i="33" s="1"/>
  <c r="L150" i="33" s="1"/>
  <c r="J29" i="16"/>
  <c r="J149" i="33"/>
  <c r="K149" i="33" s="1"/>
  <c r="N149" i="33" s="1"/>
  <c r="M149" i="33" s="1"/>
  <c r="L149" i="33" s="1"/>
  <c r="J28" i="16"/>
  <c r="J148" i="33"/>
  <c r="K148" i="33" s="1"/>
  <c r="N148" i="33" s="1"/>
  <c r="M148" i="33" s="1"/>
  <c r="L148" i="33" s="1"/>
  <c r="J27" i="16"/>
  <c r="J147" i="33"/>
  <c r="K147" i="33" s="1"/>
  <c r="N147" i="33" s="1"/>
  <c r="M147" i="33" s="1"/>
  <c r="L147" i="33" s="1"/>
  <c r="J26" i="16"/>
  <c r="J146" i="33"/>
  <c r="K146" i="33" s="1"/>
  <c r="N146" i="33" s="1"/>
  <c r="M146" i="33" s="1"/>
  <c r="L146" i="33" s="1"/>
  <c r="J25" i="16"/>
  <c r="J145" i="33"/>
  <c r="K145" i="33" s="1"/>
  <c r="N145" i="33" s="1"/>
  <c r="M145" i="33" s="1"/>
  <c r="L145" i="33" s="1"/>
  <c r="J24" i="16"/>
  <c r="J144" i="33"/>
  <c r="K144" i="33" s="1"/>
  <c r="N144" i="33" s="1"/>
  <c r="M144" i="33" s="1"/>
  <c r="L144" i="33" s="1"/>
  <c r="J12" i="16"/>
  <c r="J143" i="33"/>
  <c r="K143" i="33" s="1"/>
  <c r="N143" i="33" s="1"/>
  <c r="M143" i="33" s="1"/>
  <c r="L143" i="33" s="1"/>
  <c r="J11" i="16"/>
  <c r="J142" i="33"/>
  <c r="K142" i="33" s="1"/>
  <c r="N142" i="33" s="1"/>
  <c r="M142" i="33" s="1"/>
  <c r="L142" i="33" s="1"/>
  <c r="J10" i="16"/>
  <c r="J141" i="33"/>
  <c r="K141" i="33" s="1"/>
  <c r="N141" i="33" s="1"/>
  <c r="M141" i="33" s="1"/>
  <c r="L141" i="33" s="1"/>
  <c r="J9" i="16"/>
  <c r="J140" i="33"/>
  <c r="K140" i="33" s="1"/>
  <c r="N140" i="33" s="1"/>
  <c r="M140" i="33" s="1"/>
  <c r="L140" i="33" s="1"/>
  <c r="J8" i="16"/>
  <c r="J139" i="33"/>
  <c r="K139" i="33" s="1"/>
  <c r="N139" i="33" s="1"/>
  <c r="M139" i="33" s="1"/>
  <c r="L139" i="33" s="1"/>
  <c r="J7" i="16"/>
  <c r="J138" i="33"/>
  <c r="K138" i="33" s="1"/>
  <c r="N138" i="33" s="1"/>
  <c r="M138" i="33" s="1"/>
  <c r="L138" i="33" s="1"/>
  <c r="J6" i="16"/>
  <c r="J137" i="33"/>
  <c r="K137" i="33" s="1"/>
  <c r="N137" i="33" s="1"/>
  <c r="M137" i="33" s="1"/>
  <c r="L137" i="33" s="1"/>
  <c r="J5" i="16"/>
  <c r="J136" i="33"/>
  <c r="K136" i="33" s="1"/>
  <c r="N136" i="33" s="1"/>
  <c r="M136" i="33" s="1"/>
  <c r="L136" i="33" s="1"/>
  <c r="J4" i="16"/>
  <c r="J135" i="33"/>
  <c r="K135" i="33" s="1"/>
  <c r="N135" i="33" s="1"/>
  <c r="M135" i="33" s="1"/>
  <c r="L135" i="33" s="1"/>
  <c r="J48" i="15"/>
  <c r="J134" i="33"/>
  <c r="K134" i="33" s="1"/>
  <c r="N134" i="33" s="1"/>
  <c r="M134" i="33" s="1"/>
  <c r="L134" i="33" s="1"/>
  <c r="J47" i="15"/>
  <c r="J132" i="33"/>
  <c r="K132" i="33" s="1"/>
  <c r="N132" i="33" s="1"/>
  <c r="M132" i="33" s="1"/>
  <c r="L132" i="33" s="1"/>
  <c r="J46" i="15"/>
  <c r="J131" i="33"/>
  <c r="K131" i="33" s="1"/>
  <c r="N131" i="33" s="1"/>
  <c r="M131" i="33" s="1"/>
  <c r="L131" i="33" s="1"/>
  <c r="J45" i="15"/>
  <c r="J130" i="33"/>
  <c r="K130" i="33" s="1"/>
  <c r="N130" i="33" s="1"/>
  <c r="M130" i="33" s="1"/>
  <c r="L130" i="33" s="1"/>
  <c r="J44" i="15"/>
  <c r="J129" i="33"/>
  <c r="K129" i="33" s="1"/>
  <c r="N129" i="33" s="1"/>
  <c r="M129" i="33" s="1"/>
  <c r="L129" i="33" s="1"/>
  <c r="J42" i="15"/>
  <c r="J128" i="33"/>
  <c r="K128" i="33" s="1"/>
  <c r="N128" i="33" s="1"/>
  <c r="M128" i="33" s="1"/>
  <c r="L128" i="33" s="1"/>
  <c r="J41" i="15"/>
  <c r="J127" i="33"/>
  <c r="K127" i="33" s="1"/>
  <c r="N127" i="33" s="1"/>
  <c r="M127" i="33" s="1"/>
  <c r="L127" i="33" s="1"/>
  <c r="J40" i="15"/>
  <c r="J126" i="33"/>
  <c r="K126" i="33" s="1"/>
  <c r="N126" i="33" s="1"/>
  <c r="M126" i="33" s="1"/>
  <c r="L126" i="33" s="1"/>
  <c r="J39" i="15"/>
  <c r="J125" i="33"/>
  <c r="K125" i="33" s="1"/>
  <c r="N125" i="33" s="1"/>
  <c r="M125" i="33" s="1"/>
  <c r="L125" i="33" s="1"/>
  <c r="J38" i="15"/>
  <c r="J124" i="33"/>
  <c r="K124" i="33" s="1"/>
  <c r="N124" i="33" s="1"/>
  <c r="M124" i="33" s="1"/>
  <c r="L124" i="33" s="1"/>
  <c r="J37" i="15"/>
  <c r="J122" i="33"/>
  <c r="K122" i="33" s="1"/>
  <c r="N122" i="33" s="1"/>
  <c r="M122" i="33" s="1"/>
  <c r="J32" i="15"/>
  <c r="J121" i="33"/>
  <c r="K121" i="33" s="1"/>
  <c r="N121" i="33" s="1"/>
  <c r="M121" i="33" s="1"/>
  <c r="J31" i="15"/>
  <c r="J120" i="33"/>
  <c r="K120" i="33" s="1"/>
  <c r="N120" i="33" s="1"/>
  <c r="M120" i="33" s="1"/>
  <c r="J30" i="15"/>
  <c r="J119" i="33"/>
  <c r="K119" i="33" s="1"/>
  <c r="N119" i="33" s="1"/>
  <c r="M119" i="33" s="1"/>
  <c r="J29" i="15"/>
  <c r="J118" i="33"/>
  <c r="K118" i="33" s="1"/>
  <c r="N118" i="33" s="1"/>
  <c r="M118" i="33" s="1"/>
  <c r="J28" i="15"/>
  <c r="J117" i="33"/>
  <c r="K117" i="33" s="1"/>
  <c r="N117" i="33" s="1"/>
  <c r="M117" i="33" s="1"/>
  <c r="J26" i="15"/>
  <c r="J116" i="33"/>
  <c r="K116" i="33" s="1"/>
  <c r="N116" i="33" s="1"/>
  <c r="M116" i="33" s="1"/>
  <c r="J25" i="15"/>
  <c r="J115" i="33"/>
  <c r="K115" i="33" s="1"/>
  <c r="N115" i="33" s="1"/>
  <c r="M115" i="33" s="1"/>
  <c r="J24" i="15"/>
  <c r="J114" i="33"/>
  <c r="K114" i="33" s="1"/>
  <c r="N114" i="33" s="1"/>
  <c r="M114" i="33" s="1"/>
  <c r="J23" i="15"/>
  <c r="J113" i="33"/>
  <c r="K113" i="33" s="1"/>
  <c r="N113" i="33" s="1"/>
  <c r="M113" i="33" s="1"/>
  <c r="J22" i="15"/>
  <c r="J112" i="33"/>
  <c r="K112" i="33" s="1"/>
  <c r="N112" i="33" s="1"/>
  <c r="M112" i="33" s="1"/>
  <c r="J20" i="15"/>
  <c r="J111" i="33"/>
  <c r="K111" i="33" s="1"/>
  <c r="N111" i="33" s="1"/>
  <c r="M111" i="33" s="1"/>
  <c r="J19" i="15"/>
  <c r="J110" i="33"/>
  <c r="K110" i="33" s="1"/>
  <c r="N110" i="33" s="1"/>
  <c r="M110" i="33" s="1"/>
  <c r="J18" i="15"/>
  <c r="J109" i="33"/>
  <c r="J17" i="15"/>
  <c r="J108" i="33"/>
  <c r="K108" i="33" s="1"/>
  <c r="N108" i="33" s="1"/>
  <c r="M108" i="33" s="1"/>
  <c r="J16" i="15"/>
  <c r="J107" i="33"/>
  <c r="K107" i="33" s="1"/>
  <c r="N107" i="33" s="1"/>
  <c r="M107" i="33" s="1"/>
  <c r="J15" i="15"/>
  <c r="J106" i="33"/>
  <c r="K106" i="33" s="1"/>
  <c r="N106" i="33" s="1"/>
  <c r="M106" i="33" s="1"/>
  <c r="J49" i="5"/>
  <c r="J105" i="33"/>
  <c r="K105" i="33" s="1"/>
  <c r="N105" i="33" s="1"/>
  <c r="M105" i="33" s="1"/>
  <c r="J48" i="5"/>
  <c r="J104" i="33"/>
  <c r="K104" i="33" s="1"/>
  <c r="N104" i="33" s="1"/>
  <c r="M104" i="33" s="1"/>
  <c r="J47" i="5"/>
  <c r="J103" i="33"/>
  <c r="K103" i="33" s="1"/>
  <c r="N103" i="33" s="1"/>
  <c r="M103" i="33" s="1"/>
  <c r="J46" i="5"/>
  <c r="J102" i="33"/>
  <c r="K102" i="33" s="1"/>
  <c r="N102" i="33" s="1"/>
  <c r="M102" i="33" s="1"/>
  <c r="J44" i="5"/>
  <c r="J101" i="33"/>
  <c r="K101" i="33" s="1"/>
  <c r="N101" i="33" s="1"/>
  <c r="M101" i="33" s="1"/>
  <c r="J43" i="5"/>
  <c r="J100" i="33"/>
  <c r="K100" i="33" s="1"/>
  <c r="N100" i="33" s="1"/>
  <c r="M100" i="33" s="1"/>
  <c r="J42" i="5"/>
  <c r="J99" i="33"/>
  <c r="K99" i="33" s="1"/>
  <c r="N99" i="33" s="1"/>
  <c r="M99" i="33" s="1"/>
  <c r="J41" i="5"/>
  <c r="J98" i="33"/>
  <c r="K98" i="33" s="1"/>
  <c r="N98" i="33" s="1"/>
  <c r="M98" i="33" s="1"/>
  <c r="J37" i="5"/>
  <c r="J97" i="33"/>
  <c r="K97" i="33" s="1"/>
  <c r="N97" i="33" s="1"/>
  <c r="M97" i="33" s="1"/>
  <c r="J36" i="5"/>
  <c r="J96" i="33"/>
  <c r="K96" i="33" s="1"/>
  <c r="N96" i="33" s="1"/>
  <c r="M96" i="33" s="1"/>
  <c r="J35" i="5"/>
  <c r="J95" i="33"/>
  <c r="K95" i="33" s="1"/>
  <c r="N95" i="33" s="1"/>
  <c r="M95" i="33" s="1"/>
  <c r="J34" i="5"/>
  <c r="J94" i="33"/>
  <c r="K94" i="33" s="1"/>
  <c r="N94" i="33" s="1"/>
  <c r="M94" i="33" s="1"/>
  <c r="J32" i="5"/>
  <c r="J93" i="33"/>
  <c r="K93" i="33" s="1"/>
  <c r="N93" i="33" s="1"/>
  <c r="M93" i="33" s="1"/>
  <c r="J31" i="5"/>
  <c r="J92" i="33"/>
  <c r="K92" i="33" s="1"/>
  <c r="J30" i="5"/>
  <c r="J91" i="33"/>
  <c r="K91" i="33" s="1"/>
  <c r="N91" i="33" s="1"/>
  <c r="M91" i="33" s="1"/>
  <c r="J29" i="5"/>
  <c r="J90" i="33"/>
  <c r="K90" i="33" s="1"/>
  <c r="N90" i="33" s="1"/>
  <c r="M90" i="33" s="1"/>
  <c r="J25" i="5"/>
  <c r="J89" i="33"/>
  <c r="K89" i="33" s="1"/>
  <c r="N89" i="33" s="1"/>
  <c r="M89" i="33" s="1"/>
  <c r="J24" i="5"/>
  <c r="J88" i="33"/>
  <c r="K88" i="33" s="1"/>
  <c r="N88" i="33" s="1"/>
  <c r="M88" i="33" s="1"/>
  <c r="J23" i="5"/>
  <c r="J87" i="33"/>
  <c r="K87" i="33" s="1"/>
  <c r="N87" i="33" s="1"/>
  <c r="M87" i="33" s="1"/>
  <c r="J22" i="5"/>
  <c r="J86" i="33"/>
  <c r="K86" i="33" s="1"/>
  <c r="N86" i="33" s="1"/>
  <c r="M86" i="33" s="1"/>
  <c r="J19" i="5"/>
  <c r="J85" i="33"/>
  <c r="K85" i="33" s="1"/>
  <c r="N85" i="33" s="1"/>
  <c r="M85" i="33" s="1"/>
  <c r="J18" i="5"/>
  <c r="J84" i="33"/>
  <c r="K84" i="33" s="1"/>
  <c r="N84" i="33" s="1"/>
  <c r="M84" i="33" s="1"/>
  <c r="J17" i="5"/>
  <c r="J83" i="33"/>
  <c r="K83" i="33" s="1"/>
  <c r="J16" i="5"/>
  <c r="J82" i="33"/>
  <c r="K82" i="33" s="1"/>
  <c r="N82" i="33" s="1"/>
  <c r="M82" i="33" s="1"/>
  <c r="J11" i="15"/>
  <c r="J81" i="33"/>
  <c r="K81" i="33" s="1"/>
  <c r="N81" i="33" s="1"/>
  <c r="M81" i="33" s="1"/>
  <c r="J10" i="15"/>
  <c r="J80" i="33"/>
  <c r="K80" i="33" s="1"/>
  <c r="N80" i="33" s="1"/>
  <c r="M80" i="33" s="1"/>
  <c r="J9" i="15"/>
  <c r="J79" i="33"/>
  <c r="K79" i="33" s="1"/>
  <c r="N79" i="33" s="1"/>
  <c r="M79" i="33" s="1"/>
  <c r="J8" i="15"/>
  <c r="J78" i="33"/>
  <c r="K78" i="33" s="1"/>
  <c r="N78" i="33" s="1"/>
  <c r="M78" i="33" s="1"/>
  <c r="J6" i="15"/>
  <c r="J77" i="33"/>
  <c r="K77" i="33" s="1"/>
  <c r="N77" i="33" s="1"/>
  <c r="M77" i="33" s="1"/>
  <c r="J5" i="15"/>
  <c r="J76" i="33"/>
  <c r="K76" i="33" s="1"/>
  <c r="N76" i="33" s="1"/>
  <c r="M76" i="33" s="1"/>
  <c r="J4" i="15"/>
  <c r="J75" i="33"/>
  <c r="K75" i="33" s="1"/>
  <c r="N75" i="33" s="1"/>
  <c r="M75" i="33" s="1"/>
  <c r="J13" i="5"/>
  <c r="J74" i="33"/>
  <c r="K74" i="33" s="1"/>
  <c r="N74" i="33" s="1"/>
  <c r="M74" i="33" s="1"/>
  <c r="J12" i="5"/>
  <c r="J73" i="33"/>
  <c r="K73" i="33" s="1"/>
  <c r="N73" i="33" s="1"/>
  <c r="M73" i="33" s="1"/>
  <c r="J11" i="5"/>
  <c r="J72" i="33"/>
  <c r="K72" i="33" s="1"/>
  <c r="N72" i="33" s="1"/>
  <c r="M72" i="33" s="1"/>
  <c r="J10" i="5"/>
  <c r="J71" i="33"/>
  <c r="K71" i="33" s="1"/>
  <c r="N71" i="33" s="1"/>
  <c r="M71" i="33" s="1"/>
  <c r="J7" i="5"/>
  <c r="J70" i="33"/>
  <c r="K70" i="33" s="1"/>
  <c r="N70" i="33" s="1"/>
  <c r="M70" i="33" s="1"/>
  <c r="J6" i="5"/>
  <c r="J69" i="33"/>
  <c r="K69" i="33" s="1"/>
  <c r="N69" i="33" s="1"/>
  <c r="M69" i="33" s="1"/>
  <c r="J5" i="5"/>
  <c r="J68" i="33"/>
  <c r="K68" i="33" s="1"/>
  <c r="N68" i="33" s="1"/>
  <c r="M68" i="33" s="1"/>
  <c r="J4" i="5"/>
  <c r="J66" i="33"/>
  <c r="K66" i="33" s="1"/>
  <c r="N66" i="33" s="1"/>
  <c r="M66" i="33" s="1"/>
  <c r="E66" i="33"/>
  <c r="J20" i="6" s="1"/>
  <c r="J65" i="33"/>
  <c r="K65" i="33" s="1"/>
  <c r="N65" i="33" s="1"/>
  <c r="M65" i="33" s="1"/>
  <c r="J19" i="6"/>
  <c r="N64" i="33"/>
  <c r="M64" i="33" s="1"/>
  <c r="E64" i="33"/>
  <c r="J15" i="6" s="1"/>
  <c r="J63" i="33"/>
  <c r="K63" i="33" s="1"/>
  <c r="N63" i="33" s="1"/>
  <c r="M63" i="33" s="1"/>
  <c r="N62" i="33"/>
  <c r="M62" i="33" s="1"/>
  <c r="E62" i="33"/>
  <c r="J13" i="6" s="1"/>
  <c r="J61" i="33"/>
  <c r="E61" i="33"/>
  <c r="J60" i="33"/>
  <c r="K60" i="33" s="1"/>
  <c r="N60" i="33" s="1"/>
  <c r="M60" i="33" s="1"/>
  <c r="E60" i="33"/>
  <c r="J16" i="6" s="1"/>
  <c r="K59" i="33"/>
  <c r="N59" i="33" s="1"/>
  <c r="M59" i="33" s="1"/>
  <c r="E59" i="33"/>
  <c r="J11" i="6" s="1"/>
  <c r="J58" i="33"/>
  <c r="K58" i="33" s="1"/>
  <c r="N58" i="33" s="1"/>
  <c r="M58" i="33" s="1"/>
  <c r="E58" i="33"/>
  <c r="J10" i="6" s="1"/>
  <c r="J57" i="33"/>
  <c r="K57" i="33" s="1"/>
  <c r="N57" i="33" s="1"/>
  <c r="M57" i="33" s="1"/>
  <c r="E57" i="33"/>
  <c r="J9" i="6" s="1"/>
  <c r="J56" i="33"/>
  <c r="K56" i="33" s="1"/>
  <c r="N56" i="33" s="1"/>
  <c r="M56" i="33" s="1"/>
  <c r="E56" i="33"/>
  <c r="J8" i="6" s="1"/>
  <c r="J55" i="33"/>
  <c r="K55" i="33" s="1"/>
  <c r="N55" i="33" s="1"/>
  <c r="M55" i="33" s="1"/>
  <c r="E55" i="33"/>
  <c r="J7" i="6" s="1"/>
  <c r="J54" i="33"/>
  <c r="K54" i="33" s="1"/>
  <c r="N54" i="33" s="1"/>
  <c r="M54" i="33" s="1"/>
  <c r="E54" i="33"/>
  <c r="J6" i="6" s="1"/>
  <c r="J53" i="33"/>
  <c r="K53" i="33" s="1"/>
  <c r="N53" i="33" s="1"/>
  <c r="M53" i="33" s="1"/>
  <c r="E53" i="33"/>
  <c r="J5" i="6" s="1"/>
  <c r="J52" i="33"/>
  <c r="K52" i="33" s="1"/>
  <c r="N52" i="33" s="1"/>
  <c r="M52" i="33" s="1"/>
  <c r="E52" i="33"/>
  <c r="J4" i="6" s="1"/>
  <c r="J51" i="33"/>
  <c r="K51" i="33" s="1"/>
  <c r="N51" i="33" s="1"/>
  <c r="M51" i="33" s="1"/>
  <c r="E51" i="33"/>
  <c r="J23" i="4" s="1"/>
  <c r="J50" i="33"/>
  <c r="K50" i="33" s="1"/>
  <c r="N50" i="33" s="1"/>
  <c r="M50" i="33" s="1"/>
  <c r="E50" i="33"/>
  <c r="J22" i="4" s="1"/>
  <c r="J49" i="33"/>
  <c r="K49" i="33" s="1"/>
  <c r="N49" i="33" s="1"/>
  <c r="M49" i="33" s="1"/>
  <c r="E49" i="33"/>
  <c r="J48" i="33"/>
  <c r="K48" i="33" s="1"/>
  <c r="N48" i="33" s="1"/>
  <c r="M48" i="33" s="1"/>
  <c r="E48" i="33"/>
  <c r="J47" i="33"/>
  <c r="K47" i="33" s="1"/>
  <c r="N47" i="33" s="1"/>
  <c r="M47" i="33" s="1"/>
  <c r="E47" i="33"/>
  <c r="J46" i="33"/>
  <c r="K46" i="33" s="1"/>
  <c r="N46" i="33" s="1"/>
  <c r="M46" i="33" s="1"/>
  <c r="E46" i="33"/>
  <c r="J45" i="33"/>
  <c r="K45" i="33" s="1"/>
  <c r="N45" i="33" s="1"/>
  <c r="M45" i="33" s="1"/>
  <c r="E45" i="33"/>
  <c r="J15" i="4" s="1"/>
  <c r="J44" i="33"/>
  <c r="K44" i="33" s="1"/>
  <c r="N44" i="33" s="1"/>
  <c r="M44" i="33" s="1"/>
  <c r="E44" i="33"/>
  <c r="J14" i="4" s="1"/>
  <c r="J42" i="33"/>
  <c r="J41" i="33"/>
  <c r="J40" i="33"/>
  <c r="J39" i="33"/>
  <c r="J38" i="33"/>
  <c r="K38" i="33" s="1"/>
  <c r="N38" i="33" s="1"/>
  <c r="M38" i="33" s="1"/>
  <c r="J37" i="33"/>
  <c r="K37" i="33" s="1"/>
  <c r="N37" i="33" s="1"/>
  <c r="M37" i="33" s="1"/>
  <c r="J36" i="33"/>
  <c r="K36" i="33" s="1"/>
  <c r="N36" i="33" s="1"/>
  <c r="M36" i="33" s="1"/>
  <c r="J35" i="33"/>
  <c r="K35" i="33" s="1"/>
  <c r="N35" i="33" s="1"/>
  <c r="M35" i="33" s="1"/>
  <c r="J34" i="33"/>
  <c r="K34" i="33" s="1"/>
  <c r="N34" i="33" s="1"/>
  <c r="M34" i="33" s="1"/>
  <c r="J33" i="33"/>
  <c r="K33" i="33" s="1"/>
  <c r="N33" i="33" s="1"/>
  <c r="M33" i="33" s="1"/>
  <c r="N32" i="33"/>
  <c r="M32" i="33" s="1"/>
  <c r="M298" i="33" l="1"/>
  <c r="N298" i="33"/>
  <c r="N299" i="33"/>
  <c r="M299" i="33" s="1"/>
  <c r="N293" i="33"/>
  <c r="M293" i="33" s="1"/>
  <c r="N294" i="33"/>
  <c r="M294" i="33" s="1"/>
  <c r="K109" i="33"/>
  <c r="N109" i="33" s="1"/>
  <c r="M109" i="33" s="1"/>
  <c r="N92" i="33"/>
  <c r="M92" i="33" s="1"/>
  <c r="M741" i="33"/>
  <c r="M748" i="33"/>
  <c r="M754" i="33"/>
  <c r="N774" i="33"/>
  <c r="M774" i="33" s="1"/>
  <c r="N781" i="33"/>
  <c r="M781" i="33" s="1"/>
  <c r="N789" i="33"/>
  <c r="M789" i="33" s="1"/>
  <c r="N797" i="33"/>
  <c r="M797" i="33" s="1"/>
  <c r="N804" i="33"/>
  <c r="M804" i="33" s="1"/>
  <c r="N812" i="33"/>
  <c r="M812" i="33" s="1"/>
  <c r="N820" i="33"/>
  <c r="M820" i="33" s="1"/>
  <c r="N827" i="33"/>
  <c r="M827" i="33" s="1"/>
  <c r="N835" i="33"/>
  <c r="M835" i="33" s="1"/>
  <c r="N842" i="33"/>
  <c r="M842" i="33" s="1"/>
  <c r="N850" i="33"/>
  <c r="M850" i="33" s="1"/>
  <c r="N857" i="33"/>
  <c r="M857" i="33" s="1"/>
  <c r="N864" i="33"/>
  <c r="M864" i="33" s="1"/>
  <c r="N872" i="33"/>
  <c r="M872" i="33" s="1"/>
  <c r="N879" i="33"/>
  <c r="M879" i="33" s="1"/>
  <c r="N887" i="33"/>
  <c r="M887" i="33" s="1"/>
  <c r="N895" i="33"/>
  <c r="M895" i="33" s="1"/>
  <c r="N902" i="33"/>
  <c r="M902" i="33" s="1"/>
  <c r="N910" i="33"/>
  <c r="M910" i="33" s="1"/>
  <c r="N917" i="33"/>
  <c r="M917" i="33" s="1"/>
  <c r="M742" i="33"/>
  <c r="N768" i="33"/>
  <c r="M768" i="33" s="1"/>
  <c r="M755" i="33"/>
  <c r="N775" i="33"/>
  <c r="M775" i="33" s="1"/>
  <c r="N782" i="33"/>
  <c r="M782" i="33" s="1"/>
  <c r="N790" i="33"/>
  <c r="M790" i="33" s="1"/>
  <c r="N798" i="33"/>
  <c r="M798" i="33" s="1"/>
  <c r="N805" i="33"/>
  <c r="M805" i="33" s="1"/>
  <c r="N813" i="33"/>
  <c r="M813" i="33" s="1"/>
  <c r="M760" i="33"/>
  <c r="N828" i="33"/>
  <c r="M828" i="33" s="1"/>
  <c r="N836" i="33"/>
  <c r="M836" i="33" s="1"/>
  <c r="N843" i="33"/>
  <c r="M843" i="33" s="1"/>
  <c r="N851" i="33"/>
  <c r="M851" i="33" s="1"/>
  <c r="N858" i="33"/>
  <c r="M858" i="33" s="1"/>
  <c r="N865" i="33"/>
  <c r="M865" i="33" s="1"/>
  <c r="N873" i="33"/>
  <c r="M873" i="33" s="1"/>
  <c r="N880" i="33"/>
  <c r="M880" i="33" s="1"/>
  <c r="N888" i="33"/>
  <c r="M888" i="33" s="1"/>
  <c r="M765" i="33"/>
  <c r="N903" i="33"/>
  <c r="M903" i="33" s="1"/>
  <c r="N911" i="33"/>
  <c r="M911" i="33" s="1"/>
  <c r="N918" i="33"/>
  <c r="M918" i="33" s="1"/>
  <c r="M743" i="33"/>
  <c r="M749" i="33"/>
  <c r="M756" i="33"/>
  <c r="N776" i="33"/>
  <c r="M776" i="33" s="1"/>
  <c r="N783" i="33"/>
  <c r="M783" i="33" s="1"/>
  <c r="N791" i="33"/>
  <c r="M791" i="33" s="1"/>
  <c r="N799" i="33"/>
  <c r="M799" i="33" s="1"/>
  <c r="N806" i="33"/>
  <c r="M806" i="33" s="1"/>
  <c r="N814" i="33"/>
  <c r="M814" i="33" s="1"/>
  <c r="N821" i="33"/>
  <c r="M821" i="33" s="1"/>
  <c r="N829" i="33"/>
  <c r="M829" i="33" s="1"/>
  <c r="N837" i="33"/>
  <c r="M837" i="33" s="1"/>
  <c r="N844" i="33"/>
  <c r="M844" i="33" s="1"/>
  <c r="N852" i="33"/>
  <c r="M852" i="33" s="1"/>
  <c r="N859" i="33"/>
  <c r="M859" i="33" s="1"/>
  <c r="N866" i="33"/>
  <c r="M866" i="33" s="1"/>
  <c r="N874" i="33"/>
  <c r="M874" i="33" s="1"/>
  <c r="N881" i="33"/>
  <c r="M881" i="33" s="1"/>
  <c r="N889" i="33"/>
  <c r="M889" i="33" s="1"/>
  <c r="N896" i="33"/>
  <c r="M896" i="33" s="1"/>
  <c r="N904" i="33"/>
  <c r="M904" i="33" s="1"/>
  <c r="M766" i="33"/>
  <c r="N919" i="33"/>
  <c r="M919" i="33" s="1"/>
  <c r="M744" i="33"/>
  <c r="M750" i="33"/>
  <c r="M757" i="33"/>
  <c r="N777" i="33"/>
  <c r="M777" i="33" s="1"/>
  <c r="N784" i="33"/>
  <c r="M784" i="33" s="1"/>
  <c r="N792" i="33"/>
  <c r="M792" i="33" s="1"/>
  <c r="N800" i="33"/>
  <c r="M800" i="33" s="1"/>
  <c r="N807" i="33"/>
  <c r="M807" i="33" s="1"/>
  <c r="N815" i="33"/>
  <c r="M815" i="33" s="1"/>
  <c r="N822" i="33"/>
  <c r="M822" i="33" s="1"/>
  <c r="N830" i="33"/>
  <c r="M830" i="33" s="1"/>
  <c r="N838" i="33"/>
  <c r="M838" i="33" s="1"/>
  <c r="N845" i="33"/>
  <c r="M845" i="33" s="1"/>
  <c r="M762" i="33"/>
  <c r="M763" i="33"/>
  <c r="N867" i="33"/>
  <c r="M867" i="33" s="1"/>
  <c r="N875" i="33"/>
  <c r="M875" i="33" s="1"/>
  <c r="N882" i="33"/>
  <c r="M882" i="33" s="1"/>
  <c r="N890" i="33"/>
  <c r="M890" i="33" s="1"/>
  <c r="N897" i="33"/>
  <c r="M897" i="33" s="1"/>
  <c r="N905" i="33"/>
  <c r="M905" i="33" s="1"/>
  <c r="N912" i="33"/>
  <c r="M912" i="33" s="1"/>
  <c r="N920" i="33"/>
  <c r="M920" i="33" s="1"/>
  <c r="N737" i="33"/>
  <c r="M737" i="33" s="1"/>
  <c r="M745" i="33"/>
  <c r="M751" i="33"/>
  <c r="N770" i="33"/>
  <c r="M770" i="33" s="1"/>
  <c r="N778" i="33"/>
  <c r="M778" i="33" s="1"/>
  <c r="N785" i="33"/>
  <c r="M785" i="33" s="1"/>
  <c r="N793" i="33"/>
  <c r="M793" i="33" s="1"/>
  <c r="M759" i="33"/>
  <c r="N808" i="33"/>
  <c r="M808" i="33" s="1"/>
  <c r="N816" i="33"/>
  <c r="M816" i="33" s="1"/>
  <c r="N823" i="33"/>
  <c r="M823" i="33" s="1"/>
  <c r="N831" i="33"/>
  <c r="M831" i="33" s="1"/>
  <c r="N839" i="33"/>
  <c r="M839" i="33" s="1"/>
  <c r="N846" i="33"/>
  <c r="M846" i="33" s="1"/>
  <c r="N853" i="33"/>
  <c r="M853" i="33" s="1"/>
  <c r="N860" i="33"/>
  <c r="M860" i="33" s="1"/>
  <c r="N868" i="33"/>
  <c r="M868" i="33" s="1"/>
  <c r="N876" i="33"/>
  <c r="M876" i="33" s="1"/>
  <c r="N883" i="33"/>
  <c r="M883" i="33" s="1"/>
  <c r="N891" i="33"/>
  <c r="M891" i="33" s="1"/>
  <c r="N898" i="33"/>
  <c r="M898" i="33" s="1"/>
  <c r="N906" i="33"/>
  <c r="M906" i="33" s="1"/>
  <c r="N913" i="33"/>
  <c r="M913" i="33" s="1"/>
  <c r="N767" i="33"/>
  <c r="M767" i="33" s="1"/>
  <c r="M752" i="33"/>
  <c r="N771" i="33"/>
  <c r="M771" i="33" s="1"/>
  <c r="N779" i="33"/>
  <c r="M779" i="33" s="1"/>
  <c r="N786" i="33"/>
  <c r="M786" i="33" s="1"/>
  <c r="N794" i="33"/>
  <c r="M794" i="33" s="1"/>
  <c r="N801" i="33"/>
  <c r="M801" i="33" s="1"/>
  <c r="N809" i="33"/>
  <c r="M809" i="33" s="1"/>
  <c r="N817" i="33"/>
  <c r="M817" i="33" s="1"/>
  <c r="N824" i="33"/>
  <c r="M824" i="33" s="1"/>
  <c r="N832" i="33"/>
  <c r="M832" i="33" s="1"/>
  <c r="N840" i="33"/>
  <c r="M840" i="33" s="1"/>
  <c r="N847" i="33"/>
  <c r="M847" i="33" s="1"/>
  <c r="N854" i="33"/>
  <c r="M854" i="33" s="1"/>
  <c r="N861" i="33"/>
  <c r="M861" i="33" s="1"/>
  <c r="N869" i="33"/>
  <c r="M869" i="33" s="1"/>
  <c r="N877" i="33"/>
  <c r="M877" i="33" s="1"/>
  <c r="N884" i="33"/>
  <c r="M884" i="33" s="1"/>
  <c r="N892" i="33"/>
  <c r="M892" i="33" s="1"/>
  <c r="N899" i="33"/>
  <c r="M899" i="33" s="1"/>
  <c r="N907" i="33"/>
  <c r="M907" i="33" s="1"/>
  <c r="N914" i="33"/>
  <c r="M914" i="33" s="1"/>
  <c r="K41" i="33"/>
  <c r="N41" i="33" s="1"/>
  <c r="M41" i="33" s="1"/>
  <c r="K42" i="33"/>
  <c r="N42" i="33" s="1"/>
  <c r="M42" i="33" s="1"/>
  <c r="M739" i="33"/>
  <c r="M746" i="33"/>
  <c r="N769" i="33"/>
  <c r="M769" i="33" s="1"/>
  <c r="N772" i="33"/>
  <c r="M772" i="33" s="1"/>
  <c r="M758" i="33"/>
  <c r="N787" i="33"/>
  <c r="M787" i="33" s="1"/>
  <c r="N795" i="33"/>
  <c r="M795" i="33" s="1"/>
  <c r="N802" i="33"/>
  <c r="M802" i="33" s="1"/>
  <c r="N810" i="33"/>
  <c r="M810" i="33" s="1"/>
  <c r="N818" i="33"/>
  <c r="M818" i="33" s="1"/>
  <c r="N825" i="33"/>
  <c r="M825" i="33" s="1"/>
  <c r="N833" i="33"/>
  <c r="M833" i="33" s="1"/>
  <c r="M761" i="33"/>
  <c r="N848" i="33"/>
  <c r="M848" i="33" s="1"/>
  <c r="N855" i="33"/>
  <c r="M855" i="33" s="1"/>
  <c r="N862" i="33"/>
  <c r="M862" i="33" s="1"/>
  <c r="N870" i="33"/>
  <c r="M870" i="33" s="1"/>
  <c r="N878" i="33"/>
  <c r="M878" i="33" s="1"/>
  <c r="N885" i="33"/>
  <c r="M885" i="33" s="1"/>
  <c r="N893" i="33"/>
  <c r="M893" i="33" s="1"/>
  <c r="N900" i="33"/>
  <c r="M900" i="33" s="1"/>
  <c r="N908" i="33"/>
  <c r="M908" i="33" s="1"/>
  <c r="N915" i="33"/>
  <c r="M915" i="33" s="1"/>
  <c r="M740" i="33"/>
  <c r="M747" i="33"/>
  <c r="M753" i="33"/>
  <c r="N773" i="33"/>
  <c r="M773" i="33" s="1"/>
  <c r="N780" i="33"/>
  <c r="M780" i="33" s="1"/>
  <c r="N788" i="33"/>
  <c r="M788" i="33" s="1"/>
  <c r="N796" i="33"/>
  <c r="M796" i="33" s="1"/>
  <c r="N803" i="33"/>
  <c r="M803" i="33" s="1"/>
  <c r="N811" i="33"/>
  <c r="M811" i="33" s="1"/>
  <c r="N819" i="33"/>
  <c r="M819" i="33" s="1"/>
  <c r="N826" i="33"/>
  <c r="M826" i="33" s="1"/>
  <c r="N834" i="33"/>
  <c r="M834" i="33" s="1"/>
  <c r="N841" i="33"/>
  <c r="M841" i="33" s="1"/>
  <c r="N849" i="33"/>
  <c r="M849" i="33" s="1"/>
  <c r="N856" i="33"/>
  <c r="M856" i="33" s="1"/>
  <c r="N863" i="33"/>
  <c r="M863" i="33" s="1"/>
  <c r="N871" i="33"/>
  <c r="M871" i="33" s="1"/>
  <c r="M764" i="33"/>
  <c r="N886" i="33"/>
  <c r="M886" i="33" s="1"/>
  <c r="N894" i="33"/>
  <c r="M894" i="33" s="1"/>
  <c r="N901" i="33"/>
  <c r="M901" i="33" s="1"/>
  <c r="N909" i="33"/>
  <c r="M909" i="33" s="1"/>
  <c r="N916" i="33"/>
  <c r="M916" i="33" s="1"/>
  <c r="N83" i="33"/>
  <c r="M83" i="33" s="1"/>
  <c r="N347" i="33"/>
  <c r="M347" i="33" s="1"/>
  <c r="K738" i="33"/>
  <c r="M291" i="33"/>
  <c r="P432" i="26"/>
  <c r="R432" i="26"/>
  <c r="S432" i="26"/>
  <c r="T432" i="26"/>
  <c r="U432" i="26"/>
  <c r="P433" i="26"/>
  <c r="R433" i="26"/>
  <c r="S433" i="26"/>
  <c r="T433" i="26"/>
  <c r="U433" i="26"/>
  <c r="P434" i="26"/>
  <c r="R434" i="26"/>
  <c r="S434" i="26"/>
  <c r="T434" i="26"/>
  <c r="U434" i="26"/>
  <c r="P435" i="26"/>
  <c r="R435" i="26"/>
  <c r="S435" i="26"/>
  <c r="T435" i="26"/>
  <c r="U435" i="26"/>
  <c r="P436" i="26"/>
  <c r="R436" i="26"/>
  <c r="S436" i="26"/>
  <c r="T436" i="26"/>
  <c r="U436" i="26"/>
  <c r="P437" i="26"/>
  <c r="R437" i="26"/>
  <c r="S437" i="26"/>
  <c r="T437" i="26"/>
  <c r="U437" i="26"/>
  <c r="P438" i="26"/>
  <c r="R438" i="26"/>
  <c r="S438" i="26"/>
  <c r="T438" i="26"/>
  <c r="U438" i="26"/>
  <c r="P440" i="26"/>
  <c r="S440" i="26"/>
  <c r="T440" i="26"/>
  <c r="U440" i="26"/>
  <c r="P441" i="26"/>
  <c r="S441" i="26"/>
  <c r="T441" i="26"/>
  <c r="U441" i="26"/>
  <c r="P442" i="26"/>
  <c r="S442" i="26"/>
  <c r="T442" i="26"/>
  <c r="U442" i="26"/>
  <c r="P443" i="26"/>
  <c r="S443" i="26"/>
  <c r="T443" i="26"/>
  <c r="U443" i="26"/>
  <c r="P445" i="26"/>
  <c r="S445" i="26"/>
  <c r="T445" i="26"/>
  <c r="U445" i="26"/>
  <c r="P446" i="26"/>
  <c r="Q446" i="26"/>
  <c r="R446" i="26"/>
  <c r="S446" i="26"/>
  <c r="T446" i="26"/>
  <c r="U446" i="26"/>
  <c r="P447" i="26"/>
  <c r="Q447" i="26"/>
  <c r="R447" i="26"/>
  <c r="S447" i="26"/>
  <c r="T447" i="26"/>
  <c r="U447" i="26"/>
  <c r="N738" i="33" l="1"/>
  <c r="M738" i="33" s="1"/>
  <c r="P426" i="26"/>
  <c r="S426" i="26"/>
  <c r="T426" i="26"/>
  <c r="U426" i="26"/>
  <c r="P427" i="26"/>
  <c r="S427" i="26"/>
  <c r="T427" i="26"/>
  <c r="U427" i="26"/>
  <c r="P428" i="26"/>
  <c r="S428" i="26"/>
  <c r="T428" i="26"/>
  <c r="U428" i="26"/>
  <c r="P429" i="26"/>
  <c r="S429" i="26"/>
  <c r="T429" i="26"/>
  <c r="U429" i="26"/>
  <c r="P430" i="26"/>
  <c r="S430" i="26"/>
  <c r="T430" i="26"/>
  <c r="U430" i="26"/>
  <c r="P431" i="26"/>
  <c r="S431" i="26"/>
  <c r="T431" i="26"/>
  <c r="U431" i="26"/>
  <c r="P343" i="26"/>
  <c r="S343" i="26"/>
  <c r="T343" i="26"/>
  <c r="U343" i="26"/>
  <c r="P349" i="26"/>
  <c r="S349" i="26"/>
  <c r="T349" i="26"/>
  <c r="U349" i="26"/>
  <c r="P352" i="26"/>
  <c r="S352" i="26"/>
  <c r="T352" i="26"/>
  <c r="U352" i="26"/>
  <c r="P353" i="26"/>
  <c r="S353" i="26"/>
  <c r="T353" i="26"/>
  <c r="U353" i="26"/>
  <c r="P183" i="26"/>
  <c r="S183" i="26"/>
  <c r="T183" i="26"/>
  <c r="U183" i="26"/>
  <c r="P151" i="26"/>
  <c r="S151" i="26"/>
  <c r="T151" i="26"/>
  <c r="U151" i="26"/>
  <c r="P152" i="26"/>
  <c r="S152" i="26"/>
  <c r="T152" i="26"/>
  <c r="U152" i="26"/>
  <c r="P153" i="26"/>
  <c r="S153" i="26"/>
  <c r="T153" i="26"/>
  <c r="U153" i="26"/>
  <c r="P154" i="26"/>
  <c r="S154" i="26"/>
  <c r="T154" i="26"/>
  <c r="U154" i="26"/>
  <c r="P155" i="26"/>
  <c r="S155" i="26"/>
  <c r="T155" i="26"/>
  <c r="U155" i="26"/>
  <c r="P156" i="26"/>
  <c r="S156" i="26"/>
  <c r="T156" i="26"/>
  <c r="U156" i="26"/>
  <c r="P157" i="26"/>
  <c r="S157" i="26"/>
  <c r="T157" i="26"/>
  <c r="U157" i="26"/>
  <c r="P158" i="26"/>
  <c r="S158" i="26"/>
  <c r="T158" i="26"/>
  <c r="U158" i="26"/>
  <c r="P160" i="26"/>
  <c r="S160" i="26"/>
  <c r="T160" i="26"/>
  <c r="U160" i="26"/>
  <c r="P161" i="26"/>
  <c r="S161" i="26"/>
  <c r="T161" i="26"/>
  <c r="U161" i="26"/>
  <c r="P162" i="26"/>
  <c r="S162" i="26"/>
  <c r="T162" i="26"/>
  <c r="U162" i="26"/>
  <c r="P163" i="26"/>
  <c r="S163" i="26"/>
  <c r="T163" i="26"/>
  <c r="U163" i="26"/>
  <c r="P164" i="26"/>
  <c r="S164" i="26"/>
  <c r="T164" i="26"/>
  <c r="U164" i="26"/>
  <c r="P165" i="26"/>
  <c r="S165" i="26"/>
  <c r="T165" i="26"/>
  <c r="U165" i="26"/>
  <c r="P166" i="26"/>
  <c r="S166" i="26"/>
  <c r="T166" i="26"/>
  <c r="U166" i="26"/>
  <c r="P167" i="26"/>
  <c r="S167" i="26"/>
  <c r="T167" i="26"/>
  <c r="U167" i="26"/>
  <c r="P140" i="26"/>
  <c r="S140" i="26"/>
  <c r="T140" i="26"/>
  <c r="U140" i="26"/>
  <c r="P141" i="26"/>
  <c r="S141" i="26"/>
  <c r="T141" i="26"/>
  <c r="U141" i="26"/>
  <c r="P142" i="26"/>
  <c r="S142" i="26"/>
  <c r="T142" i="26"/>
  <c r="U142" i="26"/>
  <c r="P143" i="26"/>
  <c r="S143" i="26"/>
  <c r="T143" i="26"/>
  <c r="U143" i="26"/>
  <c r="P144" i="26"/>
  <c r="S144" i="26"/>
  <c r="T144" i="26"/>
  <c r="U144" i="26"/>
  <c r="P145" i="26"/>
  <c r="S145" i="26"/>
  <c r="T145" i="26"/>
  <c r="U145" i="26"/>
  <c r="P146" i="26"/>
  <c r="S146" i="26"/>
  <c r="T146" i="26"/>
  <c r="U146" i="26"/>
  <c r="P147" i="26"/>
  <c r="S147" i="26"/>
  <c r="T147" i="26"/>
  <c r="U147" i="26"/>
  <c r="P150" i="26"/>
  <c r="S150" i="26"/>
  <c r="T150" i="26"/>
  <c r="U150" i="26"/>
  <c r="T106" i="26"/>
  <c r="U106" i="26"/>
  <c r="T107" i="26"/>
  <c r="U107" i="26"/>
  <c r="T108" i="26"/>
  <c r="U108" i="26"/>
  <c r="T109" i="26"/>
  <c r="U109" i="26"/>
  <c r="P127" i="26"/>
  <c r="S127" i="26"/>
  <c r="T127" i="26"/>
  <c r="U127" i="26"/>
  <c r="P125" i="26"/>
  <c r="S125" i="26"/>
  <c r="T125" i="26"/>
  <c r="U125" i="26"/>
  <c r="P126" i="26"/>
  <c r="S126" i="26"/>
  <c r="T126" i="26"/>
  <c r="U126" i="26"/>
  <c r="N17" i="26"/>
  <c r="N16" i="26"/>
  <c r="P39" i="26"/>
  <c r="S39" i="26"/>
  <c r="T39" i="26"/>
  <c r="U39" i="26"/>
  <c r="V39" i="26"/>
  <c r="P40" i="26"/>
  <c r="S40" i="26"/>
  <c r="T40" i="26"/>
  <c r="U40" i="26"/>
  <c r="V40" i="26"/>
  <c r="P41" i="26"/>
  <c r="S41" i="26"/>
  <c r="T41" i="26"/>
  <c r="U41" i="26"/>
  <c r="V41" i="26"/>
  <c r="N38" i="26"/>
  <c r="N33" i="26"/>
  <c r="P33" i="26"/>
  <c r="S33" i="26"/>
  <c r="T33" i="26"/>
  <c r="U33" i="26"/>
  <c r="V33" i="26"/>
  <c r="N34" i="26"/>
  <c r="P34" i="26"/>
  <c r="S34" i="26"/>
  <c r="T34" i="26"/>
  <c r="U34" i="26"/>
  <c r="V34" i="26"/>
  <c r="N35" i="26"/>
  <c r="P35" i="26"/>
  <c r="S35" i="26"/>
  <c r="T35" i="26"/>
  <c r="U35" i="26"/>
  <c r="V35" i="26"/>
  <c r="P38" i="26"/>
  <c r="S38" i="26"/>
  <c r="T38" i="26"/>
  <c r="U38" i="26"/>
  <c r="V38" i="26"/>
  <c r="P30" i="26"/>
  <c r="S30" i="26"/>
  <c r="T30" i="26"/>
  <c r="U30" i="26"/>
  <c r="V30" i="26"/>
  <c r="P31" i="26"/>
  <c r="S31" i="26"/>
  <c r="T31" i="26"/>
  <c r="U31" i="26"/>
  <c r="V31" i="26"/>
  <c r="N32" i="26"/>
  <c r="P32" i="26"/>
  <c r="S32" i="26"/>
  <c r="T32" i="26"/>
  <c r="U32" i="26"/>
  <c r="V32" i="26"/>
  <c r="P17" i="26"/>
  <c r="P16" i="26"/>
  <c r="S16" i="26"/>
  <c r="T16" i="26"/>
  <c r="U16" i="26"/>
  <c r="V16" i="26"/>
  <c r="S17" i="26"/>
  <c r="T17" i="26"/>
  <c r="U17" i="26"/>
  <c r="V17" i="26"/>
  <c r="P18" i="26"/>
  <c r="V18" i="26"/>
  <c r="P19" i="26"/>
  <c r="V19" i="26"/>
  <c r="P20" i="26"/>
  <c r="V20" i="26"/>
  <c r="P21" i="26"/>
  <c r="V21" i="26"/>
  <c r="Q126" i="26" l="1"/>
  <c r="K51" i="15" l="1"/>
  <c r="R125" i="26" s="1"/>
  <c r="Q125" i="26"/>
  <c r="Q441" i="26" l="1"/>
  <c r="Q440" i="26"/>
  <c r="Q343" i="26"/>
  <c r="Q353" i="26"/>
  <c r="Q352" i="26"/>
  <c r="Q349" i="26"/>
  <c r="Q120" i="26" l="1"/>
  <c r="Q86" i="26"/>
  <c r="Q119" i="26"/>
  <c r="Q103" i="26"/>
  <c r="Q127" i="26"/>
  <c r="Q102" i="26"/>
  <c r="Q101" i="26"/>
  <c r="Q157" i="26"/>
  <c r="Q78" i="26"/>
  <c r="Q68" i="26"/>
  <c r="Q58" i="26"/>
  <c r="Q46" i="26"/>
  <c r="Q33" i="26"/>
  <c r="Q85" i="26"/>
  <c r="Q100" i="26"/>
  <c r="Q99" i="26"/>
  <c r="Q156" i="26"/>
  <c r="Q155" i="26"/>
  <c r="Q77" i="26"/>
  <c r="Q67" i="26"/>
  <c r="Q57" i="26"/>
  <c r="Q45" i="26"/>
  <c r="Q32" i="26"/>
  <c r="Q154" i="26"/>
  <c r="Q153" i="26"/>
  <c r="Q41" i="26"/>
  <c r="Q152" i="26"/>
  <c r="Q151" i="26"/>
  <c r="Q40" i="26"/>
  <c r="Q17" i="26"/>
  <c r="Q150" i="26"/>
  <c r="Q39" i="26"/>
  <c r="Q16" i="26"/>
  <c r="Q38" i="26"/>
  <c r="Q35" i="26"/>
  <c r="Q34" i="26"/>
  <c r="Q443" i="26"/>
  <c r="Q442" i="26"/>
  <c r="Q445" i="26"/>
  <c r="I40" i="7"/>
  <c r="I39" i="7"/>
  <c r="P209" i="26"/>
  <c r="Q209" i="26"/>
  <c r="R209" i="26"/>
  <c r="S209" i="26"/>
  <c r="T209" i="26"/>
  <c r="P204" i="26"/>
  <c r="Q204" i="26"/>
  <c r="R204" i="26"/>
  <c r="S204" i="26"/>
  <c r="T204" i="26"/>
  <c r="U204" i="26"/>
  <c r="P205" i="26"/>
  <c r="Q205" i="26"/>
  <c r="R205" i="26"/>
  <c r="S205" i="26"/>
  <c r="T205" i="26"/>
  <c r="U205" i="26"/>
  <c r="P206" i="26"/>
  <c r="S206" i="26"/>
  <c r="T206" i="26"/>
  <c r="U206" i="26"/>
  <c r="P207" i="26"/>
  <c r="S207" i="26"/>
  <c r="T207" i="26"/>
  <c r="U207" i="26"/>
  <c r="P208" i="26"/>
  <c r="Q208" i="26"/>
  <c r="R208" i="26"/>
  <c r="S208" i="26"/>
  <c r="T208" i="26"/>
  <c r="U208" i="26"/>
  <c r="P184" i="26"/>
  <c r="S184" i="26"/>
  <c r="P185" i="26"/>
  <c r="S185" i="26"/>
  <c r="P186" i="26"/>
  <c r="S186" i="26"/>
  <c r="P106" i="26"/>
  <c r="P107" i="26"/>
  <c r="P108" i="26"/>
  <c r="P109" i="26"/>
  <c r="S106" i="26"/>
  <c r="S107" i="26"/>
  <c r="S108" i="26"/>
  <c r="S109" i="26"/>
  <c r="K36" i="16" l="1"/>
  <c r="R162" i="26" s="1"/>
  <c r="Q162" i="26"/>
  <c r="K29" i="8"/>
  <c r="R426" i="26" s="1"/>
  <c r="Q426" i="26"/>
  <c r="K30" i="8"/>
  <c r="R427" i="26" s="1"/>
  <c r="Q427" i="26"/>
  <c r="K31" i="8"/>
  <c r="R428" i="26" s="1"/>
  <c r="Q428" i="26"/>
  <c r="K33" i="8"/>
  <c r="R430" i="26" s="1"/>
  <c r="Q430" i="26"/>
  <c r="K35" i="16"/>
  <c r="R161" i="26" s="1"/>
  <c r="Q161" i="26"/>
  <c r="K17" i="16"/>
  <c r="R143" i="26" s="1"/>
  <c r="Q143" i="26"/>
  <c r="K34" i="8"/>
  <c r="R431" i="26" s="1"/>
  <c r="Q431" i="26"/>
  <c r="K16" i="16"/>
  <c r="R142" i="26" s="1"/>
  <c r="Q142" i="26"/>
  <c r="K32" i="8"/>
  <c r="R429" i="26" s="1"/>
  <c r="Q429" i="26"/>
  <c r="K32" i="16"/>
  <c r="R158" i="26" s="1"/>
  <c r="Q158" i="26"/>
  <c r="K15" i="16"/>
  <c r="R141" i="26" s="1"/>
  <c r="Q141" i="26"/>
  <c r="K37" i="16"/>
  <c r="R163" i="26" s="1"/>
  <c r="Q163" i="26"/>
  <c r="K39" i="15"/>
  <c r="K41" i="15"/>
  <c r="K42" i="15"/>
  <c r="K4" i="15"/>
  <c r="K5" i="15"/>
  <c r="K6" i="15"/>
  <c r="K8" i="15"/>
  <c r="K9" i="15"/>
  <c r="K10" i="15"/>
  <c r="K11" i="15"/>
  <c r="K15" i="15"/>
  <c r="K16" i="15"/>
  <c r="K17" i="15"/>
  <c r="K18" i="15"/>
  <c r="K19" i="15"/>
  <c r="K20" i="15"/>
  <c r="K22" i="15"/>
  <c r="K23" i="15"/>
  <c r="K24" i="15"/>
  <c r="K25" i="15"/>
  <c r="K26" i="15"/>
  <c r="K28" i="15"/>
  <c r="K37" i="15"/>
  <c r="K38" i="15"/>
  <c r="K40" i="15"/>
  <c r="K44" i="15"/>
  <c r="K45" i="15"/>
  <c r="K46" i="15"/>
  <c r="K47" i="15"/>
  <c r="K48" i="15"/>
  <c r="K52" i="15"/>
  <c r="R126" i="26" s="1"/>
  <c r="K53" i="15"/>
  <c r="R127" i="26" s="1"/>
  <c r="K41" i="16" l="1"/>
  <c r="R167" i="26" s="1"/>
  <c r="Q167" i="26"/>
  <c r="K14" i="16"/>
  <c r="R140" i="26" s="1"/>
  <c r="Q140" i="26"/>
  <c r="K39" i="16"/>
  <c r="R165" i="26" s="1"/>
  <c r="Q165" i="26"/>
  <c r="K38" i="16"/>
  <c r="R164" i="26" s="1"/>
  <c r="Q164" i="26"/>
  <c r="K34" i="16"/>
  <c r="R160" i="26" s="1"/>
  <c r="Q160" i="26"/>
  <c r="K20" i="16"/>
  <c r="R146" i="26" s="1"/>
  <c r="Q146" i="26"/>
  <c r="K18" i="16"/>
  <c r="R144" i="26" s="1"/>
  <c r="Q144" i="26"/>
  <c r="K40" i="16"/>
  <c r="R166" i="26" s="1"/>
  <c r="Q166" i="26"/>
  <c r="K21" i="16"/>
  <c r="R147" i="26" s="1"/>
  <c r="Q147" i="26"/>
  <c r="K19" i="16"/>
  <c r="R145" i="26" s="1"/>
  <c r="Q145" i="26"/>
  <c r="K27" i="7"/>
  <c r="R206" i="26" s="1"/>
  <c r="Q206" i="26"/>
  <c r="K28" i="7"/>
  <c r="R207" i="26" s="1"/>
  <c r="Q207" i="26"/>
  <c r="K32" i="15"/>
  <c r="R109" i="26" s="1"/>
  <c r="Q109" i="26"/>
  <c r="K31" i="15"/>
  <c r="R108" i="26" s="1"/>
  <c r="Q108" i="26"/>
  <c r="K30" i="15"/>
  <c r="R107" i="26" s="1"/>
  <c r="Q107" i="26"/>
  <c r="K29" i="15"/>
  <c r="R106" i="26" s="1"/>
  <c r="Q106" i="26"/>
  <c r="U228" i="26" l="1"/>
  <c r="T228" i="26"/>
  <c r="S228" i="26"/>
  <c r="P228" i="26"/>
  <c r="U227" i="26"/>
  <c r="T227" i="26"/>
  <c r="S227" i="26"/>
  <c r="P227" i="26"/>
  <c r="U226" i="26"/>
  <c r="T226" i="26"/>
  <c r="S226" i="26"/>
  <c r="R226" i="26"/>
  <c r="Q226" i="26"/>
  <c r="P226" i="26"/>
  <c r="U225" i="26"/>
  <c r="T225" i="26"/>
  <c r="S225" i="26"/>
  <c r="R225" i="26"/>
  <c r="Q225" i="26"/>
  <c r="P225" i="26"/>
  <c r="U224" i="26"/>
  <c r="T224" i="26"/>
  <c r="S224" i="26"/>
  <c r="P224" i="26"/>
  <c r="U223" i="26"/>
  <c r="T223" i="26"/>
  <c r="S223" i="26"/>
  <c r="P223" i="26"/>
  <c r="U222" i="26"/>
  <c r="T222" i="26"/>
  <c r="S222" i="26"/>
  <c r="P222" i="26"/>
  <c r="U221" i="26"/>
  <c r="T221" i="26"/>
  <c r="S221" i="26"/>
  <c r="P221" i="26"/>
  <c r="K49" i="7"/>
  <c r="R228" i="26" s="1"/>
  <c r="K48" i="7"/>
  <c r="R227" i="26" s="1"/>
  <c r="K43" i="7"/>
  <c r="R222" i="26" s="1"/>
  <c r="K42" i="7"/>
  <c r="R221" i="26" s="1"/>
  <c r="P424" i="26"/>
  <c r="S424" i="26"/>
  <c r="T424" i="26"/>
  <c r="U424" i="26"/>
  <c r="P420" i="26"/>
  <c r="S420" i="26"/>
  <c r="T420" i="26"/>
  <c r="U420" i="26"/>
  <c r="P421" i="26"/>
  <c r="S421" i="26"/>
  <c r="T421" i="26"/>
  <c r="U421" i="26"/>
  <c r="P422" i="26"/>
  <c r="S422" i="26"/>
  <c r="T422" i="26"/>
  <c r="U422" i="26"/>
  <c r="P423" i="26"/>
  <c r="S423" i="26"/>
  <c r="T423" i="26"/>
  <c r="U423" i="26"/>
  <c r="U271" i="26"/>
  <c r="P272" i="26"/>
  <c r="S272" i="26"/>
  <c r="T272" i="26"/>
  <c r="U272" i="26"/>
  <c r="P273" i="26"/>
  <c r="S273" i="26"/>
  <c r="T273" i="26"/>
  <c r="U273" i="26"/>
  <c r="P274" i="26"/>
  <c r="S274" i="26"/>
  <c r="T274" i="26"/>
  <c r="U274" i="26"/>
  <c r="P275" i="26"/>
  <c r="S275" i="26"/>
  <c r="T275" i="26"/>
  <c r="U275" i="26"/>
  <c r="P276" i="26"/>
  <c r="S276" i="26"/>
  <c r="T276" i="26"/>
  <c r="U276" i="26"/>
  <c r="Q222" i="26" l="1"/>
  <c r="Q228" i="26"/>
  <c r="Q221" i="26"/>
  <c r="Q227" i="26"/>
  <c r="P178" i="26"/>
  <c r="S178" i="26"/>
  <c r="T178" i="26"/>
  <c r="U178" i="26"/>
  <c r="P181" i="26"/>
  <c r="S181" i="26"/>
  <c r="T181" i="26"/>
  <c r="U181" i="26"/>
  <c r="P175" i="26"/>
  <c r="S175" i="26"/>
  <c r="T175" i="26"/>
  <c r="U175" i="26"/>
  <c r="P177" i="26"/>
  <c r="S177" i="26"/>
  <c r="T177" i="26"/>
  <c r="U177" i="26"/>
  <c r="P85" i="26"/>
  <c r="S85" i="26"/>
  <c r="T85" i="26"/>
  <c r="U85" i="26"/>
  <c r="P101" i="26"/>
  <c r="S101" i="26"/>
  <c r="T101" i="26"/>
  <c r="U101" i="26"/>
  <c r="P102" i="26"/>
  <c r="S102" i="26"/>
  <c r="T102" i="26"/>
  <c r="U102" i="26"/>
  <c r="P98" i="26"/>
  <c r="Q98" i="26"/>
  <c r="R98" i="26"/>
  <c r="S98" i="26"/>
  <c r="T98" i="26"/>
  <c r="U98" i="26"/>
  <c r="P99" i="26"/>
  <c r="S99" i="26"/>
  <c r="T99" i="26"/>
  <c r="U99" i="26"/>
  <c r="P270" i="26"/>
  <c r="S270" i="26"/>
  <c r="T270" i="26"/>
  <c r="U270" i="26"/>
  <c r="K55" i="16" l="1"/>
  <c r="R99" i="26" l="1"/>
  <c r="R102" i="26"/>
  <c r="R85" i="26"/>
  <c r="K56" i="16"/>
  <c r="R175" i="26" s="1"/>
  <c r="Q175" i="26"/>
  <c r="R100" i="26"/>
  <c r="R101" i="26"/>
  <c r="I15" i="20" l="1"/>
  <c r="I14" i="20"/>
  <c r="I70" i="21"/>
  <c r="I69" i="21"/>
  <c r="I48" i="6"/>
  <c r="K24" i="8" l="1"/>
  <c r="R421" i="26" s="1"/>
  <c r="Q421" i="26"/>
  <c r="I41" i="6"/>
  <c r="I56" i="6"/>
  <c r="I8" i="20"/>
  <c r="I5" i="7"/>
  <c r="Q184" i="26" s="1"/>
  <c r="Q177" i="26"/>
  <c r="I10" i="7"/>
  <c r="I4" i="7"/>
  <c r="Q183" i="26" s="1"/>
  <c r="Q178" i="26"/>
  <c r="I11" i="7"/>
  <c r="I7" i="7" l="1"/>
  <c r="Q186" i="26" s="1"/>
  <c r="I6" i="7"/>
  <c r="Q185" i="26" s="1"/>
  <c r="K25" i="8"/>
  <c r="R422" i="26" s="1"/>
  <c r="Q422" i="26"/>
  <c r="K23" i="8"/>
  <c r="R420" i="26" s="1"/>
  <c r="Q420" i="26"/>
  <c r="K27" i="8"/>
  <c r="R424" i="26" s="1"/>
  <c r="Q424" i="26"/>
  <c r="K26" i="8"/>
  <c r="R423" i="26" s="1"/>
  <c r="Q423" i="26"/>
  <c r="I5" i="17"/>
  <c r="I6" i="17"/>
  <c r="I7" i="17"/>
  <c r="I8" i="17"/>
  <c r="I30" i="17"/>
  <c r="K45" i="7" l="1"/>
  <c r="R224" i="26" s="1"/>
  <c r="Q224" i="26"/>
  <c r="K44" i="7"/>
  <c r="R223" i="26" s="1"/>
  <c r="Q223" i="26"/>
  <c r="Q181" i="26"/>
  <c r="K63" i="16"/>
  <c r="R181" i="26" s="1"/>
  <c r="K24" i="17"/>
  <c r="R275" i="26" s="1"/>
  <c r="Q275" i="26"/>
  <c r="K19" i="17"/>
  <c r="R270" i="26" s="1"/>
  <c r="Q270" i="26"/>
  <c r="K22" i="17"/>
  <c r="R273" i="26" s="1"/>
  <c r="Q273" i="26"/>
  <c r="K25" i="17"/>
  <c r="R276" i="26" s="1"/>
  <c r="Q276" i="26"/>
  <c r="K23" i="17"/>
  <c r="R274" i="26" s="1"/>
  <c r="Q274" i="26"/>
  <c r="K12" i="5"/>
  <c r="R34" i="26" s="1"/>
  <c r="S104" i="26" l="1"/>
  <c r="T104" i="26"/>
  <c r="U104" i="26"/>
  <c r="S103" i="26"/>
  <c r="T103" i="26"/>
  <c r="U103" i="26"/>
  <c r="P103" i="26"/>
  <c r="K59" i="17"/>
  <c r="K15" i="20" l="1"/>
  <c r="I44" i="16" l="1"/>
  <c r="K44" i="16" s="1"/>
  <c r="I45" i="16"/>
  <c r="K45" i="16" l="1"/>
  <c r="K53" i="16"/>
  <c r="K54" i="16"/>
  <c r="P295" i="26"/>
  <c r="S295" i="26"/>
  <c r="T295" i="26"/>
  <c r="U295" i="26"/>
  <c r="P296" i="26"/>
  <c r="S296" i="26"/>
  <c r="T296" i="26"/>
  <c r="U296" i="26"/>
  <c r="P297" i="26"/>
  <c r="S297" i="26"/>
  <c r="T297" i="26"/>
  <c r="U297" i="26"/>
  <c r="U79" i="26"/>
  <c r="R103" i="26" l="1"/>
  <c r="K76" i="7"/>
  <c r="K7" i="17"/>
  <c r="K6" i="17"/>
  <c r="K8" i="17"/>
  <c r="I3" i="20"/>
  <c r="K3" i="20" s="1"/>
  <c r="K4" i="20"/>
  <c r="K5" i="20"/>
  <c r="K6" i="20"/>
  <c r="K4" i="4"/>
  <c r="K61" i="17" l="1"/>
  <c r="Q297" i="26"/>
  <c r="K58" i="17"/>
  <c r="R295" i="26" s="1"/>
  <c r="Q295" i="26"/>
  <c r="K60" i="17"/>
  <c r="R296" i="26" s="1"/>
  <c r="Q296" i="26"/>
  <c r="R297" i="26" l="1"/>
  <c r="P22" i="26"/>
  <c r="V22" i="26"/>
  <c r="N23" i="26"/>
  <c r="P23" i="26"/>
  <c r="S23" i="26"/>
  <c r="T23" i="26"/>
  <c r="U23" i="26"/>
  <c r="V23" i="26"/>
  <c r="N24" i="26"/>
  <c r="P24" i="26"/>
  <c r="S24" i="26"/>
  <c r="T24" i="26"/>
  <c r="U24" i="26"/>
  <c r="V24" i="26"/>
  <c r="N26" i="26"/>
  <c r="P26" i="26"/>
  <c r="S26" i="26"/>
  <c r="T26" i="26"/>
  <c r="U26" i="26"/>
  <c r="V26" i="26"/>
  <c r="N27" i="26"/>
  <c r="P27" i="26"/>
  <c r="S27" i="26"/>
  <c r="T27" i="26"/>
  <c r="U27" i="26"/>
  <c r="V27" i="26"/>
  <c r="N28" i="26"/>
  <c r="P28" i="26"/>
  <c r="S28" i="26"/>
  <c r="T28" i="26"/>
  <c r="U28" i="26"/>
  <c r="V28" i="26"/>
  <c r="N29" i="26"/>
  <c r="P29" i="26"/>
  <c r="S29" i="26"/>
  <c r="T29" i="26"/>
  <c r="U29" i="26"/>
  <c r="V29" i="26"/>
  <c r="V13" i="26"/>
  <c r="U449" i="26"/>
  <c r="U450" i="26"/>
  <c r="U451" i="26"/>
  <c r="U452" i="26"/>
  <c r="T449" i="26"/>
  <c r="T450" i="26"/>
  <c r="T451" i="26"/>
  <c r="T452" i="26"/>
  <c r="S449" i="26"/>
  <c r="S450" i="26"/>
  <c r="S451" i="26"/>
  <c r="P449" i="26"/>
  <c r="P450" i="26"/>
  <c r="P451" i="26"/>
  <c r="Q449" i="26"/>
  <c r="Q450" i="26"/>
  <c r="Q451" i="26"/>
  <c r="R450" i="26"/>
  <c r="R451" i="26"/>
  <c r="R449" i="26"/>
  <c r="S453" i="26"/>
  <c r="T453" i="26"/>
  <c r="T454" i="26"/>
  <c r="T455" i="26"/>
  <c r="T456" i="26"/>
  <c r="T457" i="26"/>
  <c r="T458" i="26"/>
  <c r="S459" i="26"/>
  <c r="T459" i="26"/>
  <c r="S460" i="26"/>
  <c r="T460" i="26"/>
  <c r="U337" i="26"/>
  <c r="P338" i="26"/>
  <c r="S338" i="26"/>
  <c r="T338" i="26"/>
  <c r="U338" i="26"/>
  <c r="P339" i="26"/>
  <c r="S339" i="26"/>
  <c r="T339" i="26"/>
  <c r="U339" i="26"/>
  <c r="P340" i="26"/>
  <c r="S340" i="26"/>
  <c r="T340" i="26"/>
  <c r="U340" i="26"/>
  <c r="P341" i="26"/>
  <c r="S341" i="26"/>
  <c r="T341" i="26"/>
  <c r="U341" i="26"/>
  <c r="P308" i="26" l="1"/>
  <c r="S308" i="26"/>
  <c r="T308" i="26"/>
  <c r="U308" i="26"/>
  <c r="P309" i="26"/>
  <c r="S309" i="26"/>
  <c r="T309" i="26"/>
  <c r="U309" i="26"/>
  <c r="P310" i="26"/>
  <c r="S310" i="26"/>
  <c r="T310" i="26"/>
  <c r="U310" i="26"/>
  <c r="P311" i="26"/>
  <c r="S311" i="26"/>
  <c r="T311" i="26"/>
  <c r="U311" i="26"/>
  <c r="P314" i="26"/>
  <c r="S314" i="26"/>
  <c r="T314" i="26"/>
  <c r="U314" i="26"/>
  <c r="P315" i="26"/>
  <c r="S315" i="26"/>
  <c r="T315" i="26"/>
  <c r="U315" i="26"/>
  <c r="P316" i="26"/>
  <c r="S316" i="26"/>
  <c r="P317" i="26"/>
  <c r="S317" i="26"/>
  <c r="T317" i="26"/>
  <c r="U317" i="26"/>
  <c r="P318" i="26"/>
  <c r="S318" i="26"/>
  <c r="T318" i="26"/>
  <c r="U318" i="26"/>
  <c r="P319" i="26"/>
  <c r="S319" i="26"/>
  <c r="T319" i="26"/>
  <c r="U319" i="26"/>
  <c r="S320" i="26"/>
  <c r="T320" i="26"/>
  <c r="U320" i="26"/>
  <c r="P321" i="26"/>
  <c r="S321" i="26"/>
  <c r="T321" i="26"/>
  <c r="U321" i="26"/>
  <c r="P322" i="26"/>
  <c r="S322" i="26"/>
  <c r="T322" i="26"/>
  <c r="U322" i="26"/>
  <c r="P323" i="26"/>
  <c r="S323" i="26"/>
  <c r="T323" i="26"/>
  <c r="U323" i="26"/>
  <c r="S324" i="26"/>
  <c r="T324" i="26"/>
  <c r="U324" i="26"/>
  <c r="P325" i="26"/>
  <c r="S325" i="26"/>
  <c r="U325" i="26"/>
  <c r="P326" i="26"/>
  <c r="S326" i="26"/>
  <c r="T326" i="26"/>
  <c r="U326" i="26"/>
  <c r="P327" i="26"/>
  <c r="S327" i="26"/>
  <c r="U327" i="26"/>
  <c r="P328" i="26"/>
  <c r="S328" i="26"/>
  <c r="T328" i="26"/>
  <c r="U328" i="26"/>
  <c r="P329" i="26"/>
  <c r="S329" i="26"/>
  <c r="T329" i="26"/>
  <c r="U329" i="26"/>
  <c r="P330" i="26"/>
  <c r="S330" i="26"/>
  <c r="T330" i="26"/>
  <c r="U330" i="26"/>
  <c r="P331" i="26"/>
  <c r="S331" i="26"/>
  <c r="T331" i="26"/>
  <c r="U331" i="26"/>
  <c r="U332" i="26"/>
  <c r="P333" i="26"/>
  <c r="S333" i="26"/>
  <c r="T333" i="26"/>
  <c r="U333" i="26"/>
  <c r="P334" i="26"/>
  <c r="S334" i="26"/>
  <c r="T334" i="26"/>
  <c r="U334" i="26"/>
  <c r="P335" i="26"/>
  <c r="S335" i="26"/>
  <c r="T335" i="26"/>
  <c r="U335" i="26"/>
  <c r="P336" i="26"/>
  <c r="S336" i="26"/>
  <c r="T336" i="26"/>
  <c r="U336" i="26"/>
  <c r="P448" i="26"/>
  <c r="Q448" i="26"/>
  <c r="R448" i="26"/>
  <c r="S448" i="26"/>
  <c r="T448" i="26"/>
  <c r="U448" i="26"/>
  <c r="U410" i="26"/>
  <c r="U411" i="26"/>
  <c r="U412" i="26"/>
  <c r="U413" i="26"/>
  <c r="U414" i="26"/>
  <c r="U415" i="26"/>
  <c r="U416" i="26"/>
  <c r="U417" i="26"/>
  <c r="U418" i="26"/>
  <c r="U419" i="26"/>
  <c r="K16" i="6"/>
  <c r="R311" i="26" s="1"/>
  <c r="K15" i="6"/>
  <c r="R310" i="26" s="1"/>
  <c r="K14" i="6"/>
  <c r="R309" i="26" s="1"/>
  <c r="K13" i="6"/>
  <c r="R308" i="26" s="1"/>
  <c r="S13" i="26"/>
  <c r="Q309" i="26" l="1"/>
  <c r="Q310" i="26"/>
  <c r="Q311" i="26"/>
  <c r="Q308" i="26"/>
  <c r="N79" i="26" l="1"/>
  <c r="N78" i="26"/>
  <c r="N77" i="26"/>
  <c r="N73" i="26"/>
  <c r="N74" i="26"/>
  <c r="N75" i="26"/>
  <c r="N72" i="26"/>
  <c r="N68" i="26"/>
  <c r="N69" i="26"/>
  <c r="N70" i="26"/>
  <c r="N67" i="26"/>
  <c r="N63" i="26"/>
  <c r="N64" i="26"/>
  <c r="N65" i="26"/>
  <c r="N62" i="26"/>
  <c r="N58" i="26"/>
  <c r="N59" i="26"/>
  <c r="N60" i="26"/>
  <c r="N57" i="26"/>
  <c r="N53" i="26"/>
  <c r="N54" i="26"/>
  <c r="N55" i="26"/>
  <c r="N52" i="26"/>
  <c r="N46" i="26"/>
  <c r="N47" i="26"/>
  <c r="N48" i="26"/>
  <c r="N45" i="26"/>
  <c r="N40" i="26"/>
  <c r="N41" i="26"/>
  <c r="N39" i="26"/>
  <c r="N7" i="26"/>
  <c r="N8" i="26"/>
  <c r="N9" i="26"/>
  <c r="N10" i="26"/>
  <c r="N11" i="26"/>
  <c r="N12" i="26"/>
  <c r="N13" i="26"/>
  <c r="N6" i="26"/>
  <c r="S403" i="26"/>
  <c r="T403" i="26"/>
  <c r="U403" i="26"/>
  <c r="S404" i="26"/>
  <c r="T404" i="26"/>
  <c r="U404" i="26"/>
  <c r="S405" i="26"/>
  <c r="T405" i="26"/>
  <c r="U405" i="26"/>
  <c r="S406" i="26"/>
  <c r="T406" i="26"/>
  <c r="U406" i="26"/>
  <c r="S407" i="26"/>
  <c r="T407" i="26"/>
  <c r="U407" i="26"/>
  <c r="S408" i="26"/>
  <c r="T408" i="26"/>
  <c r="U408" i="26"/>
  <c r="S409" i="26"/>
  <c r="T409" i="26"/>
  <c r="U409" i="26"/>
  <c r="S410" i="26"/>
  <c r="T410" i="26"/>
  <c r="S411" i="26"/>
  <c r="T411" i="26"/>
  <c r="S412" i="26"/>
  <c r="T412" i="26"/>
  <c r="S413" i="26"/>
  <c r="T413" i="26"/>
  <c r="S414" i="26"/>
  <c r="T414" i="26"/>
  <c r="S415" i="26"/>
  <c r="T415" i="26"/>
  <c r="S416" i="26"/>
  <c r="T416" i="26"/>
  <c r="S417" i="26"/>
  <c r="T417" i="26"/>
  <c r="S418" i="26"/>
  <c r="T418" i="26"/>
  <c r="S419" i="26"/>
  <c r="T419" i="26"/>
  <c r="T402" i="26"/>
  <c r="U402" i="26"/>
  <c r="S402" i="26"/>
  <c r="P406" i="26"/>
  <c r="P407" i="26"/>
  <c r="P408" i="26"/>
  <c r="P403" i="26"/>
  <c r="P404" i="26"/>
  <c r="P405" i="26"/>
  <c r="P457" i="26"/>
  <c r="U457" i="26"/>
  <c r="P458" i="26"/>
  <c r="U458" i="26"/>
  <c r="P459" i="26"/>
  <c r="U459" i="26"/>
  <c r="P460" i="26"/>
  <c r="U460" i="26"/>
  <c r="P453" i="26"/>
  <c r="U453" i="26"/>
  <c r="P454" i="26"/>
  <c r="U454" i="26"/>
  <c r="P455" i="26"/>
  <c r="U455" i="26"/>
  <c r="P456" i="26"/>
  <c r="U456" i="26"/>
  <c r="P409" i="26"/>
  <c r="P410" i="26"/>
  <c r="Q410" i="26"/>
  <c r="R410" i="26"/>
  <c r="P411" i="26"/>
  <c r="P412" i="26"/>
  <c r="P413" i="26"/>
  <c r="P414" i="26"/>
  <c r="P415" i="26"/>
  <c r="P416" i="26"/>
  <c r="P417" i="26"/>
  <c r="P418" i="26"/>
  <c r="P419" i="26"/>
  <c r="P402" i="26"/>
  <c r="P401" i="26"/>
  <c r="Q401" i="26"/>
  <c r="R401" i="26"/>
  <c r="S401" i="26"/>
  <c r="T401" i="26"/>
  <c r="U401" i="26"/>
  <c r="T348" i="26"/>
  <c r="U348" i="26"/>
  <c r="P342" i="26"/>
  <c r="S342" i="26"/>
  <c r="T342" i="26"/>
  <c r="U342" i="26"/>
  <c r="P300" i="26"/>
  <c r="S300" i="26"/>
  <c r="T300" i="26"/>
  <c r="U300" i="26"/>
  <c r="P301" i="26"/>
  <c r="S301" i="26"/>
  <c r="T301" i="26"/>
  <c r="U301" i="26"/>
  <c r="P302" i="26"/>
  <c r="S302" i="26"/>
  <c r="T302" i="26"/>
  <c r="U302" i="26"/>
  <c r="P303" i="26"/>
  <c r="S303" i="26"/>
  <c r="T303" i="26"/>
  <c r="U303" i="26"/>
  <c r="P304" i="26"/>
  <c r="S304" i="26"/>
  <c r="T304" i="26"/>
  <c r="U304" i="26"/>
  <c r="P305" i="26"/>
  <c r="S305" i="26"/>
  <c r="T305" i="26"/>
  <c r="U305" i="26"/>
  <c r="P306" i="26"/>
  <c r="S306" i="26"/>
  <c r="T306" i="26"/>
  <c r="U306" i="26"/>
  <c r="T299" i="26"/>
  <c r="U299" i="26"/>
  <c r="P299" i="26"/>
  <c r="S299" i="26"/>
  <c r="P298" i="26"/>
  <c r="S298" i="26"/>
  <c r="T298" i="26"/>
  <c r="U298" i="26"/>
  <c r="P285" i="26"/>
  <c r="S285" i="26"/>
  <c r="T285" i="26"/>
  <c r="U285" i="26"/>
  <c r="P286" i="26"/>
  <c r="S286" i="26"/>
  <c r="T286" i="26"/>
  <c r="U286" i="26"/>
  <c r="P287" i="26"/>
  <c r="S287" i="26"/>
  <c r="T287" i="26"/>
  <c r="U287" i="26"/>
  <c r="P288" i="26"/>
  <c r="S288" i="26"/>
  <c r="T288" i="26"/>
  <c r="U288" i="26"/>
  <c r="P289" i="26"/>
  <c r="S289" i="26"/>
  <c r="T289" i="26"/>
  <c r="U289" i="26"/>
  <c r="P290" i="26"/>
  <c r="S290" i="26"/>
  <c r="T290" i="26"/>
  <c r="U290" i="26"/>
  <c r="P291" i="26"/>
  <c r="S291" i="26"/>
  <c r="T291" i="26"/>
  <c r="U291" i="26"/>
  <c r="P292" i="26"/>
  <c r="S292" i="26"/>
  <c r="T292" i="26"/>
  <c r="U292" i="26"/>
  <c r="P293" i="26"/>
  <c r="S293" i="26"/>
  <c r="T293" i="26"/>
  <c r="U293" i="26"/>
  <c r="P294" i="26"/>
  <c r="S294" i="26"/>
  <c r="T294" i="26"/>
  <c r="U294" i="26"/>
  <c r="P257" i="26"/>
  <c r="S257" i="26"/>
  <c r="T257" i="26"/>
  <c r="U257" i="26"/>
  <c r="P258" i="26"/>
  <c r="S258" i="26"/>
  <c r="T258" i="26"/>
  <c r="U258" i="26"/>
  <c r="P259" i="26"/>
  <c r="S259" i="26"/>
  <c r="T259" i="26"/>
  <c r="U259" i="26"/>
  <c r="P260" i="26"/>
  <c r="Q260" i="26"/>
  <c r="R260" i="26"/>
  <c r="S260" i="26"/>
  <c r="T260" i="26"/>
  <c r="U260" i="26"/>
  <c r="P261" i="26"/>
  <c r="Q261" i="26"/>
  <c r="R261" i="26"/>
  <c r="S261" i="26"/>
  <c r="T261" i="26"/>
  <c r="U261" i="26"/>
  <c r="P262" i="26"/>
  <c r="Q262" i="26"/>
  <c r="R262" i="26"/>
  <c r="S262" i="26"/>
  <c r="T262" i="26"/>
  <c r="U262" i="26"/>
  <c r="P263" i="26"/>
  <c r="S263" i="26"/>
  <c r="T263" i="26"/>
  <c r="U263" i="26"/>
  <c r="P264" i="26"/>
  <c r="S264" i="26"/>
  <c r="T264" i="26"/>
  <c r="U264" i="26"/>
  <c r="P265" i="26"/>
  <c r="S265" i="26"/>
  <c r="T265" i="26"/>
  <c r="U265" i="26"/>
  <c r="P266" i="26"/>
  <c r="S266" i="26"/>
  <c r="T266" i="26"/>
  <c r="U266" i="26"/>
  <c r="P267" i="26"/>
  <c r="S267" i="26"/>
  <c r="T267" i="26"/>
  <c r="U267" i="26"/>
  <c r="P268" i="26"/>
  <c r="S268" i="26"/>
  <c r="T268" i="26"/>
  <c r="U268" i="26"/>
  <c r="P269" i="26"/>
  <c r="S269" i="26"/>
  <c r="T269" i="26"/>
  <c r="U269" i="26"/>
  <c r="P277" i="26"/>
  <c r="Q277" i="26"/>
  <c r="R277" i="26"/>
  <c r="S277" i="26"/>
  <c r="T277" i="26"/>
  <c r="U277" i="26"/>
  <c r="P278" i="26"/>
  <c r="S278" i="26"/>
  <c r="T278" i="26"/>
  <c r="U278" i="26"/>
  <c r="P279" i="26"/>
  <c r="Q279" i="26"/>
  <c r="R279" i="26"/>
  <c r="S279" i="26"/>
  <c r="T279" i="26"/>
  <c r="U279" i="26"/>
  <c r="P280" i="26"/>
  <c r="S280" i="26"/>
  <c r="T280" i="26"/>
  <c r="U280" i="26"/>
  <c r="P281" i="26"/>
  <c r="S281" i="26"/>
  <c r="T281" i="26"/>
  <c r="U281" i="26"/>
  <c r="P282" i="26"/>
  <c r="S282" i="26"/>
  <c r="T282" i="26"/>
  <c r="U282" i="26"/>
  <c r="P283" i="26"/>
  <c r="S283" i="26"/>
  <c r="T283" i="26"/>
  <c r="U283" i="26"/>
  <c r="P284" i="26"/>
  <c r="T256" i="26"/>
  <c r="U256" i="26"/>
  <c r="S256" i="26"/>
  <c r="P256" i="26"/>
  <c r="P244" i="26"/>
  <c r="S244" i="26"/>
  <c r="T244" i="26"/>
  <c r="U244" i="26"/>
  <c r="P245" i="26"/>
  <c r="S245" i="26"/>
  <c r="T245" i="26"/>
  <c r="U245" i="26"/>
  <c r="P246" i="26"/>
  <c r="S246" i="26"/>
  <c r="T246" i="26"/>
  <c r="U246" i="26"/>
  <c r="P247" i="26"/>
  <c r="Q247" i="26"/>
  <c r="R247" i="26"/>
  <c r="S247" i="26"/>
  <c r="T247" i="26"/>
  <c r="U247" i="26"/>
  <c r="P248" i="26"/>
  <c r="Q248" i="26"/>
  <c r="R248" i="26"/>
  <c r="S248" i="26"/>
  <c r="T248" i="26"/>
  <c r="U248" i="26"/>
  <c r="P249" i="26"/>
  <c r="S249" i="26"/>
  <c r="T249" i="26"/>
  <c r="U249" i="26"/>
  <c r="P250" i="26"/>
  <c r="S250" i="26"/>
  <c r="T250" i="26"/>
  <c r="U250" i="26"/>
  <c r="P251" i="26"/>
  <c r="Q251" i="26"/>
  <c r="R251" i="26"/>
  <c r="S251" i="26"/>
  <c r="T251" i="26"/>
  <c r="U251" i="26"/>
  <c r="P252" i="26"/>
  <c r="Q252" i="26"/>
  <c r="R252" i="26"/>
  <c r="S252" i="26"/>
  <c r="T252" i="26"/>
  <c r="U252" i="26"/>
  <c r="P253" i="26"/>
  <c r="Q253" i="26"/>
  <c r="R253" i="26"/>
  <c r="S253" i="26"/>
  <c r="T253" i="26"/>
  <c r="U253" i="26"/>
  <c r="P254" i="26"/>
  <c r="Q254" i="26"/>
  <c r="R254" i="26"/>
  <c r="S254" i="26"/>
  <c r="T254" i="26"/>
  <c r="U254" i="26"/>
  <c r="P255" i="26"/>
  <c r="Q255" i="26"/>
  <c r="R255" i="26"/>
  <c r="S255" i="26"/>
  <c r="T255" i="26"/>
  <c r="U255" i="26"/>
  <c r="T184" i="26"/>
  <c r="U184" i="26"/>
  <c r="T185" i="26"/>
  <c r="U185" i="26"/>
  <c r="T186" i="26"/>
  <c r="U186" i="26"/>
  <c r="P187" i="26"/>
  <c r="Q187" i="26"/>
  <c r="R187" i="26"/>
  <c r="S187" i="26"/>
  <c r="T187" i="26"/>
  <c r="U187" i="26"/>
  <c r="P188" i="26"/>
  <c r="Q188" i="26"/>
  <c r="R188" i="26"/>
  <c r="S188" i="26"/>
  <c r="T188" i="26"/>
  <c r="U188" i="26"/>
  <c r="P189" i="26"/>
  <c r="S189" i="26"/>
  <c r="T189" i="26"/>
  <c r="U189" i="26"/>
  <c r="P190" i="26"/>
  <c r="S190" i="26"/>
  <c r="T190" i="26"/>
  <c r="U190" i="26"/>
  <c r="P191" i="26"/>
  <c r="S191" i="26"/>
  <c r="T191" i="26"/>
  <c r="U191" i="26"/>
  <c r="P192" i="26"/>
  <c r="S192" i="26"/>
  <c r="T192" i="26"/>
  <c r="U192" i="26"/>
  <c r="P193" i="26"/>
  <c r="S193" i="26"/>
  <c r="T193" i="26"/>
  <c r="U193" i="26"/>
  <c r="P194" i="26"/>
  <c r="S194" i="26"/>
  <c r="T194" i="26"/>
  <c r="U194" i="26"/>
  <c r="P195" i="26"/>
  <c r="S195" i="26"/>
  <c r="T195" i="26"/>
  <c r="U195" i="26"/>
  <c r="P196" i="26"/>
  <c r="S196" i="26"/>
  <c r="T196" i="26"/>
  <c r="U196" i="26"/>
  <c r="P197" i="26"/>
  <c r="Q197" i="26"/>
  <c r="S197" i="26"/>
  <c r="T197" i="26"/>
  <c r="U197" i="26"/>
  <c r="P198" i="26"/>
  <c r="S198" i="26"/>
  <c r="T198" i="26"/>
  <c r="U198" i="26"/>
  <c r="P199" i="26"/>
  <c r="Q199" i="26"/>
  <c r="R199" i="26"/>
  <c r="S199" i="26"/>
  <c r="T199" i="26"/>
  <c r="U199" i="26"/>
  <c r="P200" i="26"/>
  <c r="S200" i="26"/>
  <c r="T200" i="26"/>
  <c r="U200" i="26"/>
  <c r="P201" i="26"/>
  <c r="S201" i="26"/>
  <c r="T201" i="26"/>
  <c r="U201" i="26"/>
  <c r="P202" i="26"/>
  <c r="Q202" i="26"/>
  <c r="S202" i="26"/>
  <c r="T202" i="26"/>
  <c r="U202" i="26"/>
  <c r="P203" i="26"/>
  <c r="Q203" i="26"/>
  <c r="S203" i="26"/>
  <c r="T203" i="26"/>
  <c r="U203" i="26"/>
  <c r="P210" i="26"/>
  <c r="S210" i="26"/>
  <c r="T210" i="26"/>
  <c r="U210" i="26"/>
  <c r="P211" i="26"/>
  <c r="S211" i="26"/>
  <c r="T211" i="26"/>
  <c r="U211" i="26"/>
  <c r="P212" i="26"/>
  <c r="S212" i="26"/>
  <c r="T212" i="26"/>
  <c r="U212" i="26"/>
  <c r="P213" i="26"/>
  <c r="S213" i="26"/>
  <c r="T213" i="26"/>
  <c r="U213" i="26"/>
  <c r="P214" i="26"/>
  <c r="S214" i="26"/>
  <c r="T214" i="26"/>
  <c r="U214" i="26"/>
  <c r="P215" i="26"/>
  <c r="S215" i="26"/>
  <c r="T215" i="26"/>
  <c r="U215" i="26"/>
  <c r="P216" i="26"/>
  <c r="S216" i="26"/>
  <c r="T216" i="26"/>
  <c r="U216" i="26"/>
  <c r="P217" i="26"/>
  <c r="S217" i="26"/>
  <c r="T217" i="26"/>
  <c r="U217" i="26"/>
  <c r="P218" i="26"/>
  <c r="S218" i="26"/>
  <c r="T218" i="26"/>
  <c r="U218" i="26"/>
  <c r="P219" i="26"/>
  <c r="S219" i="26"/>
  <c r="T219" i="26"/>
  <c r="U219" i="26"/>
  <c r="P220" i="26"/>
  <c r="U220" i="26"/>
  <c r="P229" i="26"/>
  <c r="Q229" i="26"/>
  <c r="S229" i="26"/>
  <c r="T229" i="26"/>
  <c r="U229" i="26"/>
  <c r="P230" i="26"/>
  <c r="Q230" i="26"/>
  <c r="S230" i="26"/>
  <c r="T230" i="26"/>
  <c r="U230" i="26"/>
  <c r="P231" i="26"/>
  <c r="S231" i="26"/>
  <c r="T231" i="26"/>
  <c r="U231" i="26"/>
  <c r="P232" i="26"/>
  <c r="S232" i="26"/>
  <c r="T232" i="26"/>
  <c r="U232" i="26"/>
  <c r="S233" i="26"/>
  <c r="T233" i="26"/>
  <c r="U233" i="26"/>
  <c r="S234" i="26"/>
  <c r="T234" i="26"/>
  <c r="U234" i="26"/>
  <c r="S235" i="26"/>
  <c r="T235" i="26"/>
  <c r="U235" i="26"/>
  <c r="P236" i="26"/>
  <c r="S236" i="26"/>
  <c r="T236" i="26"/>
  <c r="U236" i="26"/>
  <c r="P237" i="26"/>
  <c r="S237" i="26"/>
  <c r="T237" i="26"/>
  <c r="U237" i="26"/>
  <c r="P238" i="26"/>
  <c r="S238" i="26"/>
  <c r="T238" i="26"/>
  <c r="U238" i="26"/>
  <c r="P239" i="26"/>
  <c r="S239" i="26"/>
  <c r="T239" i="26"/>
  <c r="U239" i="26"/>
  <c r="P243" i="26"/>
  <c r="S243" i="26"/>
  <c r="T243" i="26"/>
  <c r="U243" i="26"/>
  <c r="P170" i="26"/>
  <c r="S170" i="26"/>
  <c r="T170" i="26"/>
  <c r="U170" i="26"/>
  <c r="P171" i="26"/>
  <c r="S171" i="26"/>
  <c r="T171" i="26"/>
  <c r="U171" i="26"/>
  <c r="P172" i="26"/>
  <c r="Q172" i="26"/>
  <c r="R172" i="26"/>
  <c r="S172" i="26"/>
  <c r="T172" i="26"/>
  <c r="U172" i="26"/>
  <c r="P173" i="26"/>
  <c r="Q173" i="26"/>
  <c r="R173" i="26"/>
  <c r="S173" i="26"/>
  <c r="T173" i="26"/>
  <c r="U173" i="26"/>
  <c r="P174" i="26"/>
  <c r="Q174" i="26"/>
  <c r="R174" i="26"/>
  <c r="S174" i="26"/>
  <c r="T174" i="26"/>
  <c r="U174" i="26"/>
  <c r="P131" i="26"/>
  <c r="S131" i="26"/>
  <c r="T131" i="26"/>
  <c r="U131" i="26"/>
  <c r="P132" i="26"/>
  <c r="S132" i="26"/>
  <c r="T132" i="26"/>
  <c r="U132" i="26"/>
  <c r="P133" i="26"/>
  <c r="S133" i="26"/>
  <c r="T133" i="26"/>
  <c r="U133" i="26"/>
  <c r="P134" i="26"/>
  <c r="S134" i="26"/>
  <c r="T134" i="26"/>
  <c r="U134" i="26"/>
  <c r="P135" i="26"/>
  <c r="S135" i="26"/>
  <c r="T135" i="26"/>
  <c r="U135" i="26"/>
  <c r="P136" i="26"/>
  <c r="S136" i="26"/>
  <c r="T136" i="26"/>
  <c r="U136" i="26"/>
  <c r="P137" i="26"/>
  <c r="S137" i="26"/>
  <c r="T137" i="26"/>
  <c r="U137" i="26"/>
  <c r="P138" i="26"/>
  <c r="S138" i="26"/>
  <c r="T138" i="26"/>
  <c r="U138" i="26"/>
  <c r="U130" i="26"/>
  <c r="P121" i="26"/>
  <c r="S121" i="26"/>
  <c r="T121" i="26"/>
  <c r="U121" i="26"/>
  <c r="P122" i="26"/>
  <c r="S122" i="26"/>
  <c r="T122" i="26"/>
  <c r="U122" i="26"/>
  <c r="P82" i="26"/>
  <c r="S82" i="26"/>
  <c r="T82" i="26"/>
  <c r="U82" i="26"/>
  <c r="P83" i="26"/>
  <c r="S83" i="26"/>
  <c r="T83" i="26"/>
  <c r="U83" i="26"/>
  <c r="P86" i="26"/>
  <c r="S86" i="26"/>
  <c r="T86" i="26"/>
  <c r="U86" i="26"/>
  <c r="P87" i="26"/>
  <c r="S87" i="26"/>
  <c r="T87" i="26"/>
  <c r="U87" i="26"/>
  <c r="P88" i="26"/>
  <c r="S88" i="26"/>
  <c r="T88" i="26"/>
  <c r="U88" i="26"/>
  <c r="S89" i="26"/>
  <c r="T89" i="26"/>
  <c r="U89" i="26"/>
  <c r="P90" i="26"/>
  <c r="S90" i="26"/>
  <c r="T90" i="26"/>
  <c r="U90" i="26"/>
  <c r="P91" i="26"/>
  <c r="S91" i="26"/>
  <c r="T91" i="26"/>
  <c r="U91" i="26"/>
  <c r="P92" i="26"/>
  <c r="S92" i="26"/>
  <c r="T92" i="26"/>
  <c r="U92" i="26"/>
  <c r="P93" i="26"/>
  <c r="S93" i="26"/>
  <c r="T93" i="26"/>
  <c r="U93" i="26"/>
  <c r="P94" i="26"/>
  <c r="S94" i="26"/>
  <c r="T94" i="26"/>
  <c r="U94" i="26"/>
  <c r="P95" i="26"/>
  <c r="S95" i="26"/>
  <c r="T95" i="26"/>
  <c r="U95" i="26"/>
  <c r="P96" i="26"/>
  <c r="S96" i="26"/>
  <c r="T96" i="26"/>
  <c r="U96" i="26"/>
  <c r="P97" i="26"/>
  <c r="S97" i="26"/>
  <c r="T97" i="26"/>
  <c r="U97" i="26"/>
  <c r="P100" i="26"/>
  <c r="S100" i="26"/>
  <c r="T100" i="26"/>
  <c r="U100" i="26"/>
  <c r="P105" i="26"/>
  <c r="S105" i="26"/>
  <c r="T105" i="26"/>
  <c r="U105" i="26"/>
  <c r="P110" i="26"/>
  <c r="Q110" i="26"/>
  <c r="R110" i="26"/>
  <c r="S110" i="26"/>
  <c r="T110" i="26"/>
  <c r="U110" i="26"/>
  <c r="P111" i="26"/>
  <c r="S111" i="26"/>
  <c r="T111" i="26"/>
  <c r="U111" i="26"/>
  <c r="P112" i="26"/>
  <c r="S112" i="26"/>
  <c r="T112" i="26"/>
  <c r="U112" i="26"/>
  <c r="P113" i="26"/>
  <c r="S113" i="26"/>
  <c r="T113" i="26"/>
  <c r="U113" i="26"/>
  <c r="P114" i="26"/>
  <c r="S114" i="26"/>
  <c r="T114" i="26"/>
  <c r="U114" i="26"/>
  <c r="P115" i="26"/>
  <c r="S115" i="26"/>
  <c r="T115" i="26"/>
  <c r="U115" i="26"/>
  <c r="P116" i="26"/>
  <c r="S116" i="26"/>
  <c r="T116" i="26"/>
  <c r="U116" i="26"/>
  <c r="P117" i="26"/>
  <c r="Q117" i="26"/>
  <c r="R117" i="26"/>
  <c r="S117" i="26"/>
  <c r="T117" i="26"/>
  <c r="U117" i="26"/>
  <c r="P118" i="26"/>
  <c r="S118" i="26"/>
  <c r="T118" i="26"/>
  <c r="U118" i="26"/>
  <c r="P119" i="26"/>
  <c r="S119" i="26"/>
  <c r="T119" i="26"/>
  <c r="U119" i="26"/>
  <c r="P120" i="26"/>
  <c r="S120" i="26"/>
  <c r="T120" i="26"/>
  <c r="U120" i="26"/>
  <c r="U81" i="26"/>
  <c r="V43" i="26"/>
  <c r="V44" i="26"/>
  <c r="V45" i="26"/>
  <c r="V46" i="26"/>
  <c r="V47" i="26"/>
  <c r="V48" i="26"/>
  <c r="V49" i="26"/>
  <c r="V50" i="26"/>
  <c r="V51" i="26"/>
  <c r="V52" i="26"/>
  <c r="V53" i="26"/>
  <c r="V54" i="26"/>
  <c r="V55" i="26"/>
  <c r="V56" i="26"/>
  <c r="V57" i="26"/>
  <c r="V58" i="26"/>
  <c r="V59" i="26"/>
  <c r="V60" i="26"/>
  <c r="V61" i="26"/>
  <c r="V62" i="26"/>
  <c r="V63" i="26"/>
  <c r="V64" i="26"/>
  <c r="V65" i="26"/>
  <c r="V66" i="26"/>
  <c r="V67" i="26"/>
  <c r="V68" i="26"/>
  <c r="V69" i="26"/>
  <c r="V70" i="26"/>
  <c r="V71" i="26"/>
  <c r="V72" i="26"/>
  <c r="V73" i="26"/>
  <c r="V74" i="26"/>
  <c r="V75" i="26"/>
  <c r="V76" i="26"/>
  <c r="V77" i="26"/>
  <c r="V78" i="26"/>
  <c r="V79" i="26"/>
  <c r="V80" i="26"/>
  <c r="Q80" i="26"/>
  <c r="R80" i="26"/>
  <c r="S80" i="26"/>
  <c r="T80" i="26"/>
  <c r="U80" i="26"/>
  <c r="P80" i="26"/>
  <c r="P52" i="26"/>
  <c r="P53" i="26"/>
  <c r="P54" i="26"/>
  <c r="P55" i="26"/>
  <c r="P56" i="26"/>
  <c r="P57" i="26"/>
  <c r="P58" i="26"/>
  <c r="P59" i="26"/>
  <c r="P60" i="26"/>
  <c r="P61" i="26"/>
  <c r="P62" i="26"/>
  <c r="P63" i="26"/>
  <c r="P64" i="26"/>
  <c r="P65" i="26"/>
  <c r="P66" i="26"/>
  <c r="P67" i="26"/>
  <c r="P68" i="26"/>
  <c r="P69" i="26"/>
  <c r="P70" i="26"/>
  <c r="P71" i="26"/>
  <c r="P72" i="26"/>
  <c r="P73" i="26"/>
  <c r="P74" i="26"/>
  <c r="P75" i="26"/>
  <c r="P76" i="26"/>
  <c r="P77" i="26"/>
  <c r="P78" i="26"/>
  <c r="P43" i="26"/>
  <c r="P44" i="26"/>
  <c r="P45" i="26"/>
  <c r="P46" i="26"/>
  <c r="P47" i="26"/>
  <c r="P48" i="26"/>
  <c r="P49" i="26"/>
  <c r="P50" i="26"/>
  <c r="P51" i="26"/>
  <c r="P348" i="26" l="1"/>
  <c r="S348" i="26"/>
  <c r="S64" i="26" l="1"/>
  <c r="T64" i="26"/>
  <c r="U64" i="26"/>
  <c r="S65" i="26"/>
  <c r="T65" i="26"/>
  <c r="U65" i="26"/>
  <c r="S66" i="26"/>
  <c r="T66" i="26"/>
  <c r="U66" i="26"/>
  <c r="S67" i="26"/>
  <c r="T67" i="26"/>
  <c r="U67" i="26"/>
  <c r="S68" i="26"/>
  <c r="T68" i="26"/>
  <c r="U68" i="26"/>
  <c r="S69" i="26"/>
  <c r="T69" i="26"/>
  <c r="U69" i="26"/>
  <c r="S70" i="26"/>
  <c r="T70" i="26"/>
  <c r="U70" i="26"/>
  <c r="S71" i="26"/>
  <c r="T71" i="26"/>
  <c r="U71" i="26"/>
  <c r="S72" i="26"/>
  <c r="T72" i="26"/>
  <c r="U72" i="26"/>
  <c r="S73" i="26"/>
  <c r="T73" i="26"/>
  <c r="U73" i="26"/>
  <c r="S74" i="26"/>
  <c r="T74" i="26"/>
  <c r="U74" i="26"/>
  <c r="S75" i="26"/>
  <c r="T75" i="26"/>
  <c r="U75" i="26"/>
  <c r="S76" i="26"/>
  <c r="T76" i="26"/>
  <c r="U76" i="26"/>
  <c r="S77" i="26"/>
  <c r="T77" i="26"/>
  <c r="U77" i="26"/>
  <c r="S78" i="26"/>
  <c r="T78" i="26"/>
  <c r="U78" i="26"/>
  <c r="S43" i="26"/>
  <c r="T43" i="26"/>
  <c r="U43" i="26"/>
  <c r="S44" i="26"/>
  <c r="T44" i="26"/>
  <c r="U44" i="26"/>
  <c r="S45" i="26"/>
  <c r="T45" i="26"/>
  <c r="U45" i="26"/>
  <c r="S46" i="26"/>
  <c r="T46" i="26"/>
  <c r="U46" i="26"/>
  <c r="S47" i="26"/>
  <c r="T47" i="26"/>
  <c r="U47" i="26"/>
  <c r="S48" i="26"/>
  <c r="T48" i="26"/>
  <c r="U48" i="26"/>
  <c r="S49" i="26"/>
  <c r="T49" i="26"/>
  <c r="U49" i="26"/>
  <c r="S50" i="26"/>
  <c r="T50" i="26"/>
  <c r="U50" i="26"/>
  <c r="S51" i="26"/>
  <c r="T51" i="26"/>
  <c r="U51" i="26"/>
  <c r="S52" i="26"/>
  <c r="T52" i="26"/>
  <c r="U52" i="26"/>
  <c r="S53" i="26"/>
  <c r="T53" i="26"/>
  <c r="U53" i="26"/>
  <c r="S54" i="26"/>
  <c r="T54" i="26"/>
  <c r="U54" i="26"/>
  <c r="S55" i="26"/>
  <c r="T55" i="26"/>
  <c r="U55" i="26"/>
  <c r="S56" i="26"/>
  <c r="T56" i="26"/>
  <c r="U56" i="26"/>
  <c r="S57" i="26"/>
  <c r="T57" i="26"/>
  <c r="U57" i="26"/>
  <c r="S58" i="26"/>
  <c r="T58" i="26"/>
  <c r="U58" i="26"/>
  <c r="S59" i="26"/>
  <c r="T59" i="26"/>
  <c r="U59" i="26"/>
  <c r="S60" i="26"/>
  <c r="T60" i="26"/>
  <c r="U60" i="26"/>
  <c r="S61" i="26"/>
  <c r="T61" i="26"/>
  <c r="U61" i="26"/>
  <c r="S62" i="26"/>
  <c r="T62" i="26"/>
  <c r="U62" i="26"/>
  <c r="S63" i="26"/>
  <c r="T63" i="26"/>
  <c r="U63" i="26"/>
  <c r="U7" i="26"/>
  <c r="V7" i="26"/>
  <c r="U8" i="26"/>
  <c r="V8" i="26"/>
  <c r="U9" i="26"/>
  <c r="V9" i="26"/>
  <c r="U10" i="26"/>
  <c r="V10" i="26"/>
  <c r="U11" i="26"/>
  <c r="V11" i="26"/>
  <c r="U12" i="26"/>
  <c r="V12" i="26"/>
  <c r="U13" i="26"/>
  <c r="U6" i="26"/>
  <c r="Q460" i="26" l="1"/>
  <c r="R460" i="26" l="1"/>
  <c r="Q453" i="26"/>
  <c r="Q459" i="26"/>
  <c r="K8" i="20"/>
  <c r="K14" i="20"/>
  <c r="K21" i="8"/>
  <c r="R419" i="26" s="1"/>
  <c r="Q419" i="26"/>
  <c r="K45" i="8"/>
  <c r="R441" i="26" s="1"/>
  <c r="K13" i="8"/>
  <c r="R411" i="26" s="1"/>
  <c r="Q411" i="26"/>
  <c r="K10" i="8"/>
  <c r="R408" i="26" s="1"/>
  <c r="Q408" i="26"/>
  <c r="K20" i="8"/>
  <c r="R418" i="26" s="1"/>
  <c r="Q418" i="26"/>
  <c r="K44" i="8"/>
  <c r="R440" i="26" s="1"/>
  <c r="K61" i="8"/>
  <c r="R445" i="26" s="1"/>
  <c r="K9" i="8"/>
  <c r="R407" i="26" s="1"/>
  <c r="Q407" i="26"/>
  <c r="K18" i="8"/>
  <c r="R416" i="26" s="1"/>
  <c r="Q416" i="26"/>
  <c r="K46" i="8"/>
  <c r="R442" i="26" s="1"/>
  <c r="K55" i="8"/>
  <c r="K14" i="8"/>
  <c r="R412" i="26" s="1"/>
  <c r="Q412" i="26"/>
  <c r="K7" i="8"/>
  <c r="R405" i="26" s="1"/>
  <c r="Q405" i="26"/>
  <c r="K11" i="8"/>
  <c r="R409" i="26" s="1"/>
  <c r="Q409" i="26"/>
  <c r="K17" i="8"/>
  <c r="R415" i="26" s="1"/>
  <c r="Q415" i="26"/>
  <c r="K54" i="8"/>
  <c r="K6" i="8"/>
  <c r="R404" i="26" s="1"/>
  <c r="Q404" i="26"/>
  <c r="K16" i="8"/>
  <c r="R414" i="26" s="1"/>
  <c r="Q414" i="26"/>
  <c r="K53" i="8"/>
  <c r="K5" i="8"/>
  <c r="R403" i="26" s="1"/>
  <c r="Q403" i="26"/>
  <c r="K15" i="8"/>
  <c r="R413" i="26" s="1"/>
  <c r="Q413" i="26"/>
  <c r="K19" i="8"/>
  <c r="R417" i="26" s="1"/>
  <c r="Q417" i="26"/>
  <c r="K47" i="8"/>
  <c r="R443" i="26" s="1"/>
  <c r="K56" i="8"/>
  <c r="K4" i="8"/>
  <c r="R402" i="26" s="1"/>
  <c r="Q402" i="26"/>
  <c r="K8" i="8"/>
  <c r="R406" i="26" s="1"/>
  <c r="Q406" i="26"/>
  <c r="R453" i="26" l="1"/>
  <c r="R459" i="26"/>
  <c r="J70" i="21"/>
  <c r="J4" i="21"/>
  <c r="R343" i="26" s="1"/>
  <c r="Q348" i="26"/>
  <c r="J69" i="21"/>
  <c r="Q341" i="26"/>
  <c r="Q340" i="26"/>
  <c r="Q339" i="26"/>
  <c r="Q338" i="26"/>
  <c r="Q336" i="26"/>
  <c r="Q335" i="26"/>
  <c r="Q334" i="26"/>
  <c r="Q333" i="26"/>
  <c r="Q331" i="26"/>
  <c r="Q330" i="26"/>
  <c r="Q329" i="26"/>
  <c r="Q328" i="26"/>
  <c r="Q323" i="26"/>
  <c r="Q322" i="26"/>
  <c r="Q321" i="26"/>
  <c r="Q318" i="26"/>
  <c r="Q317" i="26"/>
  <c r="I21" i="6"/>
  <c r="Q315" i="26"/>
  <c r="Q314" i="26"/>
  <c r="P7" i="26"/>
  <c r="S7" i="26"/>
  <c r="T7" i="26"/>
  <c r="P8" i="26"/>
  <c r="S8" i="26"/>
  <c r="T8" i="26"/>
  <c r="P9" i="26"/>
  <c r="S9" i="26"/>
  <c r="T9" i="26"/>
  <c r="P10" i="26"/>
  <c r="S10" i="26"/>
  <c r="T10" i="26"/>
  <c r="P11" i="26"/>
  <c r="S11" i="26"/>
  <c r="T11" i="26"/>
  <c r="P12" i="26"/>
  <c r="S12" i="26"/>
  <c r="T12" i="26"/>
  <c r="P13" i="26"/>
  <c r="T13" i="26"/>
  <c r="V6" i="26"/>
  <c r="T6" i="26"/>
  <c r="S6" i="26"/>
  <c r="P6" i="26"/>
  <c r="T130" i="26"/>
  <c r="S130" i="26"/>
  <c r="P130" i="26"/>
  <c r="T81" i="26"/>
  <c r="S81" i="26"/>
  <c r="P81" i="26"/>
  <c r="T79" i="26"/>
  <c r="S79" i="26"/>
  <c r="P79" i="26"/>
  <c r="M6" i="26" l="1"/>
  <c r="K15" i="17"/>
  <c r="R266" i="26" s="1"/>
  <c r="Q266" i="26"/>
  <c r="K39" i="17"/>
  <c r="R282" i="26" s="1"/>
  <c r="Q282" i="26"/>
  <c r="K55" i="17"/>
  <c r="R292" i="26" s="1"/>
  <c r="Q292" i="26"/>
  <c r="K5" i="6"/>
  <c r="R300" i="26" s="1"/>
  <c r="Q300" i="26"/>
  <c r="K9" i="6"/>
  <c r="R304" i="26" s="1"/>
  <c r="Q304" i="26"/>
  <c r="K63" i="6"/>
  <c r="R328" i="26" s="1"/>
  <c r="K81" i="6"/>
  <c r="R338" i="26" s="1"/>
  <c r="K65" i="7"/>
  <c r="R239" i="26" s="1"/>
  <c r="Q239" i="26"/>
  <c r="R258" i="26"/>
  <c r="Q258" i="26"/>
  <c r="K18" i="17"/>
  <c r="R269" i="26" s="1"/>
  <c r="Q269" i="26"/>
  <c r="K46" i="17"/>
  <c r="R286" i="26" s="1"/>
  <c r="Q286" i="26"/>
  <c r="K54" i="17"/>
  <c r="R291" i="26" s="1"/>
  <c r="Q291" i="26"/>
  <c r="K4" i="6"/>
  <c r="R299" i="26" s="1"/>
  <c r="Q299" i="26"/>
  <c r="K8" i="6"/>
  <c r="R303" i="26" s="1"/>
  <c r="Q303" i="26"/>
  <c r="K28" i="6"/>
  <c r="R318" i="26" s="1"/>
  <c r="K66" i="6"/>
  <c r="R331" i="26" s="1"/>
  <c r="K84" i="6"/>
  <c r="R341" i="26" s="1"/>
  <c r="K71" i="7"/>
  <c r="R245" i="26" s="1"/>
  <c r="Q245" i="26"/>
  <c r="R259" i="26"/>
  <c r="Q259" i="26"/>
  <c r="K17" i="17"/>
  <c r="R268" i="26" s="1"/>
  <c r="Q268" i="26"/>
  <c r="K5" i="17"/>
  <c r="R256" i="26" s="1"/>
  <c r="Q256" i="26"/>
  <c r="K12" i="17"/>
  <c r="R263" i="26" s="1"/>
  <c r="Q263" i="26"/>
  <c r="K16" i="17"/>
  <c r="R267" i="26" s="1"/>
  <c r="Q267" i="26"/>
  <c r="K30" i="17"/>
  <c r="R278" i="26" s="1"/>
  <c r="Q278" i="26"/>
  <c r="K40" i="17"/>
  <c r="R283" i="26" s="1"/>
  <c r="Q283" i="26"/>
  <c r="K52" i="17"/>
  <c r="R289" i="26" s="1"/>
  <c r="Q289" i="26"/>
  <c r="K56" i="17"/>
  <c r="R293" i="26" s="1"/>
  <c r="Q293" i="26"/>
  <c r="K6" i="6"/>
  <c r="R301" i="26" s="1"/>
  <c r="Q301" i="26"/>
  <c r="K10" i="6"/>
  <c r="R305" i="26" s="1"/>
  <c r="Q305" i="26"/>
  <c r="K21" i="6"/>
  <c r="K34" i="6"/>
  <c r="R321" i="26" s="1"/>
  <c r="K48" i="6"/>
  <c r="K64" i="6"/>
  <c r="R329" i="26" s="1"/>
  <c r="K73" i="6"/>
  <c r="R334" i="26" s="1"/>
  <c r="K82" i="6"/>
  <c r="R339" i="26" s="1"/>
  <c r="K75" i="7"/>
  <c r="R249" i="26" s="1"/>
  <c r="Q249" i="26"/>
  <c r="K69" i="7"/>
  <c r="R243" i="26" s="1"/>
  <c r="Q243" i="26"/>
  <c r="R257" i="26"/>
  <c r="Q257" i="26"/>
  <c r="K51" i="17"/>
  <c r="R288" i="26" s="1"/>
  <c r="Q288" i="26"/>
  <c r="K20" i="6"/>
  <c r="R315" i="26" s="1"/>
  <c r="K41" i="6"/>
  <c r="K72" i="6"/>
  <c r="R333" i="26" s="1"/>
  <c r="R250" i="26"/>
  <c r="Q250" i="26"/>
  <c r="K72" i="7"/>
  <c r="R246" i="26" s="1"/>
  <c r="Q246" i="26"/>
  <c r="K14" i="17"/>
  <c r="R265" i="26" s="1"/>
  <c r="Q265" i="26"/>
  <c r="K38" i="17"/>
  <c r="R281" i="26" s="1"/>
  <c r="Q281" i="26"/>
  <c r="K19" i="6"/>
  <c r="R314" i="26" s="1"/>
  <c r="K36" i="6"/>
  <c r="R323" i="26" s="1"/>
  <c r="K75" i="6"/>
  <c r="R336" i="26" s="1"/>
  <c r="K64" i="7"/>
  <c r="R238" i="26" s="1"/>
  <c r="Q238" i="26"/>
  <c r="K13" i="17"/>
  <c r="R264" i="26" s="1"/>
  <c r="Q264" i="26"/>
  <c r="K37" i="17"/>
  <c r="R280" i="26" s="1"/>
  <c r="Q280" i="26"/>
  <c r="K45" i="17"/>
  <c r="R285" i="26" s="1"/>
  <c r="Q285" i="26"/>
  <c r="K53" i="17"/>
  <c r="R290" i="26" s="1"/>
  <c r="Q290" i="26"/>
  <c r="K57" i="17"/>
  <c r="R294" i="26" s="1"/>
  <c r="Q294" i="26"/>
  <c r="K7" i="6"/>
  <c r="R302" i="26" s="1"/>
  <c r="Q302" i="26"/>
  <c r="K11" i="6"/>
  <c r="R306" i="26" s="1"/>
  <c r="Q306" i="26"/>
  <c r="K26" i="6"/>
  <c r="R317" i="26" s="1"/>
  <c r="K35" i="6"/>
  <c r="R322" i="26" s="1"/>
  <c r="K56" i="6"/>
  <c r="K65" i="6"/>
  <c r="R330" i="26" s="1"/>
  <c r="K74" i="6"/>
  <c r="R335" i="26" s="1"/>
  <c r="K83" i="6"/>
  <c r="R340" i="26" s="1"/>
  <c r="K70" i="7"/>
  <c r="R244" i="26" s="1"/>
  <c r="Q244" i="26"/>
  <c r="M7" i="26" l="1"/>
  <c r="M8" i="26" s="1"/>
  <c r="M9" i="26" s="1"/>
  <c r="M10" i="26" s="1"/>
  <c r="M11" i="26" s="1"/>
  <c r="M12" i="26" s="1"/>
  <c r="M13" i="26" s="1"/>
  <c r="M14" i="26" s="1"/>
  <c r="M15" i="26" s="1"/>
  <c r="M16" i="26" s="1"/>
  <c r="M17" i="26" s="1"/>
  <c r="M18" i="26" s="1"/>
  <c r="M19" i="26" s="1"/>
  <c r="M20" i="26" s="1"/>
  <c r="M21" i="26" s="1"/>
  <c r="M22" i="26" s="1"/>
  <c r="M23" i="26" s="1"/>
  <c r="M24" i="26" s="1"/>
  <c r="M25" i="26" s="1"/>
  <c r="M26" i="26" s="1"/>
  <c r="M27" i="26" s="1"/>
  <c r="M28" i="26" s="1"/>
  <c r="M29" i="26" s="1"/>
  <c r="M30" i="26" s="1"/>
  <c r="Q189" i="26"/>
  <c r="Q190" i="26"/>
  <c r="Q195" i="26"/>
  <c r="Q196" i="26"/>
  <c r="Q198" i="26"/>
  <c r="Q200" i="26"/>
  <c r="Q201" i="26"/>
  <c r="Q210" i="26"/>
  <c r="Q211" i="26"/>
  <c r="Q212" i="26"/>
  <c r="Q213" i="26"/>
  <c r="Q214" i="26"/>
  <c r="Q215" i="26"/>
  <c r="Q216" i="26"/>
  <c r="Q217" i="26"/>
  <c r="Q218" i="26"/>
  <c r="Q219" i="26"/>
  <c r="Q231" i="26"/>
  <c r="Q232" i="26"/>
  <c r="M31" i="26" l="1"/>
  <c r="M32" i="26" s="1"/>
  <c r="M33" i="26" s="1"/>
  <c r="M34" i="26" s="1"/>
  <c r="M35" i="26" s="1"/>
  <c r="M36" i="26" s="1"/>
  <c r="M37" i="26" s="1"/>
  <c r="M38" i="26" s="1"/>
  <c r="M39" i="26" s="1"/>
  <c r="M40" i="26" s="1"/>
  <c r="M41" i="26" s="1"/>
  <c r="M42" i="26" s="1"/>
  <c r="M43" i="26" s="1"/>
  <c r="M44" i="26" s="1"/>
  <c r="M45" i="26" s="1"/>
  <c r="M46" i="26" s="1"/>
  <c r="M47" i="26" s="1"/>
  <c r="M48" i="26" s="1"/>
  <c r="M49" i="26" s="1"/>
  <c r="M50" i="26" s="1"/>
  <c r="M51" i="26" s="1"/>
  <c r="M52" i="26" s="1"/>
  <c r="M53" i="26" s="1"/>
  <c r="M54" i="26" s="1"/>
  <c r="M55" i="26" s="1"/>
  <c r="M56" i="26" s="1"/>
  <c r="M57" i="26" s="1"/>
  <c r="M58" i="26" s="1"/>
  <c r="M59" i="26" s="1"/>
  <c r="M60" i="26" s="1"/>
  <c r="M61" i="26" s="1"/>
  <c r="M62" i="26" s="1"/>
  <c r="M63" i="26" s="1"/>
  <c r="M64" i="26" s="1"/>
  <c r="M65" i="26" s="1"/>
  <c r="M66" i="26" s="1"/>
  <c r="M67" i="26" s="1"/>
  <c r="M68" i="26" s="1"/>
  <c r="M69" i="26" s="1"/>
  <c r="M70" i="26" s="1"/>
  <c r="M71" i="26" s="1"/>
  <c r="M72" i="26" s="1"/>
  <c r="M73" i="26" s="1"/>
  <c r="M74" i="26" s="1"/>
  <c r="M75" i="26" s="1"/>
  <c r="M76" i="26" s="1"/>
  <c r="M77" i="26" s="1"/>
  <c r="M78" i="26" s="1"/>
  <c r="M79" i="26" s="1"/>
  <c r="M80" i="26" s="1"/>
  <c r="M81" i="26" s="1"/>
  <c r="M82" i="26" s="1"/>
  <c r="M83" i="26" s="1"/>
  <c r="M84" i="26" s="1"/>
  <c r="M85" i="26" s="1"/>
  <c r="M86" i="26" s="1"/>
  <c r="M87" i="26" s="1"/>
  <c r="M88" i="26" s="1"/>
  <c r="M89" i="26" s="1"/>
  <c r="M90" i="26" s="1"/>
  <c r="M91" i="26" s="1"/>
  <c r="M92" i="26" s="1"/>
  <c r="M93" i="26" s="1"/>
  <c r="M94" i="26" s="1"/>
  <c r="M95" i="26" s="1"/>
  <c r="M96" i="26" s="1"/>
  <c r="M97" i="26" s="1"/>
  <c r="M98" i="26" s="1"/>
  <c r="M99" i="26" s="1"/>
  <c r="M100" i="26" s="1"/>
  <c r="M101" i="26" s="1"/>
  <c r="M102" i="26" s="1"/>
  <c r="M103" i="26" s="1"/>
  <c r="M104" i="26" s="1"/>
  <c r="M105" i="26" s="1"/>
  <c r="M106" i="26" s="1"/>
  <c r="M107" i="26" s="1"/>
  <c r="M108" i="26" s="1"/>
  <c r="M109" i="26" s="1"/>
  <c r="M110" i="26" s="1"/>
  <c r="M111" i="26" s="1"/>
  <c r="M112" i="26" s="1"/>
  <c r="M113" i="26" s="1"/>
  <c r="M114" i="26" s="1"/>
  <c r="M115" i="26" s="1"/>
  <c r="M116" i="26" s="1"/>
  <c r="M117" i="26" s="1"/>
  <c r="M118" i="26" s="1"/>
  <c r="M119" i="26" s="1"/>
  <c r="M120" i="26" s="1"/>
  <c r="M121" i="26" s="1"/>
  <c r="M122" i="26" s="1"/>
  <c r="M123" i="26" s="1"/>
  <c r="K4" i="7"/>
  <c r="R183" i="26" s="1"/>
  <c r="K5" i="7"/>
  <c r="R184" i="26" s="1"/>
  <c r="K56" i="7"/>
  <c r="R230" i="26" s="1"/>
  <c r="K34" i="7"/>
  <c r="R213" i="26" s="1"/>
  <c r="K19" i="7"/>
  <c r="R198" i="26" s="1"/>
  <c r="K39" i="7"/>
  <c r="R218" i="26" s="1"/>
  <c r="K31" i="7"/>
  <c r="R210" i="26" s="1"/>
  <c r="K21" i="7"/>
  <c r="R200" i="26" s="1"/>
  <c r="K16" i="7"/>
  <c r="R195" i="26" s="1"/>
  <c r="K6" i="7"/>
  <c r="R185" i="26" s="1"/>
  <c r="K58" i="7"/>
  <c r="R232" i="26" s="1"/>
  <c r="K40" i="7"/>
  <c r="R219" i="26" s="1"/>
  <c r="K36" i="7"/>
  <c r="R215" i="26" s="1"/>
  <c r="K32" i="7"/>
  <c r="R211" i="26" s="1"/>
  <c r="K22" i="7"/>
  <c r="R201" i="26" s="1"/>
  <c r="K17" i="7"/>
  <c r="R196" i="26" s="1"/>
  <c r="K7" i="7"/>
  <c r="R186" i="26" s="1"/>
  <c r="K11" i="7"/>
  <c r="R190" i="26" s="1"/>
  <c r="K38" i="7"/>
  <c r="R217" i="26" s="1"/>
  <c r="K24" i="7"/>
  <c r="R203" i="26" s="1"/>
  <c r="K57" i="7"/>
  <c r="R231" i="26" s="1"/>
  <c r="K35" i="7"/>
  <c r="R214" i="26" s="1"/>
  <c r="K55" i="7"/>
  <c r="R229" i="26" s="1"/>
  <c r="K37" i="7"/>
  <c r="R216" i="26" s="1"/>
  <c r="K33" i="7"/>
  <c r="R212" i="26" s="1"/>
  <c r="K23" i="7"/>
  <c r="R202" i="26" s="1"/>
  <c r="K18" i="7"/>
  <c r="R197" i="26" s="1"/>
  <c r="K10" i="7"/>
  <c r="R189" i="26" s="1"/>
  <c r="M124" i="26" l="1"/>
  <c r="M125" i="26" s="1"/>
  <c r="M126" i="26" s="1"/>
  <c r="M127" i="26" s="1"/>
  <c r="M128" i="26" s="1"/>
  <c r="M129" i="26" s="1"/>
  <c r="M130" i="26" s="1"/>
  <c r="M131" i="26" s="1"/>
  <c r="M132" i="26" s="1"/>
  <c r="M133" i="26" s="1"/>
  <c r="M134" i="26" s="1"/>
  <c r="M135" i="26" s="1"/>
  <c r="M136" i="26" s="1"/>
  <c r="M137" i="26" s="1"/>
  <c r="M138" i="26" s="1"/>
  <c r="M139" i="26" s="1"/>
  <c r="M140" i="26" s="1"/>
  <c r="M141" i="26" s="1"/>
  <c r="M142" i="26" s="1"/>
  <c r="M143" i="26" s="1"/>
  <c r="M144" i="26" s="1"/>
  <c r="M145" i="26" s="1"/>
  <c r="M146" i="26" s="1"/>
  <c r="M147" i="26" s="1"/>
  <c r="M148" i="26" s="1"/>
  <c r="M149" i="26" s="1"/>
  <c r="M150" i="26" s="1"/>
  <c r="M151" i="26" s="1"/>
  <c r="M152" i="26" s="1"/>
  <c r="M153" i="26" s="1"/>
  <c r="M154" i="26" s="1"/>
  <c r="M155" i="26" s="1"/>
  <c r="M156" i="26" s="1"/>
  <c r="M157" i="26" s="1"/>
  <c r="M158" i="26" s="1"/>
  <c r="M159" i="26" s="1"/>
  <c r="M160" i="26" s="1"/>
  <c r="M161" i="26" s="1"/>
  <c r="M162" i="26" s="1"/>
  <c r="M163" i="26" s="1"/>
  <c r="M164" i="26" s="1"/>
  <c r="M165" i="26" s="1"/>
  <c r="M166" i="26" s="1"/>
  <c r="M167" i="26" s="1"/>
  <c r="M168" i="26" s="1"/>
  <c r="M169" i="26" s="1"/>
  <c r="M170" i="26" s="1"/>
  <c r="M171" i="26" s="1"/>
  <c r="M172" i="26" s="1"/>
  <c r="M173" i="26" s="1"/>
  <c r="M174" i="26" s="1"/>
  <c r="M175" i="26" s="1"/>
  <c r="M176" i="26" s="1"/>
  <c r="M177" i="26" s="1"/>
  <c r="M178" i="26" s="1"/>
  <c r="M179" i="26" s="1"/>
  <c r="M180" i="26" s="1"/>
  <c r="M181" i="26" s="1"/>
  <c r="M182" i="26" s="1"/>
  <c r="M183" i="26" s="1"/>
  <c r="M184" i="26" s="1"/>
  <c r="M185" i="26" s="1"/>
  <c r="M186" i="26" s="1"/>
  <c r="M187" i="26" s="1"/>
  <c r="M188" i="26" s="1"/>
  <c r="M189" i="26" s="1"/>
  <c r="M190" i="26" s="1"/>
  <c r="M191" i="26" s="1"/>
  <c r="M192" i="26" s="1"/>
  <c r="M193" i="26" s="1"/>
  <c r="M194" i="26" s="1"/>
  <c r="M195" i="26" s="1"/>
  <c r="M196" i="26" s="1"/>
  <c r="M197" i="26" s="1"/>
  <c r="M198" i="26" s="1"/>
  <c r="M199" i="26" s="1"/>
  <c r="M200" i="26" s="1"/>
  <c r="M201" i="26" s="1"/>
  <c r="M202" i="26" s="1"/>
  <c r="M203" i="26" s="1"/>
  <c r="M204" i="26" s="1"/>
  <c r="M205" i="26" s="1"/>
  <c r="M206" i="26" s="1"/>
  <c r="M207" i="26" s="1"/>
  <c r="M208" i="26" s="1"/>
  <c r="M209" i="26" s="1"/>
  <c r="M210" i="26" s="1"/>
  <c r="M211" i="26" s="1"/>
  <c r="M212" i="26" s="1"/>
  <c r="M213" i="26" s="1"/>
  <c r="Q83" i="26"/>
  <c r="Q88" i="26"/>
  <c r="Q92" i="26"/>
  <c r="Q93" i="26"/>
  <c r="Q94" i="26"/>
  <c r="Q95" i="26"/>
  <c r="Q96" i="26"/>
  <c r="Q97" i="26"/>
  <c r="Q105" i="26"/>
  <c r="Q113" i="26"/>
  <c r="Q114" i="26"/>
  <c r="Q118" i="26"/>
  <c r="Q131" i="26"/>
  <c r="Q132" i="26"/>
  <c r="Q133" i="26"/>
  <c r="Q134" i="26"/>
  <c r="Q135" i="26"/>
  <c r="Q136" i="26"/>
  <c r="Q137" i="26"/>
  <c r="Q138" i="26"/>
  <c r="Q170" i="26"/>
  <c r="Q171" i="26"/>
  <c r="M214" i="26" l="1"/>
  <c r="M215" i="26" s="1"/>
  <c r="M216" i="26" s="1"/>
  <c r="M217" i="26" s="1"/>
  <c r="M218" i="26" s="1"/>
  <c r="M219" i="26" s="1"/>
  <c r="M220" i="26" s="1"/>
  <c r="M221" i="26" s="1"/>
  <c r="M222" i="26" s="1"/>
  <c r="M223" i="26" s="1"/>
  <c r="M224" i="26" s="1"/>
  <c r="M225" i="26" s="1"/>
  <c r="M226" i="26" s="1"/>
  <c r="M227" i="26" s="1"/>
  <c r="M228" i="26" s="1"/>
  <c r="M229" i="26" s="1"/>
  <c r="M230" i="26" s="1"/>
  <c r="M231" i="26" s="1"/>
  <c r="M232" i="26" s="1"/>
  <c r="M233" i="26" s="1"/>
  <c r="M234" i="26" s="1"/>
  <c r="M235" i="26" s="1"/>
  <c r="M236" i="26" s="1"/>
  <c r="M237" i="26" s="1"/>
  <c r="M238" i="26" s="1"/>
  <c r="M239" i="26" s="1"/>
  <c r="M240" i="26" s="1"/>
  <c r="M241" i="26" s="1"/>
  <c r="M242" i="26" s="1"/>
  <c r="M243" i="26" s="1"/>
  <c r="M244" i="26" s="1"/>
  <c r="M245" i="26" s="1"/>
  <c r="M246" i="26" s="1"/>
  <c r="M247" i="26" s="1"/>
  <c r="M248" i="26" s="1"/>
  <c r="M249" i="26" s="1"/>
  <c r="M250" i="26" s="1"/>
  <c r="M251" i="26" s="1"/>
  <c r="M252" i="26" s="1"/>
  <c r="M253" i="26" s="1"/>
  <c r="M254" i="26" s="1"/>
  <c r="M255" i="26" s="1"/>
  <c r="M256" i="26" s="1"/>
  <c r="M257" i="26" s="1"/>
  <c r="M258" i="26" s="1"/>
  <c r="M259" i="26" s="1"/>
  <c r="M260" i="26" s="1"/>
  <c r="M261" i="26" s="1"/>
  <c r="M262" i="26" s="1"/>
  <c r="M263" i="26" s="1"/>
  <c r="M264" i="26" s="1"/>
  <c r="M265" i="26" s="1"/>
  <c r="M266" i="26" s="1"/>
  <c r="M267" i="26" s="1"/>
  <c r="M268" i="26" s="1"/>
  <c r="M269" i="26" s="1"/>
  <c r="M270" i="26" s="1"/>
  <c r="M271" i="26" s="1"/>
  <c r="M272" i="26" s="1"/>
  <c r="M273" i="26" s="1"/>
  <c r="M274" i="26" s="1"/>
  <c r="M275" i="26" s="1"/>
  <c r="M276" i="26" s="1"/>
  <c r="M277" i="26" s="1"/>
  <c r="M278" i="26" s="1"/>
  <c r="M279" i="26" s="1"/>
  <c r="M280" i="26" s="1"/>
  <c r="M281" i="26" s="1"/>
  <c r="M282" i="26" s="1"/>
  <c r="M283" i="26" s="1"/>
  <c r="M284" i="26" s="1"/>
  <c r="M285" i="26" s="1"/>
  <c r="M286" i="26" s="1"/>
  <c r="M287" i="26" s="1"/>
  <c r="M288" i="26" s="1"/>
  <c r="M289" i="26" s="1"/>
  <c r="M290" i="26" s="1"/>
  <c r="M291" i="26" s="1"/>
  <c r="M292" i="26" s="1"/>
  <c r="M293" i="26" s="1"/>
  <c r="M294" i="26" s="1"/>
  <c r="M295" i="26" s="1"/>
  <c r="M296" i="26" s="1"/>
  <c r="M297" i="26" s="1"/>
  <c r="M298" i="26" s="1"/>
  <c r="M299" i="26" s="1"/>
  <c r="M300" i="26" s="1"/>
  <c r="M301" i="26" s="1"/>
  <c r="M302" i="26" s="1"/>
  <c r="M303" i="26" s="1"/>
  <c r="M304" i="26" s="1"/>
  <c r="M305" i="26" s="1"/>
  <c r="M306" i="26" s="1"/>
  <c r="M307" i="26" s="1"/>
  <c r="M308" i="26" s="1"/>
  <c r="M309" i="26" s="1"/>
  <c r="M310" i="26" s="1"/>
  <c r="M311" i="26" s="1"/>
  <c r="M312" i="26" s="1"/>
  <c r="M313" i="26" s="1"/>
  <c r="M314" i="26" s="1"/>
  <c r="M315" i="26" s="1"/>
  <c r="M316" i="26" s="1"/>
  <c r="M317" i="26" s="1"/>
  <c r="M318" i="26" s="1"/>
  <c r="M319" i="26" s="1"/>
  <c r="M320" i="26" s="1"/>
  <c r="M321" i="26" s="1"/>
  <c r="M322" i="26" s="1"/>
  <c r="M323" i="26" s="1"/>
  <c r="M324" i="26" s="1"/>
  <c r="M325" i="26" s="1"/>
  <c r="Q122" i="26"/>
  <c r="R122" i="26"/>
  <c r="R119" i="26"/>
  <c r="R120" i="26"/>
  <c r="R115" i="26"/>
  <c r="Q115" i="26"/>
  <c r="R111" i="26"/>
  <c r="Q111" i="26"/>
  <c r="R86" i="26"/>
  <c r="R121" i="26"/>
  <c r="Q121" i="26"/>
  <c r="R116" i="26"/>
  <c r="Q116" i="26"/>
  <c r="R112" i="26"/>
  <c r="Q112" i="26"/>
  <c r="R87" i="26"/>
  <c r="Q87" i="26"/>
  <c r="R82" i="26"/>
  <c r="Q82" i="26"/>
  <c r="Q130" i="26"/>
  <c r="Q81" i="26"/>
  <c r="R95" i="26"/>
  <c r="R96" i="26"/>
  <c r="R118" i="26"/>
  <c r="R113" i="26"/>
  <c r="R97" i="26"/>
  <c r="R88" i="26"/>
  <c r="R83" i="26"/>
  <c r="R93" i="26"/>
  <c r="R114" i="26"/>
  <c r="R94" i="26"/>
  <c r="R92" i="26"/>
  <c r="R81" i="26"/>
  <c r="K51" i="16"/>
  <c r="R170" i="26" s="1"/>
  <c r="K27" i="16"/>
  <c r="R153" i="26" s="1"/>
  <c r="K24" i="16"/>
  <c r="R150" i="26" s="1"/>
  <c r="K5" i="16"/>
  <c r="R131" i="26" s="1"/>
  <c r="K58" i="16"/>
  <c r="R177" i="26" s="1"/>
  <c r="K29" i="16"/>
  <c r="R155" i="26" s="1"/>
  <c r="K25" i="16"/>
  <c r="R151" i="26" s="1"/>
  <c r="K10" i="16"/>
  <c r="R136" i="26" s="1"/>
  <c r="K6" i="16"/>
  <c r="R132" i="26" s="1"/>
  <c r="K12" i="16"/>
  <c r="R138" i="26" s="1"/>
  <c r="K4" i="16"/>
  <c r="K31" i="16"/>
  <c r="R157" i="26" s="1"/>
  <c r="K52" i="16"/>
  <c r="R171" i="26" s="1"/>
  <c r="K28" i="16"/>
  <c r="R154" i="26" s="1"/>
  <c r="K9" i="16"/>
  <c r="R135" i="26" s="1"/>
  <c r="K59" i="16"/>
  <c r="R178" i="26" s="1"/>
  <c r="K30" i="16"/>
  <c r="R156" i="26" s="1"/>
  <c r="K26" i="16"/>
  <c r="R152" i="26" s="1"/>
  <c r="K11" i="16"/>
  <c r="R137" i="26" s="1"/>
  <c r="K7" i="16"/>
  <c r="R133" i="26" s="1"/>
  <c r="K8" i="16"/>
  <c r="R134" i="26" s="1"/>
  <c r="Q28" i="26"/>
  <c r="Q27" i="26"/>
  <c r="Q26" i="26"/>
  <c r="Q29" i="26"/>
  <c r="Q79" i="26"/>
  <c r="Q75" i="26"/>
  <c r="Q74" i="26"/>
  <c r="Q73" i="26"/>
  <c r="Q72" i="26"/>
  <c r="Q70" i="26"/>
  <c r="Q69" i="26"/>
  <c r="Q65" i="26"/>
  <c r="Q64" i="26"/>
  <c r="Q63" i="26"/>
  <c r="Q62" i="26"/>
  <c r="Q60" i="26"/>
  <c r="Q59" i="26"/>
  <c r="Q55" i="26"/>
  <c r="Q54" i="26"/>
  <c r="Q53" i="26"/>
  <c r="Q52" i="26"/>
  <c r="Q48" i="26"/>
  <c r="Q47" i="26"/>
  <c r="Q24" i="26"/>
  <c r="Q23" i="26"/>
  <c r="M326" i="26" l="1"/>
  <c r="M327" i="26" s="1"/>
  <c r="M328" i="26" s="1"/>
  <c r="M329" i="26" s="1"/>
  <c r="M330" i="26" s="1"/>
  <c r="M331" i="26" s="1"/>
  <c r="M332" i="26" s="1"/>
  <c r="M333" i="26" s="1"/>
  <c r="M334" i="26" s="1"/>
  <c r="M335" i="26" s="1"/>
  <c r="M336" i="26" s="1"/>
  <c r="M337" i="26" s="1"/>
  <c r="M338" i="26" s="1"/>
  <c r="M339" i="26" s="1"/>
  <c r="M340" i="26" s="1"/>
  <c r="M341" i="26" s="1"/>
  <c r="M342" i="26" s="1"/>
  <c r="M343" i="26" s="1"/>
  <c r="R105" i="26"/>
  <c r="K5" i="4"/>
  <c r="R7" i="26" s="1"/>
  <c r="Q7" i="26"/>
  <c r="K9" i="4"/>
  <c r="Q11" i="26"/>
  <c r="K23" i="4"/>
  <c r="R24" i="26" s="1"/>
  <c r="R6" i="26"/>
  <c r="Q6" i="26"/>
  <c r="K8" i="4"/>
  <c r="Q10" i="26"/>
  <c r="K22" i="4"/>
  <c r="R23" i="26" s="1"/>
  <c r="K7" i="4"/>
  <c r="R9" i="26" s="1"/>
  <c r="Q9" i="26"/>
  <c r="K11" i="4"/>
  <c r="Q13" i="26"/>
  <c r="K14" i="4"/>
  <c r="R16" i="26" s="1"/>
  <c r="K6" i="4"/>
  <c r="R8" i="26" s="1"/>
  <c r="Q8" i="26"/>
  <c r="K10" i="4"/>
  <c r="Q12" i="26"/>
  <c r="K15" i="4"/>
  <c r="R17" i="26" s="1"/>
  <c r="R130" i="26"/>
  <c r="K23" i="5"/>
  <c r="R46" i="26" s="1"/>
  <c r="K35" i="5"/>
  <c r="R58" i="26" s="1"/>
  <c r="K47" i="5"/>
  <c r="R68" i="26" s="1"/>
  <c r="K52" i="5"/>
  <c r="R73" i="26" s="1"/>
  <c r="K4" i="5"/>
  <c r="R26" i="26" s="1"/>
  <c r="K19" i="5"/>
  <c r="R41" i="26" s="1"/>
  <c r="K41" i="5"/>
  <c r="R62" i="26" s="1"/>
  <c r="K56" i="5"/>
  <c r="R77" i="26" s="1"/>
  <c r="K7" i="5"/>
  <c r="R29" i="26" s="1"/>
  <c r="K10" i="5"/>
  <c r="R32" i="26" s="1"/>
  <c r="K22" i="5"/>
  <c r="R45" i="26" s="1"/>
  <c r="K18" i="5"/>
  <c r="R40" i="26" s="1"/>
  <c r="K25" i="5"/>
  <c r="R48" i="26" s="1"/>
  <c r="K32" i="5"/>
  <c r="R55" i="26" s="1"/>
  <c r="K37" i="5"/>
  <c r="R60" i="26" s="1"/>
  <c r="K44" i="5"/>
  <c r="R65" i="26" s="1"/>
  <c r="K49" i="5"/>
  <c r="R70" i="26" s="1"/>
  <c r="K54" i="5"/>
  <c r="R75" i="26" s="1"/>
  <c r="K11" i="5"/>
  <c r="R33" i="26" s="1"/>
  <c r="K6" i="5"/>
  <c r="R28" i="26" s="1"/>
  <c r="K16" i="5"/>
  <c r="R38" i="26" s="1"/>
  <c r="K30" i="5"/>
  <c r="R53" i="26" s="1"/>
  <c r="K42" i="5"/>
  <c r="R63" i="26" s="1"/>
  <c r="K57" i="5"/>
  <c r="R78" i="26" s="1"/>
  <c r="K29" i="5"/>
  <c r="R52" i="26" s="1"/>
  <c r="K34" i="5"/>
  <c r="R57" i="26" s="1"/>
  <c r="K46" i="5"/>
  <c r="R67" i="26" s="1"/>
  <c r="K51" i="5"/>
  <c r="R72" i="26" s="1"/>
  <c r="K17" i="5"/>
  <c r="R39" i="26" s="1"/>
  <c r="K24" i="5"/>
  <c r="R47" i="26" s="1"/>
  <c r="K31" i="5"/>
  <c r="R54" i="26" s="1"/>
  <c r="K36" i="5"/>
  <c r="R59" i="26" s="1"/>
  <c r="K43" i="5"/>
  <c r="R64" i="26" s="1"/>
  <c r="K48" i="5"/>
  <c r="R69" i="26" s="1"/>
  <c r="K53" i="5"/>
  <c r="R74" i="26" s="1"/>
  <c r="K58" i="5"/>
  <c r="K5" i="5"/>
  <c r="R27" i="26" s="1"/>
  <c r="K13" i="5"/>
  <c r="R35" i="26" s="1"/>
  <c r="M344" i="26" l="1"/>
  <c r="M345" i="26" s="1"/>
  <c r="M346" i="26" s="1"/>
  <c r="M347" i="26" s="1"/>
  <c r="M348" i="26" s="1"/>
  <c r="M349" i="26" s="1"/>
  <c r="M352" i="26" s="1"/>
  <c r="M353" i="26" s="1"/>
  <c r="M354" i="26" s="1"/>
  <c r="M355" i="26" s="1"/>
  <c r="M356" i="26" s="1"/>
  <c r="M357" i="26" s="1"/>
  <c r="M358" i="26" s="1"/>
  <c r="M359" i="26" s="1"/>
  <c r="M360" i="26" s="1"/>
  <c r="M361" i="26" s="1"/>
  <c r="M362" i="26" s="1"/>
  <c r="M363" i="26" s="1"/>
  <c r="M364" i="26" s="1"/>
  <c r="M365" i="26" s="1"/>
  <c r="M366" i="26" s="1"/>
  <c r="M367" i="26" s="1"/>
  <c r="M368" i="26" s="1"/>
  <c r="M369" i="26" s="1"/>
  <c r="M370" i="26" s="1"/>
  <c r="M371" i="26" s="1"/>
  <c r="M372" i="26" s="1"/>
  <c r="M373" i="26" s="1"/>
  <c r="M374" i="26" s="1"/>
  <c r="M375" i="26" s="1"/>
  <c r="M376" i="26" s="1"/>
  <c r="M377" i="26" s="1"/>
  <c r="M378" i="26" s="1"/>
  <c r="M379" i="26" s="1"/>
  <c r="M380" i="26" s="1"/>
  <c r="M381" i="26" s="1"/>
  <c r="M382" i="26" s="1"/>
  <c r="M383" i="26" s="1"/>
  <c r="M384" i="26" s="1"/>
  <c r="M385" i="26" s="1"/>
  <c r="M386" i="26" s="1"/>
  <c r="M387" i="26" s="1"/>
  <c r="M388" i="26" s="1"/>
  <c r="M389" i="26" s="1"/>
  <c r="M390" i="26" s="1"/>
  <c r="M391" i="26" s="1"/>
  <c r="M392" i="26" s="1"/>
  <c r="M393" i="26" s="1"/>
  <c r="M394" i="26" s="1"/>
  <c r="M395" i="26" s="1"/>
  <c r="M396" i="26" s="1"/>
  <c r="M397" i="26" s="1"/>
  <c r="M398" i="26" s="1"/>
  <c r="M399" i="26" s="1"/>
  <c r="M400" i="26" s="1"/>
  <c r="M401" i="26" s="1"/>
  <c r="M402" i="26" s="1"/>
  <c r="M403" i="26" s="1"/>
  <c r="M404" i="26" s="1"/>
  <c r="M405" i="26" s="1"/>
  <c r="M406" i="26" s="1"/>
  <c r="M407" i="26" s="1"/>
  <c r="M408" i="26" s="1"/>
  <c r="M409" i="26" s="1"/>
  <c r="M410" i="26" s="1"/>
  <c r="M411" i="26" s="1"/>
  <c r="M412" i="26" s="1"/>
  <c r="M413" i="26" s="1"/>
  <c r="M414" i="26" s="1"/>
  <c r="M415" i="26" s="1"/>
  <c r="M416" i="26" s="1"/>
  <c r="M417" i="26" s="1"/>
  <c r="M418" i="26" s="1"/>
  <c r="M419" i="26" s="1"/>
  <c r="M420" i="26" s="1"/>
  <c r="M421" i="26" s="1"/>
  <c r="M422" i="26" s="1"/>
  <c r="M423" i="26" s="1"/>
  <c r="M424" i="26" s="1"/>
  <c r="M425" i="26" s="1"/>
  <c r="M426" i="26" s="1"/>
  <c r="M427" i="26" s="1"/>
  <c r="M428" i="26" s="1"/>
  <c r="M429" i="26" s="1"/>
  <c r="M430" i="26" s="1"/>
  <c r="M431" i="26" s="1"/>
  <c r="M432" i="26" s="1"/>
  <c r="M433" i="26" s="1"/>
  <c r="M434" i="26" s="1"/>
  <c r="M435" i="26" s="1"/>
  <c r="M436" i="26" s="1"/>
  <c r="M437" i="26" s="1"/>
  <c r="M438" i="26" s="1"/>
  <c r="M439" i="26" s="1"/>
  <c r="M440" i="26" s="1"/>
  <c r="M441" i="26" s="1"/>
  <c r="M442" i="26" s="1"/>
  <c r="M443" i="26" s="1"/>
  <c r="M444" i="26" s="1"/>
  <c r="M445" i="26" s="1"/>
  <c r="M446" i="26" s="1"/>
  <c r="M447" i="26" s="1"/>
  <c r="M448" i="26" s="1"/>
  <c r="M449" i="26" s="1"/>
  <c r="M450" i="26" s="1"/>
  <c r="M451" i="26" s="1"/>
  <c r="M452" i="26" s="1"/>
  <c r="M453" i="26" s="1"/>
  <c r="M454" i="26" s="1"/>
  <c r="M455" i="26" s="1"/>
  <c r="M456" i="26" s="1"/>
  <c r="M457" i="26" s="1"/>
  <c r="M458" i="26" s="1"/>
  <c r="M459" i="26" s="1"/>
  <c r="M460" i="26" s="1"/>
  <c r="M461" i="26" s="1"/>
  <c r="M462" i="26" s="1"/>
  <c r="M463" i="26" s="1"/>
  <c r="M464" i="26" s="1"/>
  <c r="M465" i="26" s="1"/>
  <c r="M466" i="26" s="1"/>
  <c r="M467" i="26" s="1"/>
  <c r="M468" i="26" s="1"/>
  <c r="M469" i="26" s="1"/>
  <c r="M470" i="26" s="1"/>
  <c r="M471" i="26" s="1"/>
  <c r="M472" i="26" s="1"/>
  <c r="M473" i="26" s="1"/>
  <c r="M474" i="26" s="1"/>
  <c r="M475" i="26" s="1"/>
  <c r="M476" i="26" s="1"/>
  <c r="M477" i="26" s="1"/>
  <c r="M478" i="26" s="1"/>
  <c r="M479" i="26" s="1"/>
  <c r="M480" i="26" s="1"/>
  <c r="M481" i="26" s="1"/>
  <c r="M482" i="26" s="1"/>
  <c r="M483" i="26" s="1"/>
  <c r="M484" i="26" s="1"/>
  <c r="M485" i="26" s="1"/>
  <c r="M486" i="26" s="1"/>
  <c r="M487" i="26" s="1"/>
  <c r="M488" i="26" s="1"/>
  <c r="M489" i="26" s="1"/>
  <c r="M490" i="26" s="1"/>
  <c r="M491" i="26" s="1"/>
  <c r="M492" i="26" s="1"/>
  <c r="M493" i="26" s="1"/>
  <c r="M494" i="26" s="1"/>
  <c r="M495" i="26" s="1"/>
  <c r="M496" i="26" s="1"/>
  <c r="M497" i="26" s="1"/>
  <c r="M498" i="26" s="1"/>
  <c r="M499" i="26" s="1"/>
  <c r="M500" i="26" s="1"/>
  <c r="M501" i="26" s="1"/>
  <c r="M502" i="26" s="1"/>
  <c r="M503" i="26" s="1"/>
  <c r="M504" i="26" s="1"/>
  <c r="M505" i="26" s="1"/>
  <c r="M506" i="26" s="1"/>
  <c r="M507" i="26" s="1"/>
  <c r="M508" i="26" s="1"/>
  <c r="M509" i="26" s="1"/>
  <c r="M510" i="26" s="1"/>
  <c r="M511" i="26" s="1"/>
  <c r="M512" i="26" s="1"/>
  <c r="M513" i="26" s="1"/>
  <c r="M514" i="26" s="1"/>
  <c r="M515" i="26" s="1"/>
  <c r="M516" i="26" s="1"/>
  <c r="M517" i="26" s="1"/>
  <c r="M518" i="26" s="1"/>
  <c r="C100" i="26" s="1"/>
  <c r="R13" i="26"/>
  <c r="R11" i="26"/>
  <c r="R10" i="26"/>
  <c r="R12" i="26"/>
  <c r="R79" i="26"/>
  <c r="C300" i="26" l="1"/>
  <c r="E248" i="26"/>
  <c r="B247" i="26"/>
  <c r="C247" i="26"/>
  <c r="F245" i="26"/>
  <c r="D245" i="26"/>
  <c r="B245" i="26"/>
  <c r="B298" i="26"/>
  <c r="C298" i="26"/>
  <c r="B300" i="26"/>
  <c r="D299" i="26"/>
  <c r="C248" i="26"/>
  <c r="D248" i="26"/>
  <c r="H247" i="26"/>
  <c r="I248" i="26"/>
  <c r="E246" i="26"/>
  <c r="B248" i="26"/>
  <c r="C299" i="26"/>
  <c r="E245" i="26"/>
  <c r="F247" i="26"/>
  <c r="H245" i="26"/>
  <c r="D301" i="26"/>
  <c r="H248" i="26"/>
  <c r="C245" i="26"/>
  <c r="B301" i="26"/>
  <c r="I247" i="26"/>
  <c r="B246" i="26"/>
  <c r="E247" i="26"/>
  <c r="F248" i="26"/>
  <c r="B299" i="26"/>
  <c r="G246" i="26"/>
  <c r="I245" i="26"/>
  <c r="D247" i="26"/>
  <c r="I246" i="26"/>
  <c r="D298" i="26"/>
  <c r="G248" i="26"/>
  <c r="H246" i="26"/>
  <c r="G245" i="26"/>
  <c r="F246" i="26"/>
  <c r="D300" i="26"/>
  <c r="C246" i="26"/>
  <c r="D246" i="26"/>
  <c r="C301" i="26"/>
  <c r="G247" i="26"/>
  <c r="B296" i="26" l="1"/>
  <c r="B289" i="26"/>
  <c r="D291" i="26"/>
  <c r="C294" i="26" l="1"/>
  <c r="C286" i="26"/>
  <c r="C295" i="26"/>
  <c r="D294" i="26"/>
  <c r="D283" i="26"/>
  <c r="C283" i="26"/>
  <c r="D282" i="26"/>
  <c r="C290" i="26"/>
  <c r="B303" i="26"/>
  <c r="B288" i="26"/>
  <c r="C287" i="26"/>
  <c r="D293" i="26"/>
  <c r="D288" i="26"/>
  <c r="B283" i="26"/>
  <c r="B291" i="26"/>
  <c r="C305" i="26"/>
  <c r="D304" i="26"/>
  <c r="B285" i="26"/>
  <c r="B293" i="26"/>
  <c r="C289" i="26"/>
  <c r="B294" i="26"/>
  <c r="B305" i="26"/>
  <c r="D297" i="26"/>
  <c r="B284" i="26"/>
  <c r="C303" i="26"/>
  <c r="D295" i="26"/>
  <c r="B304" i="26"/>
  <c r="B290" i="26"/>
  <c r="C288" i="26"/>
  <c r="D284" i="26"/>
  <c r="B286" i="26"/>
  <c r="C284" i="26"/>
  <c r="D303" i="26"/>
  <c r="D285" i="26"/>
  <c r="B297" i="26"/>
  <c r="D302" i="26"/>
  <c r="C293" i="26"/>
  <c r="B292" i="26"/>
  <c r="C292" i="26"/>
  <c r="D305" i="26"/>
  <c r="D287" i="26"/>
  <c r="B282" i="26"/>
  <c r="D292" i="26"/>
  <c r="C297" i="26"/>
  <c r="C302" i="26"/>
  <c r="B287" i="26"/>
  <c r="B295" i="26"/>
  <c r="D290" i="26"/>
  <c r="B302" i="26"/>
  <c r="C304" i="26"/>
  <c r="D296" i="26"/>
  <c r="D289" i="26"/>
  <c r="C291" i="26"/>
  <c r="C282" i="26"/>
  <c r="C296" i="26"/>
  <c r="C285" i="26"/>
  <c r="D286" i="26"/>
  <c r="G138" i="26" l="1"/>
  <c r="H116" i="26" l="1"/>
  <c r="C145" i="26"/>
  <c r="G151" i="26"/>
  <c r="H137" i="26"/>
  <c r="D134" i="26"/>
  <c r="I126" i="26"/>
  <c r="E139" i="26"/>
  <c r="E150" i="26"/>
  <c r="E131" i="26"/>
  <c r="H133" i="26"/>
  <c r="B141" i="26"/>
  <c r="C118" i="26"/>
  <c r="B135" i="26"/>
  <c r="D131" i="26"/>
  <c r="D125" i="26"/>
  <c r="B134" i="26"/>
  <c r="E149" i="26"/>
  <c r="I122" i="26"/>
  <c r="H151" i="26"/>
  <c r="B130" i="26"/>
  <c r="G115" i="26"/>
  <c r="F134" i="26"/>
  <c r="E145" i="26"/>
  <c r="E152" i="26"/>
  <c r="F124" i="26"/>
  <c r="F125" i="26"/>
  <c r="D140" i="26"/>
  <c r="I133" i="26"/>
  <c r="F127" i="26"/>
  <c r="G157" i="26"/>
  <c r="I116" i="26"/>
  <c r="F141" i="26"/>
  <c r="E115" i="26"/>
  <c r="C155" i="26"/>
  <c r="I118" i="26"/>
  <c r="B120" i="26"/>
  <c r="C149" i="26"/>
  <c r="H138" i="26"/>
  <c r="C151" i="26"/>
  <c r="C158" i="26"/>
  <c r="H126" i="26"/>
  <c r="B119" i="26"/>
  <c r="C146" i="26"/>
  <c r="C117" i="26"/>
  <c r="E156" i="26"/>
  <c r="I114" i="26"/>
  <c r="D145" i="26"/>
  <c r="F159" i="26"/>
  <c r="D156" i="26"/>
  <c r="F132" i="26"/>
  <c r="E128" i="26"/>
  <c r="G123" i="26"/>
  <c r="B118" i="26"/>
  <c r="G134" i="26"/>
  <c r="D120" i="26"/>
  <c r="G148" i="26"/>
  <c r="D157" i="26"/>
  <c r="D127" i="26"/>
  <c r="I128" i="26"/>
  <c r="C136" i="26"/>
  <c r="C126" i="26"/>
  <c r="E153" i="26"/>
  <c r="G144" i="26"/>
  <c r="I131" i="26"/>
  <c r="G159" i="26"/>
  <c r="C124" i="26"/>
  <c r="C144" i="26"/>
  <c r="H118" i="26"/>
  <c r="H117" i="26"/>
  <c r="B150" i="26"/>
  <c r="G125" i="26"/>
  <c r="B156" i="26"/>
  <c r="B136" i="26"/>
  <c r="B117" i="26"/>
  <c r="G120" i="26"/>
  <c r="G118" i="26"/>
  <c r="B131" i="26"/>
  <c r="F142" i="26"/>
  <c r="G127" i="26"/>
  <c r="B152" i="26"/>
  <c r="B126" i="26"/>
  <c r="C119" i="26"/>
  <c r="F152" i="26"/>
  <c r="G158" i="26"/>
  <c r="H153" i="26"/>
  <c r="D158" i="26"/>
  <c r="D148" i="26"/>
  <c r="F130" i="26"/>
  <c r="H142" i="26"/>
  <c r="E114" i="26"/>
  <c r="I147" i="26"/>
  <c r="H146" i="26"/>
  <c r="D138" i="26"/>
  <c r="F114" i="26"/>
  <c r="E127" i="26"/>
  <c r="D137" i="26"/>
  <c r="B159" i="26"/>
  <c r="D149" i="26"/>
  <c r="E125" i="26"/>
  <c r="D159" i="26"/>
  <c r="I148" i="26"/>
  <c r="I137" i="26"/>
  <c r="F122" i="26"/>
  <c r="I132" i="26"/>
  <c r="D144" i="26"/>
  <c r="F146" i="26"/>
  <c r="H147" i="26"/>
  <c r="G137" i="26"/>
  <c r="H145" i="26"/>
  <c r="B139" i="26"/>
  <c r="C140" i="26"/>
  <c r="C132" i="26"/>
  <c r="F155" i="26"/>
  <c r="H143" i="26"/>
  <c r="C133" i="26"/>
  <c r="E141" i="26"/>
  <c r="F145" i="26"/>
  <c r="C139" i="26"/>
  <c r="C157" i="26"/>
  <c r="C135" i="26"/>
  <c r="D150" i="26"/>
  <c r="H148" i="26"/>
  <c r="H134" i="26"/>
  <c r="G153" i="26"/>
  <c r="C156" i="26"/>
  <c r="G124" i="26"/>
  <c r="G145" i="26"/>
  <c r="B114" i="26"/>
  <c r="B137" i="26"/>
  <c r="I159" i="26"/>
  <c r="E136" i="26"/>
  <c r="H158" i="26"/>
  <c r="B146" i="26"/>
  <c r="C120" i="26"/>
  <c r="G141" i="26"/>
  <c r="D115" i="26"/>
  <c r="C150" i="26"/>
  <c r="G147" i="26"/>
  <c r="B123" i="26"/>
  <c r="F140" i="26"/>
  <c r="F133" i="26"/>
  <c r="F138" i="26"/>
  <c r="E143" i="26"/>
  <c r="C128" i="26"/>
  <c r="E148" i="26"/>
  <c r="C116" i="26"/>
  <c r="D121" i="26"/>
  <c r="E158" i="26"/>
  <c r="F147" i="26"/>
  <c r="B145" i="26"/>
  <c r="G129" i="26"/>
  <c r="I139" i="26"/>
  <c r="D153" i="26"/>
  <c r="C122" i="26"/>
  <c r="I140" i="26"/>
  <c r="B157" i="26"/>
  <c r="D119" i="26"/>
  <c r="C115" i="26"/>
  <c r="B143" i="26"/>
  <c r="H114" i="26"/>
  <c r="I117" i="26"/>
  <c r="H130" i="26"/>
  <c r="H128" i="26"/>
  <c r="G131" i="26"/>
  <c r="I119" i="26"/>
  <c r="C131" i="26"/>
  <c r="F137" i="26"/>
  <c r="E154" i="26"/>
  <c r="F116" i="26"/>
  <c r="H141" i="26"/>
  <c r="E6" i="26"/>
  <c r="C6" i="26"/>
  <c r="G6" i="26"/>
  <c r="F6" i="26"/>
  <c r="H6" i="26"/>
  <c r="D6" i="26"/>
  <c r="I6" i="26"/>
  <c r="B6" i="26"/>
  <c r="D154" i="26"/>
  <c r="I130" i="26"/>
  <c r="I152" i="26"/>
  <c r="I121" i="26"/>
  <c r="F7" i="26"/>
  <c r="C7" i="26"/>
  <c r="B7" i="26"/>
  <c r="I7" i="26"/>
  <c r="G7" i="26"/>
  <c r="D7" i="26"/>
  <c r="E7" i="26"/>
  <c r="H7" i="26"/>
  <c r="B8" i="26"/>
  <c r="D8" i="26"/>
  <c r="H8" i="26"/>
  <c r="G8" i="26"/>
  <c r="F8" i="26"/>
  <c r="E8" i="26"/>
  <c r="C8" i="26"/>
  <c r="I138" i="26"/>
  <c r="C9" i="26"/>
  <c r="G9" i="26"/>
  <c r="B9" i="26"/>
  <c r="F9" i="26"/>
  <c r="H9" i="26"/>
  <c r="E9" i="26"/>
  <c r="D9" i="26"/>
  <c r="I9" i="26"/>
  <c r="H154" i="26"/>
  <c r="D10" i="26"/>
  <c r="E10" i="26"/>
  <c r="F10" i="26"/>
  <c r="I10" i="26"/>
  <c r="H10" i="26"/>
  <c r="B10" i="26"/>
  <c r="G10" i="26"/>
  <c r="C10" i="26"/>
  <c r="F120" i="26"/>
  <c r="H11" i="26"/>
  <c r="F11" i="26"/>
  <c r="E11" i="26"/>
  <c r="B11" i="26"/>
  <c r="C11" i="26"/>
  <c r="D11" i="26"/>
  <c r="G11" i="26"/>
  <c r="I11" i="26"/>
  <c r="G12" i="26"/>
  <c r="C12" i="26"/>
  <c r="D12" i="26"/>
  <c r="H12" i="26"/>
  <c r="B12" i="26"/>
  <c r="E12" i="26"/>
  <c r="F12" i="26"/>
  <c r="B13" i="26"/>
  <c r="E13" i="26"/>
  <c r="D13" i="26"/>
  <c r="C13" i="26"/>
  <c r="G13" i="26"/>
  <c r="F13" i="26"/>
  <c r="H13" i="26"/>
  <c r="I13" i="26"/>
  <c r="F14" i="26"/>
  <c r="B14" i="26"/>
  <c r="G14" i="26"/>
  <c r="H14" i="26"/>
  <c r="E14" i="26"/>
  <c r="C14" i="26"/>
  <c r="I14" i="26"/>
  <c r="D14" i="26"/>
  <c r="G15" i="26"/>
  <c r="I15" i="26"/>
  <c r="E15" i="26"/>
  <c r="C15" i="26"/>
  <c r="H15" i="26"/>
  <c r="F15" i="26"/>
  <c r="B15" i="26"/>
  <c r="D15" i="26"/>
  <c r="I158" i="26"/>
  <c r="H16" i="26"/>
  <c r="D16" i="26"/>
  <c r="B16" i="26"/>
  <c r="E16" i="26"/>
  <c r="C16" i="26"/>
  <c r="G16" i="26"/>
  <c r="F16" i="26"/>
  <c r="E17" i="26"/>
  <c r="F17" i="26"/>
  <c r="C17" i="26"/>
  <c r="H17" i="26"/>
  <c r="G17" i="26"/>
  <c r="B17" i="26"/>
  <c r="D17" i="26"/>
  <c r="D18" i="26"/>
  <c r="C18" i="26"/>
  <c r="B18" i="26"/>
  <c r="G18" i="26"/>
  <c r="H18" i="26"/>
  <c r="F18" i="26"/>
  <c r="E18" i="26"/>
  <c r="I18" i="26"/>
  <c r="B19" i="26"/>
  <c r="E19" i="26"/>
  <c r="C19" i="26"/>
  <c r="H19" i="26"/>
  <c r="I19" i="26"/>
  <c r="D19" i="26"/>
  <c r="G19" i="26"/>
  <c r="F19" i="26"/>
  <c r="B20" i="26"/>
  <c r="D20" i="26"/>
  <c r="F20" i="26"/>
  <c r="H20" i="26"/>
  <c r="G20" i="26"/>
  <c r="C20" i="26"/>
  <c r="I20" i="26"/>
  <c r="E20" i="26"/>
  <c r="I21" i="26"/>
  <c r="E21" i="26"/>
  <c r="B21" i="26"/>
  <c r="H21" i="26"/>
  <c r="D21" i="26"/>
  <c r="G21" i="26"/>
  <c r="F21" i="26"/>
  <c r="C21" i="26"/>
  <c r="G22" i="26"/>
  <c r="F22" i="26"/>
  <c r="H22" i="26"/>
  <c r="E22" i="26"/>
  <c r="D22" i="26"/>
  <c r="B22" i="26"/>
  <c r="C22" i="26"/>
  <c r="I22" i="26"/>
  <c r="B23" i="26"/>
  <c r="I23" i="26"/>
  <c r="F23" i="26"/>
  <c r="C23" i="26"/>
  <c r="H23" i="26"/>
  <c r="E23" i="26"/>
  <c r="D23" i="26"/>
  <c r="G23" i="26"/>
  <c r="E24" i="26"/>
  <c r="F24" i="26"/>
  <c r="I24" i="26"/>
  <c r="C24" i="26"/>
  <c r="B24" i="26"/>
  <c r="H24" i="26"/>
  <c r="D24" i="26"/>
  <c r="G24" i="26"/>
  <c r="C25" i="26"/>
  <c r="I25" i="26"/>
  <c r="D25" i="26"/>
  <c r="F25" i="26"/>
  <c r="B25" i="26"/>
  <c r="G25" i="26"/>
  <c r="H25" i="26"/>
  <c r="E25" i="26"/>
  <c r="C26" i="26"/>
  <c r="E26" i="26"/>
  <c r="D26" i="26"/>
  <c r="I26" i="26"/>
  <c r="G26" i="26"/>
  <c r="F26" i="26"/>
  <c r="H26" i="26"/>
  <c r="B26" i="26"/>
  <c r="F27" i="26"/>
  <c r="H27" i="26"/>
  <c r="C27" i="26"/>
  <c r="B27" i="26"/>
  <c r="E27" i="26"/>
  <c r="D27" i="26"/>
  <c r="I27" i="26"/>
  <c r="G27" i="26"/>
  <c r="B155" i="26"/>
  <c r="B28" i="26"/>
  <c r="E28" i="26"/>
  <c r="G28" i="26"/>
  <c r="D28" i="26"/>
  <c r="H28" i="26"/>
  <c r="I28" i="26"/>
  <c r="F28" i="26"/>
  <c r="C28" i="26"/>
  <c r="G29" i="26"/>
  <c r="C29" i="26"/>
  <c r="E29" i="26"/>
  <c r="B29" i="26"/>
  <c r="D29" i="26"/>
  <c r="H29" i="26"/>
  <c r="I29" i="26"/>
  <c r="F29" i="26"/>
  <c r="G30" i="26"/>
  <c r="C30" i="26"/>
  <c r="B30" i="26"/>
  <c r="F30" i="26"/>
  <c r="E30" i="26"/>
  <c r="D30" i="26"/>
  <c r="H30" i="26"/>
  <c r="I30" i="26"/>
  <c r="G135" i="26"/>
  <c r="G152" i="26"/>
  <c r="I129" i="26"/>
  <c r="E134" i="26"/>
  <c r="D146" i="26"/>
  <c r="F126" i="26"/>
  <c r="G142" i="26"/>
  <c r="H144" i="26"/>
  <c r="E151" i="26"/>
  <c r="B148" i="26"/>
  <c r="D143" i="26"/>
  <c r="D128" i="26"/>
  <c r="G116" i="26"/>
  <c r="F144" i="26"/>
  <c r="F117" i="26"/>
  <c r="E119" i="26"/>
  <c r="B138" i="26"/>
  <c r="D142" i="26"/>
  <c r="G136" i="26"/>
  <c r="E144" i="26"/>
  <c r="E147" i="26"/>
  <c r="I124" i="26"/>
  <c r="H132" i="26"/>
  <c r="G119" i="26"/>
  <c r="C123" i="26"/>
  <c r="B132" i="26"/>
  <c r="F156" i="26"/>
  <c r="E159" i="26"/>
  <c r="D136" i="26"/>
  <c r="I157" i="26"/>
  <c r="C148" i="26"/>
  <c r="I134" i="26"/>
  <c r="F149" i="26"/>
  <c r="G149" i="26"/>
  <c r="H122" i="26"/>
  <c r="I144" i="26"/>
  <c r="E137" i="26"/>
  <c r="E117" i="26"/>
  <c r="C130" i="26"/>
  <c r="E135" i="26"/>
  <c r="I142" i="26"/>
  <c r="I115" i="26"/>
  <c r="H125" i="26"/>
  <c r="F131" i="26"/>
  <c r="D123" i="26"/>
  <c r="F119" i="26"/>
  <c r="D155" i="26"/>
  <c r="H131" i="26"/>
  <c r="D141" i="26"/>
  <c r="G122" i="26"/>
  <c r="C141" i="26"/>
  <c r="H135" i="26"/>
  <c r="E129" i="26"/>
  <c r="B116" i="26"/>
  <c r="B144" i="26"/>
  <c r="I146" i="26"/>
  <c r="F154" i="26"/>
  <c r="D114" i="26"/>
  <c r="H115" i="26"/>
  <c r="F121" i="26"/>
  <c r="F31" i="26"/>
  <c r="E31" i="26"/>
  <c r="B31" i="26"/>
  <c r="G31" i="26"/>
  <c r="C31" i="26"/>
  <c r="H31" i="26"/>
  <c r="I31" i="26"/>
  <c r="D31" i="26"/>
  <c r="H155" i="26"/>
  <c r="C32" i="26"/>
  <c r="B32" i="26"/>
  <c r="F32" i="26"/>
  <c r="D32" i="26"/>
  <c r="E32" i="26"/>
  <c r="I32" i="26"/>
  <c r="G32" i="26"/>
  <c r="H32" i="26"/>
  <c r="E33" i="26"/>
  <c r="G33" i="26"/>
  <c r="H33" i="26"/>
  <c r="C33" i="26"/>
  <c r="B33" i="26"/>
  <c r="D33" i="26"/>
  <c r="F33" i="26"/>
  <c r="I33" i="26"/>
  <c r="E120" i="26"/>
  <c r="B121" i="26"/>
  <c r="C34" i="26"/>
  <c r="F34" i="26"/>
  <c r="E34" i="26"/>
  <c r="D34" i="26"/>
  <c r="B34" i="26"/>
  <c r="H34" i="26"/>
  <c r="D116" i="26"/>
  <c r="H157" i="26"/>
  <c r="E35" i="26"/>
  <c r="F35" i="26"/>
  <c r="H35" i="26"/>
  <c r="C35" i="26"/>
  <c r="D35" i="26"/>
  <c r="B35" i="26"/>
  <c r="H150" i="26"/>
  <c r="D124" i="26"/>
  <c r="I36" i="26"/>
  <c r="H36" i="26"/>
  <c r="D36" i="26"/>
  <c r="F36" i="26"/>
  <c r="C36" i="26"/>
  <c r="G36" i="26"/>
  <c r="E36" i="26"/>
  <c r="B36" i="26"/>
  <c r="C37" i="26"/>
  <c r="F37" i="26"/>
  <c r="D37" i="26"/>
  <c r="I37" i="26"/>
  <c r="H37" i="26"/>
  <c r="E37" i="26"/>
  <c r="G37" i="26"/>
  <c r="B37" i="26"/>
  <c r="D38" i="26"/>
  <c r="E38" i="26"/>
  <c r="C38" i="26"/>
  <c r="G38" i="26"/>
  <c r="B38" i="26"/>
  <c r="I38" i="26"/>
  <c r="F38" i="26"/>
  <c r="H38" i="26"/>
  <c r="F39" i="26"/>
  <c r="H39" i="26"/>
  <c r="I39" i="26"/>
  <c r="C39" i="26"/>
  <c r="D39" i="26"/>
  <c r="E39" i="26"/>
  <c r="G39" i="26"/>
  <c r="B39" i="26"/>
  <c r="B129" i="26"/>
  <c r="C40" i="26"/>
  <c r="F40" i="26"/>
  <c r="I40" i="26"/>
  <c r="D40" i="26"/>
  <c r="B40" i="26"/>
  <c r="E40" i="26"/>
  <c r="H40" i="26"/>
  <c r="G40" i="26"/>
  <c r="D135" i="26"/>
  <c r="E41" i="26"/>
  <c r="D41" i="26"/>
  <c r="C41" i="26"/>
  <c r="H41" i="26"/>
  <c r="F41" i="26"/>
  <c r="G41" i="26"/>
  <c r="I41" i="26"/>
  <c r="B41" i="26"/>
  <c r="H42" i="26"/>
  <c r="G42" i="26"/>
  <c r="D42" i="26"/>
  <c r="F42" i="26"/>
  <c r="E42" i="26"/>
  <c r="C42" i="26"/>
  <c r="B42" i="26"/>
  <c r="I42" i="26"/>
  <c r="B115" i="26"/>
  <c r="G43" i="26"/>
  <c r="I43" i="26"/>
  <c r="E43" i="26"/>
  <c r="C43" i="26"/>
  <c r="H43" i="26"/>
  <c r="F43" i="26"/>
  <c r="B43" i="26"/>
  <c r="D43" i="26"/>
  <c r="G44" i="26"/>
  <c r="B44" i="26"/>
  <c r="C44" i="26"/>
  <c r="F44" i="26"/>
  <c r="D44" i="26"/>
  <c r="E44" i="26"/>
  <c r="I44" i="26"/>
  <c r="H44" i="26"/>
  <c r="B45" i="26"/>
  <c r="H45" i="26"/>
  <c r="G45" i="26"/>
  <c r="I45" i="26"/>
  <c r="C45" i="26"/>
  <c r="D45" i="26"/>
  <c r="F45" i="26"/>
  <c r="E45" i="26"/>
  <c r="H46" i="26"/>
  <c r="F46" i="26"/>
  <c r="I46" i="26"/>
  <c r="D46" i="26"/>
  <c r="B46" i="26"/>
  <c r="E46" i="26"/>
  <c r="G46" i="26"/>
  <c r="C46" i="26"/>
  <c r="B47" i="26"/>
  <c r="H47" i="26"/>
  <c r="C47" i="26"/>
  <c r="F47" i="26"/>
  <c r="E47" i="26"/>
  <c r="D47" i="26"/>
  <c r="G47" i="26"/>
  <c r="I47" i="26"/>
  <c r="C129" i="26"/>
  <c r="I156" i="26"/>
  <c r="F135" i="26"/>
  <c r="E48" i="26"/>
  <c r="H48" i="26"/>
  <c r="B48" i="26"/>
  <c r="G48" i="26"/>
  <c r="I48" i="26"/>
  <c r="D48" i="26"/>
  <c r="F48" i="26"/>
  <c r="C48" i="26"/>
  <c r="E118" i="26"/>
  <c r="F49" i="26"/>
  <c r="I49" i="26"/>
  <c r="B49" i="26"/>
  <c r="C49" i="26"/>
  <c r="D49" i="26"/>
  <c r="G49" i="26"/>
  <c r="E49" i="26"/>
  <c r="H49" i="26"/>
  <c r="D50" i="26"/>
  <c r="H50" i="26"/>
  <c r="E50" i="26"/>
  <c r="F50" i="26"/>
  <c r="G50" i="26"/>
  <c r="C50" i="26"/>
  <c r="I50" i="26"/>
  <c r="B50" i="26"/>
  <c r="H51" i="26"/>
  <c r="E51" i="26"/>
  <c r="D51" i="26"/>
  <c r="C51" i="26"/>
  <c r="B51" i="26"/>
  <c r="G51" i="26"/>
  <c r="F51" i="26"/>
  <c r="I51" i="26"/>
  <c r="G139" i="26"/>
  <c r="E52" i="26"/>
  <c r="G52" i="26"/>
  <c r="H52" i="26"/>
  <c r="C52" i="26"/>
  <c r="B52" i="26"/>
  <c r="D52" i="26"/>
  <c r="I52" i="26"/>
  <c r="F52" i="26"/>
  <c r="I53" i="26"/>
  <c r="H53" i="26"/>
  <c r="F53" i="26"/>
  <c r="B53" i="26"/>
  <c r="G53" i="26"/>
  <c r="D53" i="26"/>
  <c r="C53" i="26"/>
  <c r="E53" i="26"/>
  <c r="G54" i="26"/>
  <c r="B54" i="26"/>
  <c r="H54" i="26"/>
  <c r="C54" i="26"/>
  <c r="D54" i="26"/>
  <c r="E54" i="26"/>
  <c r="I54" i="26"/>
  <c r="F54" i="26"/>
  <c r="C55" i="26"/>
  <c r="G55" i="26"/>
  <c r="I55" i="26"/>
  <c r="F55" i="26"/>
  <c r="H55" i="26"/>
  <c r="E55" i="26"/>
  <c r="D55" i="26"/>
  <c r="B55" i="26"/>
  <c r="H140" i="26"/>
  <c r="E56" i="26"/>
  <c r="C56" i="26"/>
  <c r="H56" i="26"/>
  <c r="G56" i="26"/>
  <c r="B56" i="26"/>
  <c r="D56" i="26"/>
  <c r="F56" i="26"/>
  <c r="I56" i="26"/>
  <c r="E57" i="26"/>
  <c r="F57" i="26"/>
  <c r="D57" i="26"/>
  <c r="I57" i="26"/>
  <c r="B57" i="26"/>
  <c r="G57" i="26"/>
  <c r="C57" i="26"/>
  <c r="H57" i="26"/>
  <c r="D58" i="26"/>
  <c r="E58" i="26"/>
  <c r="H58" i="26"/>
  <c r="F58" i="26"/>
  <c r="B58" i="26"/>
  <c r="G58" i="26"/>
  <c r="C58" i="26"/>
  <c r="I58" i="26"/>
  <c r="H120" i="26"/>
  <c r="I59" i="26"/>
  <c r="E59" i="26"/>
  <c r="G59" i="26"/>
  <c r="D59" i="26"/>
  <c r="B59" i="26"/>
  <c r="H59" i="26"/>
  <c r="C59" i="26"/>
  <c r="F59" i="26"/>
  <c r="F60" i="26"/>
  <c r="H60" i="26"/>
  <c r="C60" i="26"/>
  <c r="E60" i="26"/>
  <c r="D60" i="26"/>
  <c r="G60" i="26"/>
  <c r="I60" i="26"/>
  <c r="B60" i="26"/>
  <c r="C152" i="26"/>
  <c r="G154" i="26"/>
  <c r="H61" i="26"/>
  <c r="G61" i="26"/>
  <c r="D61" i="26"/>
  <c r="E61" i="26"/>
  <c r="C61" i="26"/>
  <c r="F61" i="26"/>
  <c r="I61" i="26"/>
  <c r="B61" i="26"/>
  <c r="C62" i="26"/>
  <c r="D62" i="26"/>
  <c r="G62" i="26"/>
  <c r="B62" i="26"/>
  <c r="E62" i="26"/>
  <c r="H62" i="26"/>
  <c r="I62" i="26"/>
  <c r="F62" i="26"/>
  <c r="D63" i="26"/>
  <c r="B63" i="26"/>
  <c r="C63" i="26"/>
  <c r="F63" i="26"/>
  <c r="E63" i="26"/>
  <c r="H63" i="26"/>
  <c r="G63" i="26"/>
  <c r="I63" i="26"/>
  <c r="E64" i="26"/>
  <c r="C64" i="26"/>
  <c r="B64" i="26"/>
  <c r="D64" i="26"/>
  <c r="I64" i="26"/>
  <c r="F64" i="26"/>
  <c r="H64" i="26"/>
  <c r="G64" i="26"/>
  <c r="G65" i="26"/>
  <c r="H65" i="26"/>
  <c r="C65" i="26"/>
  <c r="F65" i="26"/>
  <c r="I65" i="26"/>
  <c r="E65" i="26"/>
  <c r="D65" i="26"/>
  <c r="B65" i="26"/>
  <c r="E66" i="26"/>
  <c r="C66" i="26"/>
  <c r="F66" i="26"/>
  <c r="I66" i="26"/>
  <c r="H66" i="26"/>
  <c r="G66" i="26"/>
  <c r="B66" i="26"/>
  <c r="D66" i="26"/>
  <c r="D67" i="26"/>
  <c r="E67" i="26"/>
  <c r="C67" i="26"/>
  <c r="I67" i="26"/>
  <c r="F67" i="26"/>
  <c r="H67" i="26"/>
  <c r="G67" i="26"/>
  <c r="B67" i="26"/>
  <c r="B68" i="26"/>
  <c r="G68" i="26"/>
  <c r="D68" i="26"/>
  <c r="F68" i="26"/>
  <c r="C68" i="26"/>
  <c r="I68" i="26"/>
  <c r="E68" i="26"/>
  <c r="H68" i="26"/>
  <c r="H69" i="26"/>
  <c r="E69" i="26"/>
  <c r="B69" i="26"/>
  <c r="D69" i="26"/>
  <c r="F69" i="26"/>
  <c r="G69" i="26"/>
  <c r="I69" i="26"/>
  <c r="C69" i="26"/>
  <c r="G70" i="26"/>
  <c r="D70" i="26"/>
  <c r="B70" i="26"/>
  <c r="E70" i="26"/>
  <c r="H70" i="26"/>
  <c r="F70" i="26"/>
  <c r="I70" i="26"/>
  <c r="C70" i="26"/>
  <c r="D71" i="26"/>
  <c r="B71" i="26"/>
  <c r="I71" i="26"/>
  <c r="C71" i="26"/>
  <c r="E71" i="26"/>
  <c r="F71" i="26"/>
  <c r="G71" i="26"/>
  <c r="H71" i="26"/>
  <c r="F72" i="26"/>
  <c r="D72" i="26"/>
  <c r="B72" i="26"/>
  <c r="C72" i="26"/>
  <c r="I72" i="26"/>
  <c r="E72" i="26"/>
  <c r="H72" i="26"/>
  <c r="G72" i="26"/>
  <c r="I123" i="26"/>
  <c r="F73" i="26"/>
  <c r="I73" i="26"/>
  <c r="E73" i="26"/>
  <c r="G73" i="26"/>
  <c r="H73" i="26"/>
  <c r="B73" i="26"/>
  <c r="D73" i="26"/>
  <c r="C73" i="26"/>
  <c r="E133" i="26"/>
  <c r="D151" i="26"/>
  <c r="H127" i="26"/>
  <c r="E74" i="26"/>
  <c r="I74" i="26"/>
  <c r="H74" i="26"/>
  <c r="C74" i="26"/>
  <c r="D74" i="26"/>
  <c r="F74" i="26"/>
  <c r="B74" i="26"/>
  <c r="G74" i="26"/>
  <c r="E157" i="26"/>
  <c r="E130" i="26"/>
  <c r="E155" i="26"/>
  <c r="G75" i="26"/>
  <c r="D75" i="26"/>
  <c r="C75" i="26"/>
  <c r="H75" i="26"/>
  <c r="B75" i="26"/>
  <c r="E75" i="26"/>
  <c r="F75" i="26"/>
  <c r="I75" i="26"/>
  <c r="I120" i="26"/>
  <c r="E76" i="26"/>
  <c r="G76" i="26"/>
  <c r="C76" i="26"/>
  <c r="I76" i="26"/>
  <c r="H76" i="26"/>
  <c r="F76" i="26"/>
  <c r="D76" i="26"/>
  <c r="B76" i="26"/>
  <c r="G77" i="26"/>
  <c r="D77" i="26"/>
  <c r="E77" i="26"/>
  <c r="F77" i="26"/>
  <c r="I77" i="26"/>
  <c r="C77" i="26"/>
  <c r="H77" i="26"/>
  <c r="B77" i="26"/>
  <c r="F78" i="26"/>
  <c r="E78" i="26"/>
  <c r="D78" i="26"/>
  <c r="H78" i="26"/>
  <c r="G78" i="26"/>
  <c r="B78" i="26"/>
  <c r="I78" i="26"/>
  <c r="C78" i="26"/>
  <c r="E79" i="26"/>
  <c r="F79" i="26"/>
  <c r="C79" i="26"/>
  <c r="I79" i="26"/>
  <c r="H79" i="26"/>
  <c r="B79" i="26"/>
  <c r="G79" i="26"/>
  <c r="D79" i="26"/>
  <c r="D147" i="26"/>
  <c r="G128" i="26"/>
  <c r="F80" i="26"/>
  <c r="E80" i="26"/>
  <c r="I80" i="26"/>
  <c r="H80" i="26"/>
  <c r="C80" i="26"/>
  <c r="G80" i="26"/>
  <c r="D80" i="26"/>
  <c r="B80" i="26"/>
  <c r="H81" i="26"/>
  <c r="C81" i="26"/>
  <c r="E81" i="26"/>
  <c r="F81" i="26"/>
  <c r="I81" i="26"/>
  <c r="G81" i="26"/>
  <c r="B81" i="26"/>
  <c r="D81" i="26"/>
  <c r="D82" i="26"/>
  <c r="I82" i="26"/>
  <c r="F82" i="26"/>
  <c r="C82" i="26"/>
  <c r="E82" i="26"/>
  <c r="B82" i="26"/>
  <c r="G82" i="26"/>
  <c r="H82" i="26"/>
  <c r="C83" i="26"/>
  <c r="D83" i="26"/>
  <c r="I83" i="26"/>
  <c r="F83" i="26"/>
  <c r="E83" i="26"/>
  <c r="B83" i="26"/>
  <c r="G83" i="26"/>
  <c r="H83" i="26"/>
  <c r="B84" i="26"/>
  <c r="E84" i="26"/>
  <c r="I84" i="26"/>
  <c r="C84" i="26"/>
  <c r="H84" i="26"/>
  <c r="F84" i="26"/>
  <c r="G84" i="26"/>
  <c r="D84" i="26"/>
  <c r="G85" i="26"/>
  <c r="F85" i="26"/>
  <c r="I85" i="26"/>
  <c r="D85" i="26"/>
  <c r="B85" i="26"/>
  <c r="C85" i="26"/>
  <c r="H85" i="26"/>
  <c r="E85" i="26"/>
  <c r="H139" i="26"/>
  <c r="G132" i="26"/>
  <c r="B133" i="26"/>
  <c r="C86" i="26"/>
  <c r="G86" i="26"/>
  <c r="E86" i="26"/>
  <c r="D86" i="26"/>
  <c r="F86" i="26"/>
  <c r="B86" i="26"/>
  <c r="H86" i="26"/>
  <c r="I86" i="26"/>
  <c r="G87" i="26"/>
  <c r="C87" i="26"/>
  <c r="D87" i="26"/>
  <c r="E87" i="26"/>
  <c r="F87" i="26"/>
  <c r="B87" i="26"/>
  <c r="H87" i="26"/>
  <c r="I87" i="26"/>
  <c r="E88" i="26"/>
  <c r="B88" i="26"/>
  <c r="C88" i="26"/>
  <c r="F88" i="26"/>
  <c r="D88" i="26"/>
  <c r="H88" i="26"/>
  <c r="C89" i="26"/>
  <c r="E89" i="26"/>
  <c r="B89" i="26"/>
  <c r="H89" i="26"/>
  <c r="F89" i="26"/>
  <c r="D89" i="26"/>
  <c r="I89" i="26"/>
  <c r="G89" i="26"/>
  <c r="F90" i="26"/>
  <c r="H90" i="26"/>
  <c r="B90" i="26"/>
  <c r="E90" i="26"/>
  <c r="I90" i="26"/>
  <c r="D90" i="26"/>
  <c r="C90" i="26"/>
  <c r="G90" i="26"/>
  <c r="D91" i="26"/>
  <c r="C91" i="26"/>
  <c r="B91" i="26"/>
  <c r="F91" i="26"/>
  <c r="I91" i="26"/>
  <c r="G91" i="26"/>
  <c r="E91" i="26"/>
  <c r="H91" i="26"/>
  <c r="E92" i="26"/>
  <c r="F92" i="26"/>
  <c r="D92" i="26"/>
  <c r="C92" i="26"/>
  <c r="B92" i="26"/>
  <c r="H92" i="26"/>
  <c r="E93" i="26"/>
  <c r="G93" i="26"/>
  <c r="I93" i="26"/>
  <c r="B93" i="26"/>
  <c r="C93" i="26"/>
  <c r="H93" i="26"/>
  <c r="F93" i="26"/>
  <c r="D93" i="26"/>
  <c r="D94" i="26"/>
  <c r="G94" i="26"/>
  <c r="C94" i="26"/>
  <c r="B94" i="26"/>
  <c r="E94" i="26"/>
  <c r="H94" i="26"/>
  <c r="I94" i="26"/>
  <c r="F94" i="26"/>
  <c r="H95" i="26"/>
  <c r="D95" i="26"/>
  <c r="C95" i="26"/>
  <c r="G95" i="26"/>
  <c r="I95" i="26"/>
  <c r="E95" i="26"/>
  <c r="B95" i="26"/>
  <c r="F95" i="26"/>
  <c r="D96" i="26"/>
  <c r="H96" i="26"/>
  <c r="G96" i="26"/>
  <c r="C96" i="26"/>
  <c r="B96" i="26"/>
  <c r="F96" i="26"/>
  <c r="I96" i="26"/>
  <c r="E96" i="26"/>
  <c r="G97" i="26"/>
  <c r="I97" i="26"/>
  <c r="H97" i="26"/>
  <c r="E97" i="26"/>
  <c r="C97" i="26"/>
  <c r="B97" i="26"/>
  <c r="D97" i="26"/>
  <c r="F97" i="26"/>
  <c r="E98" i="26"/>
  <c r="I98" i="26"/>
  <c r="H98" i="26"/>
  <c r="C98" i="26"/>
  <c r="G98" i="26"/>
  <c r="D98" i="26"/>
  <c r="F98" i="26"/>
  <c r="B98" i="26"/>
  <c r="D233" i="26"/>
  <c r="G269" i="26"/>
  <c r="H175" i="26"/>
  <c r="B101" i="26"/>
  <c r="I238" i="26"/>
  <c r="B142" i="26"/>
  <c r="D194" i="26"/>
  <c r="E103" i="26"/>
  <c r="F242" i="26"/>
  <c r="C168" i="26"/>
  <c r="D234" i="26"/>
  <c r="D220" i="26"/>
  <c r="E233" i="26"/>
  <c r="H121" i="26"/>
  <c r="I223" i="26"/>
  <c r="F194" i="26"/>
  <c r="G214" i="26"/>
  <c r="G242" i="26"/>
  <c r="E146" i="26"/>
  <c r="C193" i="26"/>
  <c r="C210" i="26"/>
  <c r="C112" i="26"/>
  <c r="H269" i="26"/>
  <c r="G213" i="26"/>
  <c r="C107" i="26"/>
  <c r="H177" i="26"/>
  <c r="C111" i="26"/>
  <c r="H230" i="26"/>
  <c r="H229" i="26"/>
  <c r="I181" i="26"/>
  <c r="H196" i="26"/>
  <c r="F264" i="26"/>
  <c r="B149" i="26"/>
  <c r="C159" i="26"/>
  <c r="C121" i="26"/>
  <c r="E186" i="26"/>
  <c r="D230" i="26"/>
  <c r="F173" i="26"/>
  <c r="E138" i="26"/>
  <c r="I213" i="26"/>
  <c r="I234" i="26"/>
  <c r="B194" i="26"/>
  <c r="B197" i="26"/>
  <c r="H181" i="26"/>
  <c r="C176" i="26"/>
  <c r="D207" i="26"/>
  <c r="B230" i="26"/>
  <c r="B270" i="26"/>
  <c r="H152" i="26"/>
  <c r="G102" i="26"/>
  <c r="I145" i="26"/>
  <c r="H219" i="26"/>
  <c r="I272" i="26"/>
  <c r="H214" i="26"/>
  <c r="C99" i="26"/>
  <c r="C239" i="26"/>
  <c r="H223" i="26"/>
  <c r="H226" i="26"/>
  <c r="C271" i="26"/>
  <c r="B216" i="26"/>
  <c r="C113" i="26"/>
  <c r="H262" i="26"/>
  <c r="H210" i="26"/>
  <c r="E140" i="26"/>
  <c r="B238" i="26"/>
  <c r="G104" i="26"/>
  <c r="H227" i="26"/>
  <c r="H102" i="26"/>
  <c r="I196" i="26"/>
  <c r="C214" i="26"/>
  <c r="G228" i="26"/>
  <c r="G167" i="26"/>
  <c r="C110" i="26"/>
  <c r="C170" i="26"/>
  <c r="E214" i="26"/>
  <c r="B167" i="26"/>
  <c r="C217" i="26"/>
  <c r="B109" i="26"/>
  <c r="C231" i="26"/>
  <c r="B211" i="26"/>
  <c r="H111" i="26"/>
  <c r="F148" i="26"/>
  <c r="B192" i="26"/>
  <c r="B189" i="26"/>
  <c r="D211" i="26"/>
  <c r="H220" i="26"/>
  <c r="I235" i="26"/>
  <c r="D262" i="26"/>
  <c r="F187" i="26"/>
  <c r="H149" i="26"/>
  <c r="I166" i="26"/>
  <c r="G174" i="26"/>
  <c r="B178" i="26"/>
  <c r="F263" i="26"/>
  <c r="G168" i="26"/>
  <c r="B227" i="26"/>
  <c r="F170" i="26"/>
  <c r="G229" i="26"/>
  <c r="D213" i="26"/>
  <c r="C240" i="26"/>
  <c r="I217" i="26"/>
  <c r="I177" i="26"/>
  <c r="F262" i="26"/>
  <c r="H235" i="26"/>
  <c r="H112" i="26"/>
  <c r="E235" i="26"/>
  <c r="B237" i="26"/>
  <c r="B229" i="26"/>
  <c r="F271" i="26"/>
  <c r="D118" i="26"/>
  <c r="B166" i="26"/>
  <c r="B106" i="26"/>
  <c r="B171" i="26"/>
  <c r="E176" i="26"/>
  <c r="D108" i="26"/>
  <c r="D269" i="26"/>
  <c r="D272" i="26"/>
  <c r="H169" i="26"/>
  <c r="D197" i="26"/>
  <c r="F168" i="26"/>
  <c r="E181" i="26"/>
  <c r="F165" i="26"/>
  <c r="D232" i="26"/>
  <c r="B214" i="26"/>
  <c r="F177" i="26"/>
  <c r="B140" i="26"/>
  <c r="B269" i="26"/>
  <c r="D170" i="26"/>
  <c r="I111" i="26"/>
  <c r="D235" i="26"/>
  <c r="E234" i="26"/>
  <c r="E171" i="26"/>
  <c r="G187" i="26"/>
  <c r="D165" i="26"/>
  <c r="G271" i="26"/>
  <c r="F235" i="26"/>
  <c r="D101" i="26"/>
  <c r="H233" i="26"/>
  <c r="C233" i="26"/>
  <c r="E265" i="26"/>
  <c r="C272" i="26"/>
  <c r="I209" i="26"/>
  <c r="H271" i="26"/>
  <c r="F128" i="26"/>
  <c r="F269" i="26"/>
  <c r="C196" i="26"/>
  <c r="F190" i="26"/>
  <c r="G150" i="26"/>
  <c r="G244" i="26"/>
  <c r="H104" i="26"/>
  <c r="I232" i="26"/>
  <c r="C183" i="26"/>
  <c r="H243" i="26"/>
  <c r="F224" i="26"/>
  <c r="B182" i="26"/>
  <c r="B107" i="26"/>
  <c r="D172" i="26"/>
  <c r="H185" i="26"/>
  <c r="B127" i="26"/>
  <c r="B264" i="26"/>
  <c r="I127" i="26"/>
  <c r="C228" i="26"/>
  <c r="B234" i="26"/>
  <c r="G208" i="26"/>
  <c r="H170" i="26"/>
  <c r="B222" i="26"/>
  <c r="F237" i="26"/>
  <c r="I103" i="26"/>
  <c r="B147" i="26"/>
  <c r="H183" i="26"/>
  <c r="I228" i="26"/>
  <c r="H208" i="26"/>
  <c r="H239" i="26"/>
  <c r="G171" i="26"/>
  <c r="G176" i="26"/>
  <c r="D193" i="26"/>
  <c r="F232" i="26"/>
  <c r="E238" i="26"/>
  <c r="C186" i="26"/>
  <c r="F150" i="26"/>
  <c r="B225" i="26"/>
  <c r="F136" i="26"/>
  <c r="F106" i="26"/>
  <c r="B105" i="26"/>
  <c r="C142" i="26"/>
  <c r="C185" i="26"/>
  <c r="F112" i="26"/>
  <c r="I150" i="26"/>
  <c r="H119" i="26"/>
  <c r="G105" i="26"/>
  <c r="G165" i="26"/>
  <c r="D206" i="26"/>
  <c r="E212" i="26"/>
  <c r="F188" i="26"/>
  <c r="D215" i="26"/>
  <c r="E178" i="26"/>
  <c r="G195" i="26"/>
  <c r="I175" i="26"/>
  <c r="E165" i="26"/>
  <c r="E108" i="26"/>
  <c r="E271" i="26"/>
  <c r="E262" i="26"/>
  <c r="C102" i="26"/>
  <c r="F231" i="26"/>
  <c r="F107" i="26"/>
  <c r="B239" i="26"/>
  <c r="E211" i="26"/>
  <c r="B104" i="26"/>
  <c r="C221" i="26"/>
  <c r="F176" i="26"/>
  <c r="C137" i="26"/>
  <c r="I149" i="26"/>
  <c r="H234" i="26"/>
  <c r="I230" i="26"/>
  <c r="D225" i="26"/>
  <c r="E270" i="26"/>
  <c r="G241" i="26"/>
  <c r="E213" i="26"/>
  <c r="D214" i="26"/>
  <c r="F143" i="26"/>
  <c r="C178" i="26"/>
  <c r="D244" i="26"/>
  <c r="I100" i="26"/>
  <c r="G227" i="26"/>
  <c r="D241" i="26"/>
  <c r="I269" i="26"/>
  <c r="D175" i="26"/>
  <c r="D103" i="26"/>
  <c r="I194" i="26"/>
  <c r="E168" i="26"/>
  <c r="G173" i="26"/>
  <c r="G234" i="26"/>
  <c r="B271" i="26"/>
  <c r="G107" i="26"/>
  <c r="E196" i="26"/>
  <c r="B174" i="26"/>
  <c r="B183" i="26"/>
  <c r="D178" i="26"/>
  <c r="I243" i="26"/>
  <c r="G218" i="26"/>
  <c r="E179" i="26"/>
  <c r="E101" i="26"/>
  <c r="I167" i="26"/>
  <c r="D188" i="26"/>
  <c r="E228" i="26"/>
  <c r="B158" i="26"/>
  <c r="D192" i="26"/>
  <c r="E191" i="26"/>
  <c r="C212" i="26"/>
  <c r="F219" i="26"/>
  <c r="C180" i="26"/>
  <c r="C195" i="26"/>
  <c r="G190" i="26"/>
  <c r="E172" i="26"/>
  <c r="F111" i="26"/>
  <c r="H103" i="26"/>
  <c r="I265" i="26"/>
  <c r="C174" i="26"/>
  <c r="D167" i="26"/>
  <c r="G270" i="26"/>
  <c r="F241" i="26"/>
  <c r="E184" i="26"/>
  <c r="F169" i="26"/>
  <c r="H222" i="26"/>
  <c r="B265" i="26"/>
  <c r="I206" i="26"/>
  <c r="F99" i="26"/>
  <c r="G224" i="26"/>
  <c r="G232" i="26"/>
  <c r="C184" i="26"/>
  <c r="E192" i="26"/>
  <c r="F129" i="26"/>
  <c r="D216" i="26"/>
  <c r="D180" i="26"/>
  <c r="H124" i="26"/>
  <c r="C179" i="26"/>
  <c r="I172" i="26"/>
  <c r="D208" i="26"/>
  <c r="I183" i="26"/>
  <c r="E174" i="26"/>
  <c r="F222" i="26"/>
  <c r="G184" i="26"/>
  <c r="C229" i="26"/>
  <c r="B210" i="26"/>
  <c r="G117" i="26"/>
  <c r="B173" i="26"/>
  <c r="C192" i="26"/>
  <c r="C215" i="26"/>
  <c r="C244" i="26"/>
  <c r="B223" i="26"/>
  <c r="B111" i="26"/>
  <c r="D243" i="26"/>
  <c r="D110" i="26"/>
  <c r="I99" i="26"/>
  <c r="B176" i="26"/>
  <c r="I240" i="26"/>
  <c r="F220" i="26"/>
  <c r="I227" i="26"/>
  <c r="B196" i="26"/>
  <c r="G179" i="26"/>
  <c r="C143" i="26"/>
  <c r="D231" i="26"/>
  <c r="G175" i="26"/>
  <c r="C125" i="26"/>
  <c r="D219" i="26"/>
  <c r="B124" i="26"/>
  <c r="G222" i="26"/>
  <c r="B221" i="26"/>
  <c r="F104" i="26"/>
  <c r="E237" i="26"/>
  <c r="G197" i="26"/>
  <c r="H173" i="26"/>
  <c r="H107" i="26"/>
  <c r="G206" i="26"/>
  <c r="G264" i="26"/>
  <c r="G223" i="26"/>
  <c r="H101" i="26"/>
  <c r="I239" i="26"/>
  <c r="F102" i="26"/>
  <c r="D122" i="26"/>
  <c r="H176" i="26"/>
  <c r="C216" i="26"/>
  <c r="E105" i="26"/>
  <c r="C265" i="26"/>
  <c r="G111" i="26"/>
  <c r="E132" i="26"/>
  <c r="H180" i="26"/>
  <c r="H172" i="26"/>
  <c r="D212" i="26"/>
  <c r="C241" i="26"/>
  <c r="G143" i="26"/>
  <c r="D270" i="26"/>
  <c r="E190" i="26"/>
  <c r="H188" i="26"/>
  <c r="H165" i="26"/>
  <c r="F244" i="26"/>
  <c r="F192" i="26"/>
  <c r="G207" i="26"/>
  <c r="D222" i="26"/>
  <c r="E239" i="26"/>
  <c r="F223" i="26"/>
  <c r="G194" i="26"/>
  <c r="F110" i="26"/>
  <c r="E242" i="26"/>
  <c r="H129" i="26"/>
  <c r="G239" i="26"/>
  <c r="F238" i="26"/>
  <c r="C226" i="26"/>
  <c r="B170" i="26"/>
  <c r="F115" i="26"/>
  <c r="B151" i="26"/>
  <c r="E222" i="26"/>
  <c r="B180" i="26"/>
  <c r="C103" i="26"/>
  <c r="E243" i="26"/>
  <c r="B191" i="26"/>
  <c r="H99" i="26"/>
  <c r="C153" i="26"/>
  <c r="D106" i="26"/>
  <c r="D126" i="26"/>
  <c r="B177" i="26"/>
  <c r="E216" i="26"/>
  <c r="E100" i="26"/>
  <c r="F185" i="26"/>
  <c r="D239" i="26"/>
  <c r="H237" i="26"/>
  <c r="B128" i="26"/>
  <c r="G230" i="26"/>
  <c r="I210" i="26"/>
  <c r="E116" i="26"/>
  <c r="C235" i="26"/>
  <c r="B188" i="26"/>
  <c r="I186" i="26"/>
  <c r="F239" i="26"/>
  <c r="I222" i="26"/>
  <c r="E113" i="26"/>
  <c r="F109" i="26"/>
  <c r="D181" i="26"/>
  <c r="E240" i="26"/>
  <c r="E219" i="26"/>
  <c r="C127" i="26"/>
  <c r="D104" i="26"/>
  <c r="E104" i="26"/>
  <c r="H197" i="26"/>
  <c r="C147" i="26"/>
  <c r="I168" i="26"/>
  <c r="I135" i="26"/>
  <c r="G196" i="26"/>
  <c r="H238" i="26"/>
  <c r="H209" i="26"/>
  <c r="E209" i="26"/>
  <c r="I187" i="26"/>
  <c r="D196" i="26"/>
  <c r="G211" i="26"/>
  <c r="H217" i="26"/>
  <c r="D217" i="26"/>
  <c r="G180" i="26"/>
  <c r="F171" i="26"/>
  <c r="D226" i="26"/>
  <c r="H189" i="26"/>
  <c r="H100" i="26"/>
  <c r="I231" i="26"/>
  <c r="C171" i="26"/>
  <c r="E217" i="26"/>
  <c r="C173" i="26"/>
  <c r="H159" i="26"/>
  <c r="H187" i="26"/>
  <c r="C109" i="26"/>
  <c r="B241" i="26"/>
  <c r="C211" i="26"/>
  <c r="G221" i="26"/>
  <c r="F213" i="26"/>
  <c r="E269" i="26"/>
  <c r="C225" i="26"/>
  <c r="B99" i="26"/>
  <c r="F123" i="26"/>
  <c r="C105" i="26"/>
  <c r="F225" i="26"/>
  <c r="H192" i="26"/>
  <c r="G181" i="26"/>
  <c r="D240" i="26"/>
  <c r="B169" i="26"/>
  <c r="C197" i="26"/>
  <c r="C187" i="26"/>
  <c r="D228" i="26"/>
  <c r="D166" i="26"/>
  <c r="C108" i="26"/>
  <c r="G236" i="26"/>
  <c r="B154" i="26"/>
  <c r="F265" i="26"/>
  <c r="E221" i="26"/>
  <c r="G126" i="26"/>
  <c r="F272" i="26"/>
  <c r="B231" i="26"/>
  <c r="B181" i="26"/>
  <c r="D223" i="26"/>
  <c r="C264" i="26"/>
  <c r="C166" i="26"/>
  <c r="D229" i="26"/>
  <c r="B110" i="26"/>
  <c r="G101" i="26"/>
  <c r="F108" i="26"/>
  <c r="I270" i="26"/>
  <c r="H242" i="26"/>
  <c r="D182" i="26"/>
  <c r="D242" i="26"/>
  <c r="F217" i="26"/>
  <c r="D129" i="26"/>
  <c r="D176" i="26"/>
  <c r="G243" i="26"/>
  <c r="F183" i="26"/>
  <c r="E229" i="26"/>
  <c r="I176" i="26"/>
  <c r="D184" i="26"/>
  <c r="F234" i="26"/>
  <c r="I229" i="26"/>
  <c r="C175" i="26"/>
  <c r="G192" i="26"/>
  <c r="C220" i="26"/>
  <c r="D100" i="26"/>
  <c r="G220" i="26"/>
  <c r="D191" i="26"/>
  <c r="H190" i="26"/>
  <c r="E175" i="26"/>
  <c r="I105" i="26"/>
  <c r="G109" i="26"/>
  <c r="B108" i="26"/>
  <c r="I236" i="26"/>
  <c r="I141" i="26"/>
  <c r="D210" i="26"/>
  <c r="D265" i="26"/>
  <c r="C207" i="26"/>
  <c r="H225" i="26"/>
  <c r="E208" i="26"/>
  <c r="F103" i="26"/>
  <c r="B186" i="26"/>
  <c r="E187" i="26"/>
  <c r="D185" i="26"/>
  <c r="E109" i="26"/>
  <c r="I193" i="26"/>
  <c r="F193" i="26"/>
  <c r="C213" i="26"/>
  <c r="H193" i="26"/>
  <c r="G177" i="26"/>
  <c r="G272" i="26"/>
  <c r="E206" i="26"/>
  <c r="H109" i="26"/>
  <c r="H106" i="26"/>
  <c r="E224" i="26"/>
  <c r="H212" i="26"/>
  <c r="H207" i="26"/>
  <c r="G133" i="26"/>
  <c r="G217" i="26"/>
  <c r="G219" i="26"/>
  <c r="D236" i="26"/>
  <c r="B100" i="26"/>
  <c r="E99" i="26"/>
  <c r="I173" i="26"/>
  <c r="E272" i="26"/>
  <c r="I182" i="26"/>
  <c r="C232" i="26"/>
  <c r="H206" i="26"/>
  <c r="F151" i="26"/>
  <c r="I107" i="26"/>
  <c r="G112" i="26"/>
  <c r="B209" i="26"/>
  <c r="I101" i="26"/>
  <c r="H270" i="26"/>
  <c r="H241" i="26"/>
  <c r="I155" i="26"/>
  <c r="B103" i="26"/>
  <c r="C262" i="26"/>
  <c r="C236" i="26"/>
  <c r="G121" i="26"/>
  <c r="I108" i="26"/>
  <c r="C223" i="26"/>
  <c r="D209" i="26"/>
  <c r="E207" i="26"/>
  <c r="E189" i="26"/>
  <c r="H228" i="26"/>
  <c r="B236" i="26"/>
  <c r="D174" i="26"/>
  <c r="D238" i="26"/>
  <c r="G188" i="26"/>
  <c r="G210" i="26"/>
  <c r="I171" i="26"/>
  <c r="E121" i="26"/>
  <c r="C209" i="26"/>
  <c r="D117" i="26"/>
  <c r="E226" i="26"/>
  <c r="G235" i="26"/>
  <c r="I215" i="26"/>
  <c r="H244" i="26"/>
  <c r="B224" i="26"/>
  <c r="B165" i="26"/>
  <c r="D132" i="26"/>
  <c r="I225" i="26"/>
  <c r="B113" i="26"/>
  <c r="C188" i="26"/>
  <c r="F208" i="26"/>
  <c r="F240" i="26"/>
  <c r="C101" i="26"/>
  <c r="E182" i="26"/>
  <c r="F139" i="26"/>
  <c r="F207" i="26"/>
  <c r="F189" i="26"/>
  <c r="F206" i="26"/>
  <c r="E223" i="26"/>
  <c r="I180" i="26"/>
  <c r="G146" i="26"/>
  <c r="E122" i="26"/>
  <c r="I195" i="26"/>
  <c r="B153" i="26"/>
  <c r="F227" i="26"/>
  <c r="E177" i="26"/>
  <c r="G169" i="26"/>
  <c r="C263" i="26"/>
  <c r="I169" i="26"/>
  <c r="D112" i="26"/>
  <c r="D173" i="26"/>
  <c r="E232" i="26"/>
  <c r="D99" i="26"/>
  <c r="E244" i="26"/>
  <c r="F196" i="26"/>
  <c r="D186" i="26"/>
  <c r="E169" i="26"/>
  <c r="C227" i="26"/>
  <c r="H211" i="26"/>
  <c r="B243" i="26"/>
  <c r="B220" i="26"/>
  <c r="C194" i="26"/>
  <c r="H136" i="26"/>
  <c r="G193" i="26"/>
  <c r="F186" i="26"/>
  <c r="B206" i="26"/>
  <c r="B218" i="26"/>
  <c r="F100" i="26"/>
  <c r="I263" i="26"/>
  <c r="I242" i="26"/>
  <c r="I190" i="26"/>
  <c r="I220" i="26"/>
  <c r="H213" i="26"/>
  <c r="D107" i="26"/>
  <c r="G140" i="26"/>
  <c r="F118" i="26"/>
  <c r="D171" i="26"/>
  <c r="I151" i="26"/>
  <c r="D190" i="26"/>
  <c r="G99" i="26"/>
  <c r="F105" i="26"/>
  <c r="F158" i="26"/>
  <c r="B219" i="26"/>
  <c r="H179" i="26"/>
  <c r="C206" i="26"/>
  <c r="C190" i="26"/>
  <c r="I113" i="26"/>
  <c r="F182" i="26"/>
  <c r="B240" i="26"/>
  <c r="F209" i="26"/>
  <c r="G182" i="26"/>
  <c r="H272" i="26"/>
  <c r="C230" i="26"/>
  <c r="I125" i="26"/>
  <c r="F178" i="26"/>
  <c r="C182" i="26"/>
  <c r="C169" i="26"/>
  <c r="E225" i="26"/>
  <c r="F243" i="26"/>
  <c r="D187" i="26"/>
  <c r="E231" i="26"/>
  <c r="G106" i="26"/>
  <c r="B207" i="26"/>
  <c r="I237" i="26"/>
  <c r="I102" i="26"/>
  <c r="G215" i="26"/>
  <c r="G113" i="26"/>
  <c r="D179" i="26"/>
  <c r="B226" i="26"/>
  <c r="G103" i="26"/>
  <c r="F179" i="26"/>
  <c r="D271" i="26"/>
  <c r="C222" i="26"/>
  <c r="E123" i="26"/>
  <c r="E170" i="26"/>
  <c r="C167" i="26"/>
  <c r="H216" i="26"/>
  <c r="B228" i="26"/>
  <c r="E111" i="26"/>
  <c r="G166" i="26"/>
  <c r="H186" i="26"/>
  <c r="E106" i="26"/>
  <c r="G209" i="26"/>
  <c r="B212" i="26"/>
  <c r="C134" i="26"/>
  <c r="H224" i="26"/>
  <c r="E220" i="26"/>
  <c r="B262" i="26"/>
  <c r="B233" i="26"/>
  <c r="I112" i="26"/>
  <c r="B184" i="26"/>
  <c r="E167" i="26"/>
  <c r="F180" i="26"/>
  <c r="E112" i="26"/>
  <c r="H236" i="26"/>
  <c r="G262" i="26"/>
  <c r="H166" i="26"/>
  <c r="F228" i="26"/>
  <c r="F270" i="26"/>
  <c r="C219" i="26"/>
  <c r="B122" i="26"/>
  <c r="G212" i="26"/>
  <c r="C177" i="26"/>
  <c r="H218" i="26"/>
  <c r="H221" i="26"/>
  <c r="I224" i="26"/>
  <c r="G183" i="26"/>
  <c r="E142" i="26"/>
  <c r="D224" i="26"/>
  <c r="G240" i="26"/>
  <c r="G225" i="26"/>
  <c r="G216" i="26"/>
  <c r="D111" i="26"/>
  <c r="H178" i="26"/>
  <c r="D264" i="26"/>
  <c r="F214" i="26"/>
  <c r="E185" i="26"/>
  <c r="B175" i="26"/>
  <c r="B172" i="26"/>
  <c r="H232" i="26"/>
  <c r="I216" i="26"/>
  <c r="I241" i="26"/>
  <c r="G156" i="26"/>
  <c r="I219" i="26"/>
  <c r="H108" i="26"/>
  <c r="E241" i="26"/>
  <c r="I110" i="26"/>
  <c r="E197" i="26"/>
  <c r="G226" i="26"/>
  <c r="G178" i="26"/>
  <c r="B215" i="26"/>
  <c r="C165" i="26"/>
  <c r="G265" i="26"/>
  <c r="B102" i="26"/>
  <c r="G186" i="26"/>
  <c r="C237" i="26"/>
  <c r="I214" i="26"/>
  <c r="B263" i="26"/>
  <c r="D152" i="26"/>
  <c r="D218" i="26"/>
  <c r="C114" i="26"/>
  <c r="G238" i="26"/>
  <c r="I221" i="26"/>
  <c r="F218" i="26"/>
  <c r="D189" i="26"/>
  <c r="E107" i="26"/>
  <c r="I178" i="26"/>
  <c r="F153" i="26"/>
  <c r="H171" i="26"/>
  <c r="G172" i="26"/>
  <c r="F172" i="26"/>
  <c r="F216" i="26"/>
  <c r="E264" i="26"/>
  <c r="E110" i="26"/>
  <c r="I264" i="26"/>
  <c r="H168" i="26"/>
  <c r="I109" i="26"/>
  <c r="E194" i="26"/>
  <c r="E227" i="26"/>
  <c r="E195" i="26"/>
  <c r="E166" i="26"/>
  <c r="F229" i="26"/>
  <c r="D109" i="26"/>
  <c r="G231" i="26"/>
  <c r="G170" i="26"/>
  <c r="I184" i="26"/>
  <c r="D133" i="26"/>
  <c r="I212" i="26"/>
  <c r="G130" i="26"/>
  <c r="H184" i="26"/>
  <c r="F226" i="26"/>
  <c r="I153" i="26"/>
  <c r="H105" i="26"/>
  <c r="H110" i="26"/>
  <c r="F197" i="26"/>
  <c r="E218" i="26"/>
  <c r="B242" i="26"/>
  <c r="F175" i="26"/>
  <c r="F191" i="26"/>
  <c r="F101" i="26"/>
  <c r="G100" i="26"/>
  <c r="H113" i="26"/>
  <c r="C270" i="26"/>
  <c r="D102" i="26"/>
  <c r="I189" i="26"/>
  <c r="I207" i="26"/>
  <c r="F210" i="26"/>
  <c r="B179" i="26"/>
  <c r="B213" i="26"/>
  <c r="H240" i="26"/>
  <c r="B244" i="26"/>
  <c r="I165" i="26"/>
  <c r="I170" i="26"/>
  <c r="C191" i="26"/>
  <c r="I154" i="26"/>
  <c r="C224" i="26"/>
  <c r="C189" i="26"/>
  <c r="I191" i="26"/>
  <c r="G114" i="26"/>
  <c r="I143" i="26"/>
  <c r="G263" i="26"/>
  <c r="C243" i="26"/>
  <c r="F181" i="26"/>
  <c r="C269" i="26"/>
  <c r="I218" i="26"/>
  <c r="D195" i="26"/>
  <c r="G237" i="26"/>
  <c r="D168" i="26"/>
  <c r="C104" i="26"/>
  <c r="H263" i="26"/>
  <c r="D139" i="26"/>
  <c r="H194" i="26"/>
  <c r="C181" i="26"/>
  <c r="I106" i="26"/>
  <c r="B190" i="26"/>
  <c r="E263" i="26"/>
  <c r="F157" i="26"/>
  <c r="F166" i="26"/>
  <c r="H167" i="26"/>
  <c r="F211" i="26"/>
  <c r="F236" i="26"/>
  <c r="F113" i="26"/>
  <c r="F167" i="26"/>
  <c r="I188" i="26"/>
  <c r="F233" i="26"/>
  <c r="I271" i="26"/>
  <c r="I244" i="26"/>
  <c r="H215" i="26"/>
  <c r="D177" i="26"/>
  <c r="E124" i="26"/>
  <c r="G189" i="26"/>
  <c r="E180" i="26"/>
  <c r="H231" i="26"/>
  <c r="C106" i="26"/>
  <c r="H123" i="26"/>
  <c r="C242" i="26"/>
  <c r="H156" i="26"/>
  <c r="E210" i="26"/>
  <c r="I136" i="26"/>
  <c r="G185" i="26"/>
  <c r="D227" i="26"/>
  <c r="H195" i="26"/>
  <c r="I179" i="26"/>
  <c r="G108" i="26"/>
  <c r="F212" i="26"/>
  <c r="B112" i="26"/>
  <c r="G155" i="26"/>
  <c r="G233" i="26"/>
  <c r="E215" i="26"/>
  <c r="D221" i="26"/>
  <c r="H265" i="26"/>
  <c r="F174" i="26"/>
  <c r="E183" i="26"/>
  <c r="B217" i="26"/>
  <c r="H191" i="26"/>
  <c r="I197" i="26"/>
  <c r="F230" i="26"/>
  <c r="C238" i="26"/>
  <c r="B195" i="26"/>
  <c r="B185" i="26"/>
  <c r="E188" i="26"/>
  <c r="G191" i="26"/>
  <c r="C154" i="26"/>
  <c r="E236" i="26"/>
  <c r="I185" i="26"/>
  <c r="B208" i="26"/>
  <c r="E173" i="26"/>
  <c r="F184" i="26"/>
  <c r="I174" i="26"/>
  <c r="B235" i="26"/>
  <c r="B125" i="26"/>
  <c r="E230" i="26"/>
  <c r="H264" i="26"/>
  <c r="E126" i="26"/>
  <c r="I211" i="26"/>
  <c r="H182" i="26"/>
  <c r="B168" i="26"/>
  <c r="I104" i="26"/>
  <c r="H174" i="26"/>
  <c r="I262" i="26"/>
  <c r="D105" i="26"/>
  <c r="F215" i="26"/>
  <c r="C172" i="26"/>
  <c r="E193" i="26"/>
  <c r="E102" i="26"/>
  <c r="D183" i="26"/>
  <c r="D263" i="26"/>
  <c r="D113" i="26"/>
  <c r="B232" i="26"/>
  <c r="B187" i="26"/>
  <c r="C208" i="26"/>
  <c r="G110" i="26"/>
  <c r="F221" i="26"/>
  <c r="D130" i="26"/>
  <c r="F195" i="26"/>
  <c r="I192" i="26"/>
  <c r="B193" i="26"/>
  <c r="C218" i="26"/>
  <c r="I208" i="26"/>
  <c r="C138" i="26"/>
  <c r="I233" i="26"/>
  <c r="C234" i="26"/>
  <c r="B272" i="26"/>
  <c r="D169" i="26"/>
  <c r="D237" i="26"/>
  <c r="I226" i="26"/>
  <c r="K62" i="7" l="1"/>
  <c r="R236" i="26" s="1"/>
  <c r="Q236" i="26"/>
  <c r="G34" i="26" s="1"/>
  <c r="Q319" i="26"/>
  <c r="G88" i="26" s="1"/>
  <c r="K29" i="6"/>
  <c r="R319" i="26" s="1"/>
  <c r="K63" i="7"/>
  <c r="R237" i="26" s="1"/>
  <c r="Q237" i="26"/>
  <c r="G35" i="26" s="1"/>
  <c r="Q326" i="26"/>
  <c r="G92" i="26" s="1"/>
  <c r="K57" i="6"/>
  <c r="R326" i="26" s="1"/>
  <c r="I12" i="26" l="1"/>
  <c r="I92" i="26"/>
  <c r="I8" i="26"/>
  <c r="I88" i="26"/>
  <c r="I17" i="26"/>
  <c r="I35" i="26"/>
  <c r="I16" i="26"/>
  <c r="I34" i="26"/>
  <c r="N321" i="33"/>
  <c r="M321" i="33" s="1"/>
  <c r="H3"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AAP</author>
    <author>David Ritchie</author>
  </authors>
  <commentList>
    <comment ref="B7" authorId="0" shapeId="0" xr:uid="{A7461231-B488-45B9-AA2D-E684C26BBD6A}">
      <text>
        <r>
          <rPr>
            <b/>
            <sz val="9"/>
            <color indexed="81"/>
            <rFont val="Tahoma"/>
            <family val="2"/>
          </rPr>
          <t>Not part of Atlas Copco's price list May 2022.</t>
        </r>
      </text>
    </comment>
    <comment ref="E19" authorId="1" shapeId="0" xr:uid="{22524FAA-128A-4A68-8B63-56344464C3AB}">
      <text>
        <r>
          <rPr>
            <b/>
            <sz val="9"/>
            <color indexed="81"/>
            <rFont val="Tahoma"/>
            <family val="2"/>
          </rPr>
          <t xml:space="preserve">Lookup manually </t>
        </r>
      </text>
    </comment>
    <comment ref="G777" authorId="1" shapeId="0" xr:uid="{9971B0AF-DEC8-4D53-8FED-1C8B5A2E4322}">
      <text>
        <r>
          <rPr>
            <b/>
            <sz val="9"/>
            <color indexed="81"/>
            <rFont val="Tahoma"/>
            <family val="2"/>
          </rPr>
          <t>David Ritchie:</t>
        </r>
        <r>
          <rPr>
            <sz val="9"/>
            <color indexed="81"/>
            <rFont val="Tahoma"/>
            <family val="2"/>
          </rPr>
          <t xml:space="preserve">
Not on price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AAP</author>
    <author>David Ritchie</author>
  </authors>
  <commentList>
    <comment ref="B7" authorId="0" shapeId="0" xr:uid="{E45E801E-6E3D-431B-B708-DE1191C90B96}">
      <text>
        <r>
          <rPr>
            <b/>
            <sz val="9"/>
            <color indexed="81"/>
            <rFont val="Tahoma"/>
            <family val="2"/>
          </rPr>
          <t>Not part of Atlas Copco's price list May 2022.</t>
        </r>
      </text>
    </comment>
    <comment ref="E18" authorId="1" shapeId="0" xr:uid="{1BFEB42A-D906-494D-B4ED-62F348036E5B}">
      <text>
        <r>
          <rPr>
            <b/>
            <sz val="9"/>
            <color indexed="81"/>
            <rFont val="Tahoma"/>
            <family val="2"/>
          </rPr>
          <t xml:space="preserve">Lookup manually </t>
        </r>
      </text>
    </comment>
    <comment ref="G774" authorId="1" shapeId="0" xr:uid="{732E36A2-819D-473A-86A3-BEA32F9DFF66}">
      <text>
        <r>
          <rPr>
            <b/>
            <sz val="9"/>
            <color indexed="81"/>
            <rFont val="Tahoma"/>
            <family val="2"/>
          </rPr>
          <t>David Ritchie:</t>
        </r>
        <r>
          <rPr>
            <sz val="9"/>
            <color indexed="81"/>
            <rFont val="Tahoma"/>
            <family val="2"/>
          </rPr>
          <t xml:space="preserve">
Not on price list</t>
        </r>
      </text>
    </comment>
  </commentList>
</comments>
</file>

<file path=xl/sharedStrings.xml><?xml version="1.0" encoding="utf-8"?>
<sst xmlns="http://schemas.openxmlformats.org/spreadsheetml/2006/main" count="10465" uniqueCount="2098">
  <si>
    <t>Category</t>
  </si>
  <si>
    <t>Size</t>
  </si>
  <si>
    <t>20 / ¾"</t>
  </si>
  <si>
    <t>25 / 1"</t>
  </si>
  <si>
    <t>40 / 1½"</t>
  </si>
  <si>
    <t>50 / 2"</t>
  </si>
  <si>
    <t>63 / 2½"</t>
  </si>
  <si>
    <t>80 / 3"</t>
  </si>
  <si>
    <t>S Bend</t>
  </si>
  <si>
    <t>100 / 4"</t>
  </si>
  <si>
    <t>158 / 6"</t>
  </si>
  <si>
    <t>Reduced Size</t>
  </si>
  <si>
    <t>4 / 100"</t>
  </si>
  <si>
    <t>Straight Connection</t>
  </si>
  <si>
    <t>Sub Category</t>
  </si>
  <si>
    <t>Pipe</t>
  </si>
  <si>
    <t>Compressed Air</t>
  </si>
  <si>
    <t>Equal Union</t>
  </si>
  <si>
    <t>Elbow</t>
  </si>
  <si>
    <t>Tee</t>
  </si>
  <si>
    <t>3/8"</t>
  </si>
  <si>
    <t>1/2"</t>
  </si>
  <si>
    <t>1"</t>
  </si>
  <si>
    <t>3/4"</t>
  </si>
  <si>
    <t>2"</t>
  </si>
  <si>
    <t>2 1/2"</t>
  </si>
  <si>
    <t>3"</t>
  </si>
  <si>
    <t>Valves</t>
  </si>
  <si>
    <t>Support Valve / Flange</t>
  </si>
  <si>
    <t>Ball PF Series</t>
  </si>
  <si>
    <t>Quick Drops</t>
  </si>
  <si>
    <t>PF Series</t>
  </si>
  <si>
    <r>
      <t xml:space="preserve">AIRnet </t>
    </r>
    <r>
      <rPr>
        <b/>
        <sz val="11"/>
        <color theme="1"/>
        <rFont val="Calibri"/>
        <family val="2"/>
      </rPr>
      <t>Φ</t>
    </r>
  </si>
  <si>
    <r>
      <t xml:space="preserve">Drop Leg </t>
    </r>
    <r>
      <rPr>
        <b/>
        <sz val="11"/>
        <color theme="1"/>
        <rFont val="Calibri"/>
        <family val="2"/>
      </rPr>
      <t>Φ</t>
    </r>
  </si>
  <si>
    <r>
      <t xml:space="preserve">Threaded Outlet </t>
    </r>
    <r>
      <rPr>
        <b/>
        <sz val="11"/>
        <color theme="1"/>
        <rFont val="Calibri"/>
        <family val="2"/>
      </rPr>
      <t>Φ</t>
    </r>
  </si>
  <si>
    <t>Aluminum PF Series</t>
  </si>
  <si>
    <t>1 1/4"</t>
  </si>
  <si>
    <t>1 1/2"</t>
  </si>
  <si>
    <t>Threaded Connection</t>
  </si>
  <si>
    <r>
      <t xml:space="preserve">Threaded Inlet </t>
    </r>
    <r>
      <rPr>
        <b/>
        <sz val="11"/>
        <color theme="1"/>
        <rFont val="Calibri"/>
        <family val="2"/>
      </rPr>
      <t>Φ</t>
    </r>
  </si>
  <si>
    <t>ANSI</t>
  </si>
  <si>
    <t>Flange Accessories</t>
  </si>
  <si>
    <t>Flat Gasket</t>
  </si>
  <si>
    <t>Description</t>
  </si>
  <si>
    <t>End Cap</t>
  </si>
  <si>
    <t>Flexible Hoses</t>
  </si>
  <si>
    <t>Cantilever Arm</t>
  </si>
  <si>
    <t>21"</t>
  </si>
  <si>
    <t>Length</t>
  </si>
  <si>
    <t>12"</t>
  </si>
  <si>
    <t>6'</t>
  </si>
  <si>
    <t>Thread</t>
  </si>
  <si>
    <t>3/8" UNC</t>
  </si>
  <si>
    <t>Lot Size</t>
  </si>
  <si>
    <t>Adaptor Bolts</t>
  </si>
  <si>
    <t>Comment</t>
  </si>
  <si>
    <t>Use with 3/4" - 2" Pipe Clips</t>
  </si>
  <si>
    <t>Use with 2 1/2" &amp; 3" Pipe Clips</t>
  </si>
  <si>
    <t>Use with 6" Pipe Clips</t>
  </si>
  <si>
    <t>Screw Beam Clamps</t>
  </si>
  <si>
    <t>1/4"</t>
  </si>
  <si>
    <t>5/16"</t>
  </si>
  <si>
    <t>Spare Parts</t>
  </si>
  <si>
    <t>Nuts &amp; Bolts</t>
  </si>
  <si>
    <t>Adaptor Union (NPT)</t>
  </si>
  <si>
    <t>Reducing Bushings</t>
  </si>
  <si>
    <t>Tools</t>
  </si>
  <si>
    <t>Tool Box</t>
  </si>
  <si>
    <t>3/4" - 2"</t>
  </si>
  <si>
    <t>Pipe Deburrer</t>
  </si>
  <si>
    <t>2 1/2" - 6"</t>
  </si>
  <si>
    <t>3/4" - 4"</t>
  </si>
  <si>
    <t>2" - 6"</t>
  </si>
  <si>
    <t>L Keys</t>
  </si>
  <si>
    <t>Pipe Cutters</t>
  </si>
  <si>
    <t>110V Electric</t>
  </si>
  <si>
    <t>Hole Saw</t>
  </si>
  <si>
    <t>19mm / 3/4"</t>
  </si>
  <si>
    <t>14mm / 9/16"</t>
  </si>
  <si>
    <t>24mm / 1"</t>
  </si>
  <si>
    <t>Classic Series 1" drops &amp; Threaded 3/4" drops</t>
  </si>
  <si>
    <t>1" - 3"</t>
  </si>
  <si>
    <t>Torque Wrench</t>
  </si>
  <si>
    <t>Threaded Butterfly Valve (NPT)</t>
  </si>
  <si>
    <t>Manifold - Wall Mounted</t>
  </si>
  <si>
    <t>1/4" UNC - 3/8" UNC</t>
  </si>
  <si>
    <t>5/16" UNC - 3/8" UNC</t>
  </si>
  <si>
    <t>M10 - 3/8" UNC</t>
  </si>
  <si>
    <t>AIRnet Connection</t>
  </si>
  <si>
    <t>Additonal Info</t>
  </si>
  <si>
    <t xml:space="preserve">Aluminum Pipe  (length 18.7 ft)   </t>
  </si>
  <si>
    <t>6"</t>
  </si>
  <si>
    <t>Aluminum Pipe Nitrogen</t>
  </si>
  <si>
    <t xml:space="preserve">Aluminum Pipe Nitrogen </t>
  </si>
  <si>
    <t>S-Bend (package of 5)</t>
  </si>
  <si>
    <t>Pipe Clip (box of 20)</t>
  </si>
  <si>
    <t>4"</t>
  </si>
  <si>
    <t>Pipe Clip ( 1 each)</t>
  </si>
  <si>
    <t>Pipe Clip (box of 10)</t>
  </si>
  <si>
    <t>Pipe Clip Spacer (box of 10)</t>
  </si>
  <si>
    <t>P/N</t>
  </si>
  <si>
    <t>Equal Union  (Push to Fit Series)</t>
  </si>
  <si>
    <t>Reduction Union  (Push to Fit Series)</t>
  </si>
  <si>
    <t>Reduction Union</t>
  </si>
  <si>
    <t>90° Elbow (Push to Fit Series)</t>
  </si>
  <si>
    <t>90° Elbow</t>
  </si>
  <si>
    <t>45° Elbow  (Push to Fit Series)</t>
  </si>
  <si>
    <t>45° Elbow</t>
  </si>
  <si>
    <t>Equal Tee  (Push to Fit Series)</t>
  </si>
  <si>
    <t>Equal Tee</t>
  </si>
  <si>
    <t>Reducing Tee  (Push to Fit Series)</t>
  </si>
  <si>
    <t>Reducing Tee</t>
  </si>
  <si>
    <t>Threaded Reducing Tee (NPT reduced outlet - PF Series)</t>
  </si>
  <si>
    <t>Threaded Reducing Tee (NPT reduced outlet)</t>
  </si>
  <si>
    <t xml:space="preserve">Quick Drop (PF Series) </t>
  </si>
  <si>
    <t>Quick Drop NPT Female</t>
  </si>
  <si>
    <t>Quick Drop NPT Female (PF Series)</t>
  </si>
  <si>
    <t>Threaded Connector NPT Male (Push to Fit Series)</t>
  </si>
  <si>
    <t>Threaded Connector NPT Male</t>
  </si>
  <si>
    <t>Threaded Connector NPT Female</t>
  </si>
  <si>
    <t>Threaded Connector NPT Female/Union (Push to Fit Series)</t>
  </si>
  <si>
    <t>Union Adapter NPT Female</t>
  </si>
  <si>
    <t>NPT Reduction Kit (Push to Fit Series)</t>
  </si>
  <si>
    <t>End Cap (Push to Fit Series)</t>
  </si>
  <si>
    <t>End Cap (used for both 4" &amp; 6" pipe)</t>
  </si>
  <si>
    <t>Flange (Dual use ANSI &amp; DIN)</t>
  </si>
  <si>
    <t>Flange (ANSI)</t>
  </si>
  <si>
    <t>Flange Accessories (Flat Gasket)</t>
  </si>
  <si>
    <t>Flange Support</t>
  </si>
  <si>
    <t>Wall Mounted Manifold</t>
  </si>
  <si>
    <t>Wall Mounted Manifold (NPT Connection)</t>
  </si>
  <si>
    <t>Spare Parts Fittings (internal parts / Push to Fit Series)</t>
  </si>
  <si>
    <t>Spare Parts Fittings (internal parts)</t>
  </si>
  <si>
    <t>Spare Parts (o-rings)</t>
  </si>
  <si>
    <t>Spare Parts 4" Equal Connector (bolts &amp; Pins)</t>
  </si>
  <si>
    <t>Spare Parts 4" Equal Connector (Seal)</t>
  </si>
  <si>
    <t>NPT Threaded AIRnet valve (Push to Fit Series)</t>
  </si>
  <si>
    <t>NPT Threaded AIRnet valve</t>
  </si>
  <si>
    <t>AIRnet valve (Push to Fit Series)</t>
  </si>
  <si>
    <t>AIRnet valve</t>
  </si>
  <si>
    <t>AIRnet valve support (for frequently operated valves)</t>
  </si>
  <si>
    <t>Standard Ball Valves - NPT</t>
  </si>
  <si>
    <t>AIRnet Butterfly Valve 100 mm</t>
  </si>
  <si>
    <t>Long Bolts (1 pack / Butterfly valve)</t>
  </si>
  <si>
    <t>AIRnet Butterfly Valve 158 mm</t>
  </si>
  <si>
    <t>Accessories</t>
  </si>
  <si>
    <t>Safety Coupler / ARO Profile - 1/4" body size</t>
  </si>
  <si>
    <t>Safety Coupler / Industrial Interchange - 1/4" body</t>
  </si>
  <si>
    <t>Quick disconnect plug - ARO Profile</t>
  </si>
  <si>
    <t>1/4" FNPT</t>
  </si>
  <si>
    <t>Quick disconnect plug - FNPT ARO Profile</t>
  </si>
  <si>
    <t>Quick disconnect plug - MNPT Industrial Profile</t>
  </si>
  <si>
    <t>Quick disconnect plug - FNPT Industrial Profile</t>
  </si>
  <si>
    <t>Hose Reel 300 PSI Open Reel (50FT)</t>
  </si>
  <si>
    <t>Hose Reel 300 PSI Open Reel (30FT)</t>
  </si>
  <si>
    <t>Hose Reel 300 PSI Enclosed Reel (50FT)</t>
  </si>
  <si>
    <t>Shop Hose 3/8" ID 300 PSI</t>
  </si>
  <si>
    <t>FRL - 1/2" Filter / Regulator</t>
  </si>
  <si>
    <t>FRL - 1/2" Filter Regulator + Lubricator</t>
  </si>
  <si>
    <t>FR L- Replacement cartridges 5 microns</t>
  </si>
  <si>
    <t>FRL - Convertf rom 1/2" to 3/8" port size</t>
  </si>
  <si>
    <t>FRL - Mounting Blocks - attach to each other</t>
  </si>
  <si>
    <t>FRL - Mounting Blocks to each othe r&amp; wall</t>
  </si>
  <si>
    <t>FRL - Mounting Blocks to mount regulator</t>
  </si>
  <si>
    <t>FRL - Replacement Pressure Gauge</t>
  </si>
  <si>
    <t>Spiral Hose</t>
  </si>
  <si>
    <t>Flexible Hoses NPT</t>
  </si>
  <si>
    <t>1/4" Threaded Rod - 6' length</t>
  </si>
  <si>
    <t>5/16" Threaded Rod - 6' length</t>
  </si>
  <si>
    <t>3/8" Threaded Rod - 6' length</t>
  </si>
  <si>
    <t>Threaded Rod Adapter - (3/4" - 2" New Pipe Clips)</t>
  </si>
  <si>
    <t>Threaded Rod Adapter - (2 1/2" - 3" New Pipe Clips)</t>
  </si>
  <si>
    <t>Threaded Rod Adapter - (6")</t>
  </si>
  <si>
    <t>Screw beam Clamp</t>
  </si>
  <si>
    <t>Cantilever arm (pkg of 5)</t>
  </si>
  <si>
    <t>Cantilever arm</t>
  </si>
  <si>
    <t>Wall Bracket (pkg of 5) -to mount Profile Channel</t>
  </si>
  <si>
    <t>Profile Channel (pkg of 5)</t>
  </si>
  <si>
    <t>T-Bolts - Use with cantilever arm and pipe clips</t>
  </si>
  <si>
    <t>Protection cap</t>
  </si>
  <si>
    <t>Loop Hangers (pkg of 5)</t>
  </si>
  <si>
    <t>Loop Hangers (pkg of 10)</t>
  </si>
  <si>
    <t>1/4" Stud Hangers (pkg of 5)</t>
  </si>
  <si>
    <t>1/4" Stud Hangers (pkg of 10)</t>
  </si>
  <si>
    <t>90º Eyelet Hangers (pkg of 5)</t>
  </si>
  <si>
    <t>90º Eyelet Hangers (pkg of 10)</t>
  </si>
  <si>
    <t>Gripple Cutters</t>
  </si>
  <si>
    <t>AIRnet Spanner / Depth Gauge (Push to Fit Series)</t>
  </si>
  <si>
    <t>AIRnet Spanner</t>
  </si>
  <si>
    <t>AIRnet Spanner Wrench (Belt type)</t>
  </si>
  <si>
    <t>AIRnet Pipe marker - Belt Ring (PF Series)</t>
  </si>
  <si>
    <t>Aluminum Pipe Cutter</t>
  </si>
  <si>
    <t>Aluminum Pipe Cutter - spare cutting wheel</t>
  </si>
  <si>
    <t>Aluminum Pipe Deburrer</t>
  </si>
  <si>
    <t>Hole deburrer - (pen type)</t>
  </si>
  <si>
    <t>Torque Wrench with head</t>
  </si>
  <si>
    <t>Torque Wrench head only</t>
  </si>
  <si>
    <t>Water Based Sliding Fluid</t>
  </si>
  <si>
    <t>Water Based Sliding Fluid (case of (4) four liter bottles)</t>
  </si>
  <si>
    <t>Hole Saw (Classic Series)</t>
  </si>
  <si>
    <t>Hole Saw (PF Series)</t>
  </si>
  <si>
    <t>Drill Bit/ Hole Saw Holder (arbor)</t>
  </si>
  <si>
    <t>L Key for Quick Drop (Classic Series)</t>
  </si>
  <si>
    <t>L Key for Quick Drop (PF Series)</t>
  </si>
  <si>
    <t>Price</t>
  </si>
  <si>
    <t>Qty</t>
  </si>
  <si>
    <r>
      <t xml:space="preserve">Strut Channel - </t>
    </r>
    <r>
      <rPr>
        <b/>
        <sz val="9"/>
        <color theme="4"/>
        <rFont val="Calibri"/>
        <family val="2"/>
        <scheme val="minor"/>
      </rPr>
      <t>(C Profile)</t>
    </r>
  </si>
  <si>
    <r>
      <t>Wall Bracket -</t>
    </r>
    <r>
      <rPr>
        <b/>
        <sz val="9"/>
        <color theme="4"/>
        <rFont val="Calibri"/>
        <family val="2"/>
        <scheme val="minor"/>
      </rPr>
      <t>(used to attach Strut Channel to wall)</t>
    </r>
  </si>
  <si>
    <t>All Thread</t>
  </si>
  <si>
    <t>Gripple Hangers</t>
  </si>
  <si>
    <t>Loop Hangers</t>
  </si>
  <si>
    <t>1/4" Stud Hangers</t>
  </si>
  <si>
    <r>
      <t xml:space="preserve">Ideal Use - </t>
    </r>
    <r>
      <rPr>
        <b/>
        <sz val="9"/>
        <color theme="4"/>
        <rFont val="Calibri"/>
        <family val="2"/>
        <scheme val="minor"/>
      </rPr>
      <t>Hanging from beams</t>
    </r>
  </si>
  <si>
    <r>
      <t xml:space="preserve">Ideal Use - </t>
    </r>
    <r>
      <rPr>
        <b/>
        <sz val="9"/>
        <color theme="4"/>
        <rFont val="Calibri"/>
        <family val="2"/>
        <scheme val="minor"/>
      </rPr>
      <t>with pipe clip 3/4" -2"</t>
    </r>
  </si>
  <si>
    <r>
      <t>90</t>
    </r>
    <r>
      <rPr>
        <b/>
        <sz val="11"/>
        <color theme="4"/>
        <rFont val="Calibri"/>
        <family val="2"/>
      </rPr>
      <t>° Eyelet</t>
    </r>
    <r>
      <rPr>
        <b/>
        <sz val="11"/>
        <color theme="4"/>
        <rFont val="Calibri"/>
        <family val="2"/>
        <scheme val="minor"/>
      </rPr>
      <t xml:space="preserve"> Hangers</t>
    </r>
  </si>
  <si>
    <r>
      <t xml:space="preserve">Ideal Use - </t>
    </r>
    <r>
      <rPr>
        <b/>
        <sz val="9"/>
        <color theme="4"/>
        <rFont val="Calibri"/>
        <family val="2"/>
        <scheme val="minor"/>
      </rPr>
      <t>with powder actuated devices</t>
    </r>
  </si>
  <si>
    <t>5' length</t>
  </si>
  <si>
    <t>Pipe Clips</t>
  </si>
  <si>
    <t>Spare Seals 4" Equal Unions</t>
  </si>
  <si>
    <t>1/2"m x 1/2"f</t>
  </si>
  <si>
    <t>3/4"m x 3/4" f</t>
  </si>
  <si>
    <t>1/2" f x 1/2"f</t>
  </si>
  <si>
    <t>3/4"f x 3/4"f</t>
  </si>
  <si>
    <t>1"f x 1"f</t>
  </si>
  <si>
    <t>1 1/4"f x 1 1/4"f</t>
  </si>
  <si>
    <t>1 1/2"f x 1 1/2"f</t>
  </si>
  <si>
    <t>2"f x 2"f</t>
  </si>
  <si>
    <t>2 1/2"f x 2 1/2"f</t>
  </si>
  <si>
    <t>3"f x 3"f</t>
  </si>
  <si>
    <t>1 pack = 8 bolts</t>
  </si>
  <si>
    <t>FRL's  - Filter Regulators Lubricators</t>
  </si>
  <si>
    <t>Filter Regulator</t>
  </si>
  <si>
    <t>Replacement cartridges 5 microns</t>
  </si>
  <si>
    <t>Convert 1/2" to 3/8" port size</t>
  </si>
  <si>
    <t>Reducing Bushing</t>
  </si>
  <si>
    <t>1/2"m      x     1/4"f</t>
  </si>
  <si>
    <t>1/2"m      x     3/8"f</t>
  </si>
  <si>
    <t>3/4"m      x     1/2"f</t>
  </si>
  <si>
    <t>1"m          x     3/4"f</t>
  </si>
  <si>
    <t>1 1/2"m   x     1"f</t>
  </si>
  <si>
    <t>2"m          x     1 1/2"f</t>
  </si>
  <si>
    <t>2 1/2"m   x     2"f</t>
  </si>
  <si>
    <t>3"m          x     2"f</t>
  </si>
  <si>
    <t>3"m          x     2 1/2"f</t>
  </si>
  <si>
    <t>3/4" straight</t>
  </si>
  <si>
    <t>1" straight</t>
  </si>
  <si>
    <t>1 1/2"" straight</t>
  </si>
  <si>
    <t>2" straight</t>
  </si>
  <si>
    <t>2 1/2 ft</t>
  </si>
  <si>
    <t>4.9 ft</t>
  </si>
  <si>
    <t>1/2" MNPT</t>
  </si>
  <si>
    <t>Spiral Hoses</t>
  </si>
  <si>
    <t>Shop Hose</t>
  </si>
  <si>
    <t>25 ft</t>
  </si>
  <si>
    <t>50 ft</t>
  </si>
  <si>
    <t xml:space="preserve">12 ft </t>
  </si>
  <si>
    <t>Threaded Quick Drops (NPT)</t>
  </si>
  <si>
    <t>Pipe to Pipe connector</t>
  </si>
  <si>
    <t>Main Size</t>
  </si>
  <si>
    <t>2½"</t>
  </si>
  <si>
    <t>63 / 2 1/2"</t>
  </si>
  <si>
    <t>63 2 1/2"</t>
  </si>
  <si>
    <t>Total</t>
  </si>
  <si>
    <t>Reducing Connections</t>
  </si>
  <si>
    <t>Hanging Material</t>
  </si>
  <si>
    <t>Straight Connections, Elbows, Tees, &amp; End Caps</t>
  </si>
  <si>
    <t>Straight Connections, Elbows, Tees,  &amp; End Caps</t>
  </si>
  <si>
    <t>Reduction connections</t>
  </si>
  <si>
    <t>Reducing Tees</t>
  </si>
  <si>
    <t>Threaded Reducing Tees</t>
  </si>
  <si>
    <t>Saddle Clamps</t>
  </si>
  <si>
    <t>100/4"</t>
  </si>
  <si>
    <t>158/6"</t>
  </si>
  <si>
    <r>
      <t xml:space="preserve">(3) Port Outlet </t>
    </r>
    <r>
      <rPr>
        <b/>
        <sz val="11"/>
        <color theme="1"/>
        <rFont val="Calibri"/>
        <family val="2"/>
      </rPr>
      <t>Φ</t>
    </r>
  </si>
  <si>
    <t>Adaptor Unions, Adaptor Kits &amp; Threaded Connectors</t>
  </si>
  <si>
    <t>Inert Gas (green pipe)</t>
  </si>
  <si>
    <t>1/2 liter bottle</t>
  </si>
  <si>
    <t>Spanner Wrenches - PF Series</t>
  </si>
  <si>
    <t>40 / 1½" - 80 / 3"</t>
  </si>
  <si>
    <t>Enter Qty Here</t>
  </si>
  <si>
    <t>Pipes &amp; Pipe Clips</t>
  </si>
  <si>
    <t>Qty ordered</t>
  </si>
  <si>
    <t>Lot</t>
  </si>
  <si>
    <t>Reducing Union</t>
  </si>
  <si>
    <t>Reducing Union PF Series</t>
  </si>
  <si>
    <t>Reducing Tee PF Series</t>
  </si>
  <si>
    <t xml:space="preserve">Reducing Tee </t>
  </si>
  <si>
    <t>Quick Connect Plugs</t>
  </si>
  <si>
    <t>Valves &amp; Flanges</t>
  </si>
  <si>
    <t>Reduced Size / Other info</t>
  </si>
  <si>
    <t>Torque Head only</t>
  </si>
  <si>
    <t>Wrench (with head)</t>
  </si>
  <si>
    <t>#</t>
  </si>
  <si>
    <t>Count</t>
  </si>
  <si>
    <t>(Flanges are included)</t>
  </si>
  <si>
    <t>Vacuum Seal</t>
  </si>
  <si>
    <t>2"- 3"</t>
  </si>
  <si>
    <t>4"- 6"</t>
  </si>
  <si>
    <t>3/4" - 1 1/2"</t>
  </si>
  <si>
    <t>All sizes - 3/4" - 6"</t>
  </si>
  <si>
    <t>Part Number</t>
  </si>
  <si>
    <t>3/4" / 3/4" NPT</t>
  </si>
  <si>
    <t>1" / 1" NPT</t>
  </si>
  <si>
    <t>1 1/2" / 1 1/2" NPT</t>
  </si>
  <si>
    <t>2" / 2" NPT</t>
  </si>
  <si>
    <t>AIRnet x NPT Connections</t>
  </si>
  <si>
    <t>AIRnet x AIRnet Connections</t>
  </si>
  <si>
    <t>NPT x NPT connections</t>
  </si>
  <si>
    <t>0650010016</t>
  </si>
  <si>
    <t>0650100127</t>
  </si>
  <si>
    <t>0650010006</t>
  </si>
  <si>
    <t>2810806400</t>
  </si>
  <si>
    <t>2810906400</t>
  </si>
  <si>
    <t>Screw beam Clamp (pkg of 10)</t>
  </si>
  <si>
    <t>Additional Info</t>
  </si>
  <si>
    <t>Accessories &amp; Hoses</t>
  </si>
  <si>
    <t>Note:</t>
  </si>
  <si>
    <t>No gaskets required for Butterfly Valves</t>
  </si>
  <si>
    <t>Pipe Clip Spacers</t>
  </si>
  <si>
    <t>20-25 / 3/4"-1"</t>
  </si>
  <si>
    <t>40-50 / 1 1/2"- 2"</t>
  </si>
  <si>
    <t>63-80 / 2 1/2" - 3"</t>
  </si>
  <si>
    <r>
      <t xml:space="preserve">AIRnet </t>
    </r>
    <r>
      <rPr>
        <b/>
        <sz val="11"/>
        <color theme="1"/>
        <rFont val="Calibri"/>
        <family val="2"/>
      </rPr>
      <t>Φ mm / inch</t>
    </r>
  </si>
  <si>
    <t>ANSI - Equal Unions required</t>
  </si>
  <si>
    <t xml:space="preserve">ANSI - Equal Unions required </t>
  </si>
  <si>
    <t>100 / 4" &amp; 158 / 6"</t>
  </si>
  <si>
    <t>50 ft - (Open reel)</t>
  </si>
  <si>
    <t>30 ft - (Open reel)</t>
  </si>
  <si>
    <t>50 ft (Enclosed reel)</t>
  </si>
  <si>
    <t>Manifold</t>
  </si>
  <si>
    <t>Manifold - Threaded</t>
  </si>
  <si>
    <t>Flange Bolts</t>
  </si>
  <si>
    <t>Connector Male NPT</t>
  </si>
  <si>
    <t>Connector Female NPT</t>
  </si>
  <si>
    <t>Pipe Clips Spacers</t>
  </si>
  <si>
    <t>Screw Beram Clamps</t>
  </si>
  <si>
    <t>15' length</t>
  </si>
  <si>
    <t>Pen Style Deburrer</t>
  </si>
  <si>
    <t>Mounting block</t>
  </si>
  <si>
    <t>Pressure Gauge</t>
  </si>
  <si>
    <t>Filter Regulator Lubricator</t>
  </si>
  <si>
    <t>O-ring (fittings)</t>
  </si>
  <si>
    <t>Pipe to Pipe or Pipe to Fitting</t>
  </si>
  <si>
    <r>
      <t>Size</t>
    </r>
    <r>
      <rPr>
        <b/>
        <sz val="12"/>
        <color theme="0"/>
        <rFont val="Calibri"/>
        <family val="2"/>
      </rPr>
      <t xml:space="preserve"> mm / in</t>
    </r>
  </si>
  <si>
    <t>Size mm / in</t>
  </si>
  <si>
    <r>
      <t xml:space="preserve">Size </t>
    </r>
    <r>
      <rPr>
        <b/>
        <sz val="12"/>
        <color theme="0"/>
        <rFont val="Calibri"/>
        <family val="2"/>
      </rPr>
      <t>mm / in</t>
    </r>
  </si>
  <si>
    <r>
      <t xml:space="preserve">Size </t>
    </r>
    <r>
      <rPr>
        <b/>
        <sz val="12"/>
        <color theme="0"/>
        <rFont val="Calibri"/>
        <family val="2"/>
      </rPr>
      <t>mm/in</t>
    </r>
  </si>
  <si>
    <t>Same End Cap for 4" &amp; 6" pipe</t>
  </si>
  <si>
    <r>
      <t xml:space="preserve"> Size </t>
    </r>
    <r>
      <rPr>
        <b/>
        <sz val="12"/>
        <color theme="0"/>
        <rFont val="Calibri"/>
        <family val="2"/>
      </rPr>
      <t>mm / in</t>
    </r>
  </si>
  <si>
    <r>
      <t xml:space="preserve">NPT size </t>
    </r>
    <r>
      <rPr>
        <b/>
        <sz val="12"/>
        <color theme="0"/>
        <rFont val="Calibri"/>
        <family val="2"/>
      </rPr>
      <t>inches</t>
    </r>
  </si>
  <si>
    <t>1/4" UNC</t>
  </si>
  <si>
    <t>5/16" UNC</t>
  </si>
  <si>
    <t>Use with wall bracket (below)</t>
  </si>
  <si>
    <t>1/2" NPT</t>
  </si>
  <si>
    <t>3/4"NPT</t>
  </si>
  <si>
    <t>1" NPT</t>
  </si>
  <si>
    <t>(Sizes 3/4" - 6")</t>
  </si>
  <si>
    <t>Used to debur quick drop holes</t>
  </si>
  <si>
    <t>100 /4"</t>
  </si>
  <si>
    <t>Bolts &amp; clips for (4") equal socket</t>
  </si>
  <si>
    <t>Replacement for Quick Drops</t>
  </si>
  <si>
    <t>Straight Connections, Elbows, 
Tees, &amp; End Caps</t>
  </si>
  <si>
    <t>ALL QUANTITY CHANGES MUST BE MADE ON PRODUCT PAGES</t>
  </si>
  <si>
    <t>Use with 4 &amp; 6" Pipe Clips</t>
  </si>
  <si>
    <t>Use with (2) threaded connectors to connect to AIRnet piping</t>
  </si>
  <si>
    <t>Use with 2 1/2" - 3" Pipe Clips</t>
  </si>
  <si>
    <t>ARO Profile- 1/4" body style</t>
  </si>
  <si>
    <t>Ind. Interchange- 1/4" body style</t>
  </si>
  <si>
    <t>1 1/2" NPT</t>
  </si>
  <si>
    <t>Butterfly Valve</t>
  </si>
  <si>
    <t>M-M Threaded Hex Nipples</t>
  </si>
  <si>
    <t>Profile Channel</t>
  </si>
  <si>
    <t>T-Bolts</t>
  </si>
  <si>
    <t>Beam Clamp</t>
  </si>
  <si>
    <t>U-Bolt Beam Clamp</t>
  </si>
  <si>
    <t>Hang Clamp</t>
  </si>
  <si>
    <t>Roof Clamp</t>
  </si>
  <si>
    <t>Canalis Clamp</t>
  </si>
  <si>
    <t>Alu Pipe Cutter</t>
  </si>
  <si>
    <t>Hole deburrer</t>
  </si>
  <si>
    <t>Electric Pipe Saw</t>
  </si>
  <si>
    <r>
      <t xml:space="preserve"> Ports / Outlet </t>
    </r>
    <r>
      <rPr>
        <b/>
        <sz val="11"/>
        <color theme="1"/>
        <rFont val="Calibri"/>
        <family val="2"/>
      </rPr>
      <t>Φ</t>
    </r>
  </si>
  <si>
    <t>(3) / 1/2" NPT</t>
  </si>
  <si>
    <t>PF Quick Drop - Contour Seal</t>
  </si>
  <si>
    <t>PF Quick Drop - Oring (std)</t>
  </si>
  <si>
    <t>40-50 / 1 1/2"-2"</t>
  </si>
  <si>
    <t>63-80 / 2 1/2"-3"</t>
  </si>
  <si>
    <t>Quick Drops &amp; Manifolds</t>
  </si>
  <si>
    <t>Height (mm)</t>
  </si>
  <si>
    <t xml:space="preserve">PF Series 1" </t>
  </si>
  <si>
    <t>Click On Picture</t>
  </si>
  <si>
    <t>Pressure Regulator</t>
  </si>
  <si>
    <t xml:space="preserve">Pressure Regulator </t>
  </si>
  <si>
    <t>Filter+Regulator+Lubricator</t>
  </si>
  <si>
    <t>Auto Drain</t>
  </si>
  <si>
    <t>40 / 1 1/2"</t>
  </si>
  <si>
    <t xml:space="preserve">40 / 1 1/2" </t>
  </si>
  <si>
    <t>Requires 2 Equal Unions</t>
  </si>
  <si>
    <t>Additional reductions possible - see npt union adpaters</t>
  </si>
  <si>
    <t>1/2" Male x 1/2" Male</t>
  </si>
  <si>
    <t>3/4" Male x 3/4" Male</t>
  </si>
  <si>
    <t>1" Male x 1" Male</t>
  </si>
  <si>
    <t>1 1/2" Male x 1 1/2" Male</t>
  </si>
  <si>
    <t>2" Male x 2" Male</t>
  </si>
  <si>
    <t>Slide Fluid (water based)</t>
  </si>
  <si>
    <t>***Pipe Depth Gauge***</t>
  </si>
  <si>
    <t>Drill Arbor for Hole Saw</t>
  </si>
  <si>
    <t xml:space="preserve">Filter Regulator </t>
  </si>
  <si>
    <r>
      <t>Male</t>
    </r>
    <r>
      <rPr>
        <sz val="11"/>
        <color theme="4"/>
        <rFont val="Calibri"/>
        <family val="2"/>
        <scheme val="minor"/>
      </rPr>
      <t xml:space="preserve"> -</t>
    </r>
    <r>
      <rPr>
        <b/>
        <sz val="11"/>
        <color theme="4"/>
        <rFont val="Calibri"/>
        <family val="2"/>
        <scheme val="minor"/>
      </rPr>
      <t xml:space="preserve"> PM</t>
    </r>
    <r>
      <rPr>
        <sz val="9.9"/>
        <color theme="4"/>
        <rFont val="Calibri"/>
        <family val="2"/>
      </rPr>
      <t xml:space="preserve"> Series </t>
    </r>
    <r>
      <rPr>
        <b/>
        <sz val="11"/>
        <color theme="4"/>
        <rFont val="Calibri"/>
        <family val="2"/>
        <scheme val="minor"/>
      </rPr>
      <t xml:space="preserve">
Aluminum Connector</t>
    </r>
  </si>
  <si>
    <r>
      <t>Female</t>
    </r>
    <r>
      <rPr>
        <sz val="11"/>
        <color theme="4"/>
        <rFont val="Calibri"/>
        <family val="2"/>
        <scheme val="minor"/>
      </rPr>
      <t xml:space="preserve"> -</t>
    </r>
    <r>
      <rPr>
        <b/>
        <sz val="11"/>
        <color theme="4"/>
        <rFont val="Calibri"/>
        <family val="2"/>
        <scheme val="minor"/>
      </rPr>
      <t xml:space="preserve"> PM</t>
    </r>
    <r>
      <rPr>
        <sz val="9.9"/>
        <color theme="4"/>
        <rFont val="Calibri"/>
        <family val="2"/>
      </rPr>
      <t xml:space="preserve"> Series </t>
    </r>
    <r>
      <rPr>
        <b/>
        <sz val="11"/>
        <color theme="4"/>
        <rFont val="Calibri"/>
        <family val="2"/>
        <scheme val="minor"/>
      </rPr>
      <t xml:space="preserve">
Aluminum Connector</t>
    </r>
  </si>
  <si>
    <t>PM Series</t>
  </si>
  <si>
    <r>
      <t xml:space="preserve">Use with </t>
    </r>
    <r>
      <rPr>
        <b/>
        <sz val="12"/>
        <color theme="4"/>
        <rFont val="Calibri"/>
        <family val="2"/>
        <scheme val="minor"/>
      </rPr>
      <t>Adapters/Threaded Connectors</t>
    </r>
    <r>
      <rPr>
        <sz val="12"/>
        <color theme="4"/>
        <rFont val="Calibri"/>
        <family val="2"/>
        <scheme val="minor"/>
      </rPr>
      <t xml:space="preserve"> to make additional pipe reductions or thread black iron pipes directly</t>
    </r>
  </si>
  <si>
    <t>1/2" Male NPT</t>
  </si>
  <si>
    <t>SIZE</t>
  </si>
  <si>
    <t>(Valve Only) - requires flange / bolt sets</t>
  </si>
  <si>
    <r>
      <t xml:space="preserve">Standard Ball Valves
</t>
    </r>
    <r>
      <rPr>
        <sz val="11"/>
        <color theme="4"/>
        <rFont val="Calibri"/>
        <family val="2"/>
        <scheme val="minor"/>
      </rPr>
      <t>Locking Latch / UL Listed</t>
    </r>
  </si>
  <si>
    <r>
      <rPr>
        <b/>
        <sz val="22"/>
        <color theme="9" tint="-0.249977111117893"/>
        <rFont val="Calibri"/>
        <family val="2"/>
        <scheme val="minor"/>
      </rPr>
      <t>Small Tool Box</t>
    </r>
    <r>
      <rPr>
        <b/>
        <sz val="22"/>
        <color theme="8"/>
        <rFont val="Calibri"/>
        <family val="2"/>
        <scheme val="minor"/>
      </rPr>
      <t xml:space="preserve">  Designed for Installation of 3/4" (20mm) - 2" (50mm)</t>
    </r>
  </si>
  <si>
    <r>
      <rPr>
        <b/>
        <sz val="22"/>
        <color theme="9" tint="-0.249977111117893"/>
        <rFont val="Calibri"/>
        <family val="2"/>
        <scheme val="minor"/>
      </rPr>
      <t>Large Tool Box</t>
    </r>
    <r>
      <rPr>
        <b/>
        <sz val="22"/>
        <color theme="8"/>
        <rFont val="Calibri"/>
        <family val="2"/>
        <scheme val="minor"/>
      </rPr>
      <t xml:space="preserve">  Designed for Installation of 2 1/2" (63mm) - 6" (158mm)</t>
    </r>
  </si>
  <si>
    <t>Attach strut channel (above) to wall</t>
  </si>
  <si>
    <t>Mounting Options</t>
  </si>
  <si>
    <t>Hanging from Beams</t>
  </si>
  <si>
    <t>CLIPS, BRACKETS, ADAPTERS, AND SUPPORTS</t>
  </si>
  <si>
    <t>Support  for Valves / Flanges</t>
  </si>
  <si>
    <t>aka Threaded Connectors</t>
  </si>
  <si>
    <t>aka Nipple Sockets</t>
  </si>
  <si>
    <t>3 Series</t>
  </si>
  <si>
    <t>Large</t>
  </si>
  <si>
    <t>63-80mm (2 1/2" - 3"</t>
  </si>
  <si>
    <t>20-50mm (3/4" - 2")</t>
  </si>
  <si>
    <t>100-158mm ( 4" &amp; 6")</t>
  </si>
  <si>
    <t>PF (Pre-Fit)</t>
  </si>
  <si>
    <t>Installation each pipe and fitting connection requires
equal unions to connect - tighten (2) hex head screws - design</t>
  </si>
  <si>
    <t>Installation push to connect with safety set screw - design</t>
  </si>
  <si>
    <t>Installation - push to connect - design</t>
  </si>
  <si>
    <t>Install Method</t>
  </si>
  <si>
    <t>Material</t>
  </si>
  <si>
    <t>Polymer fittings</t>
  </si>
  <si>
    <t>Aluminum Fittings</t>
  </si>
  <si>
    <t>Aluminum - Steel fittings</t>
  </si>
  <si>
    <t>(1) / 1/2" NPT (new 6 port)</t>
  </si>
  <si>
    <t>(1) / 1/2" NPT (single port)</t>
  </si>
  <si>
    <t>Manifold Plugs</t>
  </si>
  <si>
    <t>Manifold Plugs 1/2"</t>
  </si>
  <si>
    <t>Butterfly Valve
PM &amp; Large Series</t>
  </si>
  <si>
    <t>Threaded Ball Valve
PF Series</t>
  </si>
  <si>
    <t>PM (Pre-Marked)</t>
  </si>
  <si>
    <t>Large Series</t>
  </si>
  <si>
    <t>SOCKET EQUAL D63</t>
  </si>
  <si>
    <t>ELBOW 90 DEG. D63</t>
  </si>
  <si>
    <t>ELBOW 45 DEG. D63</t>
  </si>
  <si>
    <t>TEE EQUAL D63</t>
  </si>
  <si>
    <t>CAP END D63</t>
  </si>
  <si>
    <t>BUTTEFLY VALVE D63</t>
  </si>
  <si>
    <t>FLANGE D63 ANSI</t>
  </si>
  <si>
    <t xml:space="preserve">TEE REDUCTION D63-D40 </t>
  </si>
  <si>
    <t>TEE REDUCTION D63-D50</t>
  </si>
  <si>
    <t>TEE REDUCTION D63-2 NPT</t>
  </si>
  <si>
    <t>NIPPLE SOCKET D63-2 NPT</t>
  </si>
  <si>
    <t>UNION ADAPTER KIT D63-2NPT</t>
  </si>
  <si>
    <t>SOCKET REDUCTION D63 D50</t>
  </si>
  <si>
    <t>UNION ADAPTER D63 - 2 1/2 NPT</t>
  </si>
  <si>
    <t>NIPPLE SOCKET D63-2 1/2 NPT</t>
  </si>
  <si>
    <t>BUTTERFLY VALVE D63 - 2 1/2 NPT</t>
  </si>
  <si>
    <t>SOCKET EQUAL D80</t>
  </si>
  <si>
    <t>ELBOW 90 DEG. D80</t>
  </si>
  <si>
    <t>ELBOW 45 DEG. D80</t>
  </si>
  <si>
    <t>TEE EQUAL D80</t>
  </si>
  <si>
    <t>CAP END D80</t>
  </si>
  <si>
    <t>BUTTEFLY VALVE D80</t>
  </si>
  <si>
    <t>FLANGE D80 ANSI</t>
  </si>
  <si>
    <t>TEE REDUCTION D80-D40</t>
  </si>
  <si>
    <t>TEE REDUCTION D80-D50</t>
  </si>
  <si>
    <t>TEE REDUCTION D80-D63</t>
  </si>
  <si>
    <t>TEE REDUCTION D80- 2 1/2 NPT</t>
  </si>
  <si>
    <t>NIPPLE SOCKET D80-2 1/2 NPT</t>
  </si>
  <si>
    <t>UNION ADAPTER KIT D80-2 1/2 NPT</t>
  </si>
  <si>
    <t>SOCKET REDUCTION D80-D63</t>
  </si>
  <si>
    <t>TEE REDUCTION D80- 3 NPT</t>
  </si>
  <si>
    <t>UNION ADAPTER D80 - 3 NPT</t>
  </si>
  <si>
    <t>NIPPLE SOCKET D80-3 NPT</t>
  </si>
  <si>
    <t>UNION ADAPTER KIT D80-3 NPT</t>
  </si>
  <si>
    <t>BUTTERFLY VALVE D80 - 3 NPT</t>
  </si>
  <si>
    <r>
      <t>●</t>
    </r>
    <r>
      <rPr>
        <b/>
        <sz val="14"/>
        <color rgb="FF1F497D"/>
        <rFont val="Arial Black"/>
        <family val="2"/>
      </rPr>
      <t>PF Series - Push to Fit     3/4" - 2"  diameter</t>
    </r>
  </si>
  <si>
    <t>18 ft 8 inch</t>
  </si>
  <si>
    <t>Torque Head</t>
  </si>
  <si>
    <t>VALVE-BALL:0.5FNPT - AIRNET</t>
  </si>
  <si>
    <t>VALVE-BALL:0.75FNPT - AIRNET</t>
  </si>
  <si>
    <t>VALVE-BALL:3.0FNPT - AIRNET</t>
  </si>
  <si>
    <t>HOSE-REEL:OPEN FOR 50FT .25ID</t>
  </si>
  <si>
    <t>HOSE-REEL:OPEN FOR 50FT .375ID</t>
  </si>
  <si>
    <t>HOSE-REEL:OPEN FOR 30FT .375ID</t>
  </si>
  <si>
    <t>HOSE:.375IDX25FT 300PSI SHOP</t>
  </si>
  <si>
    <t>HOSE:.375ID X 50FT 300PSI SHOP</t>
  </si>
  <si>
    <t>VALVE-BALL:0.5MNPT X 0.5FNPT</t>
  </si>
  <si>
    <t>HOSE-REEL:ENCLOSED 50FT .25ID</t>
  </si>
  <si>
    <t>HOSE-REEL:ENCLOSED 50FT .375ID</t>
  </si>
  <si>
    <t>VALVE-BALL:1.25FNPT-AIRNET</t>
  </si>
  <si>
    <t>MOUNTING-HARDWARE:MOUNT SINGLE</t>
  </si>
  <si>
    <t>BUSHING-PIPE:1.5"MNPT X1."FNPT</t>
  </si>
  <si>
    <t>VALVE-BALL:3/4"MNPT X 3/4"FNPT</t>
  </si>
  <si>
    <t>COUPLING KIT THR ROD</t>
  </si>
  <si>
    <t>COUPLING:3/8F X 5/16F</t>
  </si>
  <si>
    <t>COUPLING:BOLT 5/16</t>
  </si>
  <si>
    <t>ROD:THREADED 3/8"X 6FT ZINC</t>
  </si>
  <si>
    <t>1/4" x 6' THREADED ROD</t>
  </si>
  <si>
    <t>5/16" x 6' THREADED ROD</t>
  </si>
  <si>
    <t>CLAMP:BEAM-SCREW 1/4"</t>
  </si>
  <si>
    <t>CLAMP:BEAM-SCREW 5/16"</t>
  </si>
  <si>
    <t>BUSHING-PIPE:2"MNPT X1.5"FNPT</t>
  </si>
  <si>
    <t>BUSHING-PIPE:1'MNPT X .75"FNPT</t>
  </si>
  <si>
    <t>BUSHING-PIPE:3.0"MNPT x 2.50"</t>
  </si>
  <si>
    <t>BUSHING-PIPE:2.5"MNPT x 2"FNPT</t>
  </si>
  <si>
    <t>BUSHING-PIPE:3.0"MNPT X 2.0"</t>
  </si>
  <si>
    <t>BUSHING:1/2" X 1/4", STEEL</t>
  </si>
  <si>
    <t>BUSHING:1/2" x 3/8", GALV</t>
  </si>
  <si>
    <t>BUSHING:3/4" X 1/2", STEEL,</t>
  </si>
  <si>
    <t>COUPLING:HOSE 1/4"NPT PLUG FEM</t>
  </si>
  <si>
    <t>COUPLING:HOSE 1/4"NPT PLUG MAL</t>
  </si>
  <si>
    <t>COUPLER:1/4" FNPT - ARO</t>
  </si>
  <si>
    <t>COUPLER:1/2" MNPT - ARO</t>
  </si>
  <si>
    <t>PLUG:1/4" NPT MALE - ARO</t>
  </si>
  <si>
    <t>PLUG:1/4" FEMALE NPT - ARO</t>
  </si>
  <si>
    <t>Slide Gel Assembly Fluid  / case</t>
  </si>
  <si>
    <t>COUPLER:1/4" FNPT-IND PROFILE</t>
  </si>
  <si>
    <t>COUPLER:1/2" MNPT-IND PROFILE</t>
  </si>
  <si>
    <t>PLUG:1/4" NPT MALE - IND</t>
  </si>
  <si>
    <t>PLUG:1/4" NPT FEMALE - IND</t>
  </si>
  <si>
    <t>HOSE ASSY 3/4" STRAIGHT 2.5 FT</t>
  </si>
  <si>
    <t>HOSE ASSY 3/4" STRAIGHT 4.9 FT</t>
  </si>
  <si>
    <t>HOSE ASSY 1" STRAIGHT 2.5 FT</t>
  </si>
  <si>
    <t>HOSE ASSY 1" STRAIGHT 4.9 FT</t>
  </si>
  <si>
    <t>HOSE ASSY 1 1/2" STRAIGHT</t>
  </si>
  <si>
    <t>HOSE ASSY 2" STRAIGHT 4.9 FT</t>
  </si>
  <si>
    <t>PIPE CLIP:4+ D100</t>
  </si>
  <si>
    <t>BUTTERFLY VALVE</t>
  </si>
  <si>
    <t>SOCKET 1 INCH NPT - F</t>
  </si>
  <si>
    <t>Gripple Loop Hangers 5' - 5 pack</t>
  </si>
  <si>
    <t>Gripple Loop Hangers 5' - 10 pack</t>
  </si>
  <si>
    <t>Gripple Loop Hangers 15' - 5 pack</t>
  </si>
  <si>
    <t>Gripple Loop Hangers 15' - 10 pack</t>
  </si>
  <si>
    <t>Gripple 1/4" Stud Hangers 5' - 10 pack</t>
  </si>
  <si>
    <t>Gripple 1/4" Stud Hangers 15' - 10 pack</t>
  </si>
  <si>
    <t>Gripple 90º Eyelet Hangers 5' - 10 pack</t>
  </si>
  <si>
    <t>Gripple 90º Eyelet Hangers1 5' - 10 pack</t>
  </si>
  <si>
    <t>Gripple Y-Fit Pipe Hangers 5' - 10 pack</t>
  </si>
  <si>
    <t>Gripple Y-Fit Pipe Hangers 15' - 10 pack</t>
  </si>
  <si>
    <t>Gripple Barrel End Hangers 5' - 10 pack</t>
  </si>
  <si>
    <t>FIXATION WALLBRACKET VALVE D63</t>
  </si>
  <si>
    <t>FIXATION WALLBRACKET VALVE D80</t>
  </si>
  <si>
    <t>2M C-PROFILE</t>
  </si>
  <si>
    <t>WALL BRACKET</t>
  </si>
  <si>
    <t>CANTILEVER ARM 300MM</t>
  </si>
  <si>
    <t>T-BOLT M8X30</t>
  </si>
  <si>
    <t>PROTECTION CAP</t>
  </si>
  <si>
    <t>BEAM CLAMP 2-3MM</t>
  </si>
  <si>
    <t>SCREW BEAM CLAMP</t>
  </si>
  <si>
    <t>U-BOLT BEAM CLAMP</t>
  </si>
  <si>
    <t>HANG CLAMP 1.5-4MM</t>
  </si>
  <si>
    <t>ROOF CLAMP</t>
  </si>
  <si>
    <t>TOOL</t>
  </si>
  <si>
    <t>TOOL DEBURRER HOLE</t>
  </si>
  <si>
    <t>ANTI WHIP-LASH STRAP 1/2-1.1/4</t>
  </si>
  <si>
    <t>ANTI WHIP-LASH STRAP 1.1/2-3</t>
  </si>
  <si>
    <t>CANTILEVER ARM L540MM</t>
  </si>
  <si>
    <t>T-BOLT M8X40</t>
  </si>
  <si>
    <t>BEAM CLAMP 3-8MM</t>
  </si>
  <si>
    <t>HANG CLAMP 4-6.5MM</t>
  </si>
  <si>
    <t>TUBE GYMNA CONTACTGEL 0.5L</t>
  </si>
  <si>
    <t>SET CONNECTION</t>
  </si>
  <si>
    <t>SPACER</t>
  </si>
  <si>
    <t>BEAM CLAMP 8-14MM</t>
  </si>
  <si>
    <t>TOOL CUTTER 100-170MM</t>
  </si>
  <si>
    <t>TOOL DRIL BIT D24</t>
  </si>
  <si>
    <t>LUBRICATOR IKV H-1 AIRNET</t>
  </si>
  <si>
    <t>SET Q= 5 BRACKET</t>
  </si>
  <si>
    <t>CLIP SPACER D100-FL SUP Q=10</t>
  </si>
  <si>
    <t>T-BOLT M8X80</t>
  </si>
  <si>
    <t>BEAM CLAMP 14-20MM</t>
  </si>
  <si>
    <t>CUTTING RING</t>
  </si>
  <si>
    <t>CUTTING RING D48-170</t>
  </si>
  <si>
    <t>BOLT SET 3/4UNC D158 VALVE</t>
  </si>
  <si>
    <t>TOOL CUTTER ELECTRIC 110V</t>
  </si>
  <si>
    <t>DEBURRER PIPE D50-150</t>
  </si>
  <si>
    <t>TOOL CUTTER EL. TCT140 BLADE</t>
  </si>
  <si>
    <t>TOOL DEBURRER BIGGER DIAMETERS</t>
  </si>
  <si>
    <t>BOX TOOLS</t>
  </si>
  <si>
    <t>CLAMP SCREW BEAM M6 18MM 10PC</t>
  </si>
  <si>
    <t>CLAMP HANG M6 1,5-4MM</t>
  </si>
  <si>
    <t>TOOL SPANNER D63</t>
  </si>
  <si>
    <t>TOOL SPANNER D80</t>
  </si>
  <si>
    <t>ELBOW 90 DEG. D100</t>
  </si>
  <si>
    <t>ELBOW 45 DEG. D100</t>
  </si>
  <si>
    <t>TEE EQUAL D100</t>
  </si>
  <si>
    <t>BELT SPANNER D40-80</t>
  </si>
  <si>
    <t>SUPPORT</t>
  </si>
  <si>
    <t>FLANGE</t>
  </si>
  <si>
    <t>TEE REDUCTION D100 X 1 NPT</t>
  </si>
  <si>
    <t>SEAL PRESSURE D100 KIT</t>
  </si>
  <si>
    <t>VACUUM LABEL 10PCS</t>
  </si>
  <si>
    <t>TEE REDUCTION D100-D50</t>
  </si>
  <si>
    <t>TEE REDUCTION D100-D63</t>
  </si>
  <si>
    <t>TEE REDUCTION D100-D80</t>
  </si>
  <si>
    <t>SOCKET REDUCTION D100-D80</t>
  </si>
  <si>
    <t>SOCKET EQUAL D100</t>
  </si>
  <si>
    <t>SOCKET EQUAL D158</t>
  </si>
  <si>
    <t>ELBOW 90 DEG. D158</t>
  </si>
  <si>
    <t>ELBOW 45 DEG. D158</t>
  </si>
  <si>
    <t>TEE EQUAL D158</t>
  </si>
  <si>
    <t>CLIP PIPE D158 10PCS</t>
  </si>
  <si>
    <t>VALVE BUTTERFLY DN150</t>
  </si>
  <si>
    <t>FIXATION WALLBRACKET D158FLANG</t>
  </si>
  <si>
    <t>CLIP PIPE D158 3-8UNC 10PCS</t>
  </si>
  <si>
    <t>TEE REDUCTION D158X1NPT</t>
  </si>
  <si>
    <t>TEE REDUCTION D158-D80</t>
  </si>
  <si>
    <t>TEE REDUCTION D158X100</t>
  </si>
  <si>
    <t>CAP END D158/D100</t>
  </si>
  <si>
    <t>SOCKET REDUCTION D158X100</t>
  </si>
  <si>
    <t>TEE REDUCTION D20 X 3/8 NPT</t>
  </si>
  <si>
    <t>KIT AIRNET D20 3/8 INCH NPT</t>
  </si>
  <si>
    <t>NIPPLE WALLMOUNT 1/2 INCH NPT</t>
  </si>
  <si>
    <t>CLIP SPACER D20-25 H=15 10PCS</t>
  </si>
  <si>
    <t>WRENCH 8439004103 + HEAD CAL.</t>
  </si>
  <si>
    <t>BOX TOOL PF SERIES</t>
  </si>
  <si>
    <t>KIT WALLMOUNT PLUG NPT</t>
  </si>
  <si>
    <t>NIPPLE HEXAGON 1/2 INCH NPT</t>
  </si>
  <si>
    <t>SOCKET 1/2 INCH NPT</t>
  </si>
  <si>
    <t>CLIP SPACER D40-50 H=20 10PCS</t>
  </si>
  <si>
    <t>BOLT ADAPTOR 1/4-3/8INCH</t>
  </si>
  <si>
    <t>CLIP SPACER D63-80 H=30 10PCS</t>
  </si>
  <si>
    <t>MARKER PIPE</t>
  </si>
  <si>
    <t>BOX TOOL BIGGER DIAMETERS</t>
  </si>
  <si>
    <t>BOLT ADAPTOR 5/16-3/8INCH</t>
  </si>
  <si>
    <t>QUICK RELEASE FITTING 1/2 F-F</t>
  </si>
  <si>
    <t>BOLT ADAPTOR M10-3/8INCH</t>
  </si>
  <si>
    <t>QUICK RELEASE FITTING 1/4 M-M</t>
  </si>
  <si>
    <t>QUICK RELEASE FITTING 1/2 M-M</t>
  </si>
  <si>
    <t>QUICK RELEASE FITTING 1/2 F-M</t>
  </si>
  <si>
    <t>HOSE REEL DIA12X8MM LENGTH 12M</t>
  </si>
  <si>
    <t>PU HOSE DIA 12X8MM LENGTH 25M</t>
  </si>
  <si>
    <t>PU HOSE DIA 12X8MM LENGTH 50M</t>
  </si>
  <si>
    <t>PU HOSE DIA 12X8MM LENGTH 100M</t>
  </si>
  <si>
    <t>RUBBER HOSE D17X8MM LENGTH 25M</t>
  </si>
  <si>
    <t>RUBBER HOSE D17X8MM LENGTH 50M</t>
  </si>
  <si>
    <t>RUBBER HOSE D17X8MM LENGTH100M</t>
  </si>
  <si>
    <t>PIPE STRAIGHT D20 x1</t>
  </si>
  <si>
    <t>SOCKET EQUAL D20</t>
  </si>
  <si>
    <t>CLIP CONDUCTIVITY KIT EQ 20/25</t>
  </si>
  <si>
    <t>ELBOW 90 DEG. D20</t>
  </si>
  <si>
    <t>CLIP CONDUCTIVITY KIT ELBOW 90</t>
  </si>
  <si>
    <t>ELBOW 45 DEG. D20</t>
  </si>
  <si>
    <t>CLIP CONDUCTIVITY KIT ELBOW 45</t>
  </si>
  <si>
    <t>TEE EQUAL D20</t>
  </si>
  <si>
    <t>CLIP CONDUCTIVITY KIT TEE D20</t>
  </si>
  <si>
    <t>CAP END D20</t>
  </si>
  <si>
    <t>TEE REDUCTION D20 X 1/2 NPT</t>
  </si>
  <si>
    <t>NIPPLE SOCKET D20X 1/2 NPT</t>
  </si>
  <si>
    <t>KIT AIRNET D20 1/2 INCH NPT</t>
  </si>
  <si>
    <t>NIPPLE WALLMOUNT D20</t>
  </si>
  <si>
    <t>NIPPLE WALLMOUNT 3/4 INCH NPT</t>
  </si>
  <si>
    <t>TOOL SPANNER D20</t>
  </si>
  <si>
    <t>NIPPLE WALLMOUNT D20 1XNPT</t>
  </si>
  <si>
    <t>MANIFOLD D20 NPT</t>
  </si>
  <si>
    <t>VALVE PUSH FIT D20</t>
  </si>
  <si>
    <t>Aluminium Pipe - Inert Gases  5.7m (18.7')</t>
  </si>
  <si>
    <t>Aluminium Pipe-Blue- 2.85m (9.35ft)</t>
  </si>
  <si>
    <t>PIPE S - BEND D20</t>
  </si>
  <si>
    <t>UNION ADAPTER D20 X 3/4 NPT</t>
  </si>
  <si>
    <t>NIPPLE SOCKET D20X 3/4 NPT</t>
  </si>
  <si>
    <t>CLIP PIPE D20 1/4 UNC 20PCS</t>
  </si>
  <si>
    <t>VALVE THREADED D20 X 3/4 NPT</t>
  </si>
  <si>
    <t>NIPPLE HEXAGON 3/4 ISO 7-R</t>
  </si>
  <si>
    <t>NIPPLE HEXAGON 3/4 INCH NPT</t>
  </si>
  <si>
    <t>SOCKET 3/4 INCH ISO 228</t>
  </si>
  <si>
    <t>SOCKET 3/4 INCH NPT</t>
  </si>
  <si>
    <t>LOCKABLE HANDLE D20/D25</t>
  </si>
  <si>
    <t>FIXATION SPACER VALVE D20-D25</t>
  </si>
  <si>
    <t>PIPE STRAIGHT D25 x1</t>
  </si>
  <si>
    <t>SOCKET EQUAL D25</t>
  </si>
  <si>
    <t>ELBOW 90 DEG. D25</t>
  </si>
  <si>
    <t>ELBOW 45 DEG. D25</t>
  </si>
  <si>
    <t>CLIP CONDUCTIVITY KIT TEE D25</t>
  </si>
  <si>
    <t>CAP END D25</t>
  </si>
  <si>
    <t>TEE REDUCTION D25 X 1/2 NPT</t>
  </si>
  <si>
    <t>QUICKDROP THREADED 1/2 NPT</t>
  </si>
  <si>
    <t>KIT AIRNET D25 1/2 INCH NPT</t>
  </si>
  <si>
    <t>NIPPLE WALLMOUNT D25 NPT</t>
  </si>
  <si>
    <t>TOOL SPANNER D25</t>
  </si>
  <si>
    <t>NIPPLE WALLMOUNT D25 1XNPT</t>
  </si>
  <si>
    <t>MANIFOLD D25 NPT</t>
  </si>
  <si>
    <t>VALVE PUSH FIT D25</t>
  </si>
  <si>
    <t>KIT AIRNET QD D25 SEALS</t>
  </si>
  <si>
    <t>PIPE S - BEND D25</t>
  </si>
  <si>
    <t>TEE REDUCTION D25 D20</t>
  </si>
  <si>
    <t>TEE REDUCTION D25 X 3/4 NPT</t>
  </si>
  <si>
    <t>QUICKDROP PUSH FIT D25XD20</t>
  </si>
  <si>
    <t>NIPPLE SOCKET D25X 3/4 NPT</t>
  </si>
  <si>
    <t>KIT AIRNET D25 3/4 INCH NPT</t>
  </si>
  <si>
    <t>SOCKET REDUCTION D20 D25</t>
  </si>
  <si>
    <t>CLIP PIPE D25 1/4 UNC 20PCS</t>
  </si>
  <si>
    <t>UNION ADAPTER 1 INCH NPT</t>
  </si>
  <si>
    <t>NIPPLE SOCKET D25X 1 NPT</t>
  </si>
  <si>
    <t>VALVE THREADED D25 X 1 NPT</t>
  </si>
  <si>
    <t>NIPPLE HEXAGON 1 INCH NPT</t>
  </si>
  <si>
    <t>SOCKET 1 1/4 INCH NPT</t>
  </si>
  <si>
    <t>PIPE STRAIGHT D40 x1</t>
  </si>
  <si>
    <t>SOCKET EQUAL D40</t>
  </si>
  <si>
    <t>CLIP CONDUCTIVITY KIT EQ D40</t>
  </si>
  <si>
    <t>ELBOW 90 DEG. D40</t>
  </si>
  <si>
    <t>ELBOW 45 DEG. D40</t>
  </si>
  <si>
    <t>TEE EQUAL D40</t>
  </si>
  <si>
    <t>CLIP CONDUCTIVITY KIT TEE D40</t>
  </si>
  <si>
    <t>CAP END D40</t>
  </si>
  <si>
    <t>TOOL SPANNER D40</t>
  </si>
  <si>
    <t>KIT AIRNET VALVE D40</t>
  </si>
  <si>
    <t>KIT AIRNET QD D40 D50 SEALS</t>
  </si>
  <si>
    <t>TEE REDUCTION D40 D20</t>
  </si>
  <si>
    <t>QUICKDROP PUSH FIT D40XD20</t>
  </si>
  <si>
    <t>QUICKDROP THREADED 3/4 NPT</t>
  </si>
  <si>
    <t>CLIP PIPE D40 1/4 UNC 20PCS</t>
  </si>
  <si>
    <t>TEE REDUCTION D40 D25</t>
  </si>
  <si>
    <t>TEE REDUCTION THREADED NPT 1</t>
  </si>
  <si>
    <t>QUICKDROP PUSH FIT D40XD25</t>
  </si>
  <si>
    <t>KIT AIRNET D40XNPT1</t>
  </si>
  <si>
    <t>SOCKET REDUCTION D40 D25</t>
  </si>
  <si>
    <t>NIPPLE SOCKET D40X1 1/4 NPT</t>
  </si>
  <si>
    <t>UNION ADAPTER NPT 1 1/2</t>
  </si>
  <si>
    <t>NIPPLE SOCKET D40X1 1/2 NPT</t>
  </si>
  <si>
    <t>KIT AIRNET VALVE D40X1 1/2 NPT</t>
  </si>
  <si>
    <t>NIPPLE HEXAGON 1 1/2 INCH NPT</t>
  </si>
  <si>
    <t>SOCKET 1 1/2 INCH NPT</t>
  </si>
  <si>
    <t>LOCKABLE HANDLE D40/D50</t>
  </si>
  <si>
    <t>PIPE STRAIGHT D50 x1</t>
  </si>
  <si>
    <t>SOCKET EQUAL D50</t>
  </si>
  <si>
    <t>CLIP CONDUCTIVITY KIT EQ D50</t>
  </si>
  <si>
    <t>ELBOW 90 DEG. D50</t>
  </si>
  <si>
    <t>ELBOW 45 DEG. D50</t>
  </si>
  <si>
    <t>TEE EQUAL D50</t>
  </si>
  <si>
    <t>CLIP CONDUCTIVITY KIT TEE D50</t>
  </si>
  <si>
    <t>CAP END D50</t>
  </si>
  <si>
    <t>QUICKDROP THREADED D50-1/2 NPT</t>
  </si>
  <si>
    <t>TOOL SPANNER D50</t>
  </si>
  <si>
    <t>KIT AIRNET VALVE D50</t>
  </si>
  <si>
    <t>PIPE STRAIGHT D50</t>
  </si>
  <si>
    <t>CLIP CONDUCTIVITY ELBOW 90 DEG</t>
  </si>
  <si>
    <t>TEE REDUCTION D50 D20</t>
  </si>
  <si>
    <t>QUICKDROP PUSH FIT D50XD20</t>
  </si>
  <si>
    <t>QUICKDROP THREADED D50-3/4 NPT</t>
  </si>
  <si>
    <t>CLIP PIPE D50 1/4 UNC 20PCS</t>
  </si>
  <si>
    <t>TEE REDUCTION D50 D25</t>
  </si>
  <si>
    <t>TEE REDUCTION THREADED NPT1</t>
  </si>
  <si>
    <t>QUICKDROP PUSH FIT D50XD25</t>
  </si>
  <si>
    <t>TEE REDUCTION D50-D40</t>
  </si>
  <si>
    <t>NIPPLE SOCKET D50X1 1/2 NPT</t>
  </si>
  <si>
    <t>KIT AIRNET D50XNPT 1 1/2</t>
  </si>
  <si>
    <t>SOCKET REDUCTION D50-D40</t>
  </si>
  <si>
    <t>UNION ADAPTER NPT 2</t>
  </si>
  <si>
    <t>NIPPLE SOCKET D50X2 NPT</t>
  </si>
  <si>
    <t>KIT AIRNET D50XNPT 2</t>
  </si>
  <si>
    <t>NIPPLE HEXAGON 2 INCH NPT</t>
  </si>
  <si>
    <t>SOCKET 2 INCH NPT</t>
  </si>
  <si>
    <t>PIPE STRAIGHT D63 x1</t>
  </si>
  <si>
    <t>KIT AIRNET QD D63 D80 SEALS</t>
  </si>
  <si>
    <t>QUICKDROP PUSH FIT D63XD20</t>
  </si>
  <si>
    <t>CLIP PIPE D63 5/16 UNC 20PCS</t>
  </si>
  <si>
    <t>TOOL TORQUE HEAD D63</t>
  </si>
  <si>
    <t>QUICKDROP PUSH FIT D63XD25</t>
  </si>
  <si>
    <t>TOOL SPANNER D63 HEXAGON BODY</t>
  </si>
  <si>
    <t>PIPE STRAIGHT D80 x1</t>
  </si>
  <si>
    <t>QUICKDROP THREADED D80-1/2 NPT</t>
  </si>
  <si>
    <t>QUICKDROP PUSH FIT D80XD20</t>
  </si>
  <si>
    <t>QUICKDROP THREADED D80-3/4 NPT</t>
  </si>
  <si>
    <t>CLIP PIPE D80 5/16 UNC 20PCS</t>
  </si>
  <si>
    <t>TOOL TORQUE HEAD D80</t>
  </si>
  <si>
    <t>QUICKDROP PUSH FIT D80XD25</t>
  </si>
  <si>
    <t>PIPE END FITTING D80-D50</t>
  </si>
  <si>
    <t>TOOL SPANNER D80 HEXAGON BODY</t>
  </si>
  <si>
    <t>PIPE STRAIGHT D100 x1</t>
  </si>
  <si>
    <t>PIPE STRAIGHT D100 GREEN 5.7M x1</t>
  </si>
  <si>
    <t>PIPE STRAIGHT D100 GREY 5.7M x1</t>
  </si>
  <si>
    <t>PIPE STRAIGHT D158 x1</t>
  </si>
  <si>
    <t>TOOL PRESS D15-D54 110V</t>
  </si>
  <si>
    <t>MARKER</t>
  </si>
  <si>
    <t>TOOL CUTTER MANUAL D15-D54</t>
  </si>
  <si>
    <t>DEMO BOX</t>
  </si>
  <si>
    <t>DEMO BOX EMPTY</t>
  </si>
  <si>
    <t>PIPE STRAIGHT D35 DEMOBOX</t>
  </si>
  <si>
    <t>PIPE STRAIGHT D42 DEMOBOX</t>
  </si>
  <si>
    <t>TOOL PRESS D76-D108 110V</t>
  </si>
  <si>
    <t>TOOL CUTTER MANUAL SPARE BLADE</t>
  </si>
  <si>
    <t>BOLT ADAPTOR M6-3/8 INCH UNC</t>
  </si>
  <si>
    <t>TOOL BATTERY</t>
  </si>
  <si>
    <t>TOOL CUTTER EL. D28-D108 220V</t>
  </si>
  <si>
    <t>TOOL CUT EL. KIT D28-D108 220V</t>
  </si>
  <si>
    <t>BOLT ADAPTOR M8-3/8 INCH UNC</t>
  </si>
  <si>
    <t>TOOL CHARGER 110V</t>
  </si>
  <si>
    <t>TOOL CUTTER EL. D28-D108 110V</t>
  </si>
  <si>
    <t>TOOL CUT EL. KIT D28-D108 110V</t>
  </si>
  <si>
    <t>BOLT ADAPTOR M10-3/8 INCH UNC</t>
  </si>
  <si>
    <t>TOOL CABLE 110V</t>
  </si>
  <si>
    <t>TOOL CUTTER EL. CUTTING WHEEL</t>
  </si>
  <si>
    <t>TOOL CUTTER EL. WHEEL STAND</t>
  </si>
  <si>
    <t>TOOL CUTTER EL. PIPE SUPPORT</t>
  </si>
  <si>
    <t>TOOL CUTTER EL. SPARE ROLLERS</t>
  </si>
  <si>
    <t>PIPE 304L D15 x1</t>
  </si>
  <si>
    <t>PIPE 316L D15 x1</t>
  </si>
  <si>
    <t>EQUAL SOCKET 316L D15</t>
  </si>
  <si>
    <t>ELBOW 90 DEG 316L D15</t>
  </si>
  <si>
    <t>ELBOW 45 DEG 316L D15</t>
  </si>
  <si>
    <t>EQUAL TEE 316L D15</t>
  </si>
  <si>
    <t>END CAP 316L D15</t>
  </si>
  <si>
    <t>RED TEE 316L D15X1/2 NPT</t>
  </si>
  <si>
    <t>NIPPLE 316L D15X1/2 NPT M</t>
  </si>
  <si>
    <t>PIPE CLIP 304 D15 M8 20X</t>
  </si>
  <si>
    <t>TOOL JAW D15</t>
  </si>
  <si>
    <t>WALLMOUNT 316L D15X1/2 ISO228</t>
  </si>
  <si>
    <t>WALLMOUNT 316L D15X1/2NPT</t>
  </si>
  <si>
    <t>BALL VALVE 316L D15</t>
  </si>
  <si>
    <t>ASS. FLANGE 316L D15 DIN PN16</t>
  </si>
  <si>
    <t>COMPENSATOR 316L D15 PN10</t>
  </si>
  <si>
    <t>KIT SEAL D15 20PCS</t>
  </si>
  <si>
    <t>SWAN NECK 316L D15</t>
  </si>
  <si>
    <t>ASS. UNION 316L D15X1/2 NPT F</t>
  </si>
  <si>
    <t>NIPPLE 316L D15X3/4 NPT M</t>
  </si>
  <si>
    <t>NIPPLE 316L D15X3/4 NPT F</t>
  </si>
  <si>
    <t>PIPE CLIP 304 D15 3/8UNC 20X</t>
  </si>
  <si>
    <t>ASS. FLANGE 316L D15 ANSI COMP</t>
  </si>
  <si>
    <t>PIPE 304L D28 x1</t>
  </si>
  <si>
    <t>PIPE 316L D28 x1</t>
  </si>
  <si>
    <t>EQUAL SOCKET 316L D28</t>
  </si>
  <si>
    <t>ELBOW 90 DEG 316L D28</t>
  </si>
  <si>
    <t>ELBOW 45 DEG 316L D28</t>
  </si>
  <si>
    <t>EQUAL TEE 316L D28</t>
  </si>
  <si>
    <t>END CAP 316L D28</t>
  </si>
  <si>
    <t>PIPE CLIP 304 D28 M8 20X</t>
  </si>
  <si>
    <t>TOOL JAW D28</t>
  </si>
  <si>
    <t>BALL VALVE 316L D28</t>
  </si>
  <si>
    <t>COMPENSATOR 316L D28 PN10</t>
  </si>
  <si>
    <t>KIT SEAL D28 20PCS</t>
  </si>
  <si>
    <t>SWAN NECK 316L D28</t>
  </si>
  <si>
    <t>RED TEE 316L D28XD15</t>
  </si>
  <si>
    <t>RED TEE 316L D28X3/4 NPT</t>
  </si>
  <si>
    <t>NIPPLE 316L D28X3/4 NPT M</t>
  </si>
  <si>
    <t>REDUCER 316L MF D28XD15</t>
  </si>
  <si>
    <t>PIPE CLIP 304 D28 3/8UNC 20X</t>
  </si>
  <si>
    <t>ASS. FLANGE 316L D28 ANSI COMP</t>
  </si>
  <si>
    <t>ASS. UNION 316L D28X1 NPT F</t>
  </si>
  <si>
    <t>NIPPLE 316L D28X1 NPT M</t>
  </si>
  <si>
    <t>NIPPLE 316L D28X1 NPT F</t>
  </si>
  <si>
    <t>PIPE 304L D35 x1</t>
  </si>
  <si>
    <t>EQUAL SOCKET 316L D35</t>
  </si>
  <si>
    <t>ELBOW 90 DEG 316L D35</t>
  </si>
  <si>
    <t>ELBOW 45 DEG 316L D35</t>
  </si>
  <si>
    <t>EQUAL TEE 316L D35</t>
  </si>
  <si>
    <t>END CAP 316L D35</t>
  </si>
  <si>
    <t>PIPE CLIP 304 D35 M8 20X</t>
  </si>
  <si>
    <t>TOOL JAW D35</t>
  </si>
  <si>
    <t>BALL VALVE 316L D35</t>
  </si>
  <si>
    <t>COMPENSATOR 316L D35 PN10</t>
  </si>
  <si>
    <t>KIT SEAL D35 20PCS</t>
  </si>
  <si>
    <t>RED TEE 316L D35X3/4 NPT</t>
  </si>
  <si>
    <t>PIPE CLIP 304 D35 3/8UNC 20X</t>
  </si>
  <si>
    <t>ASS. FLANGE 316L D35 ANSI COMP</t>
  </si>
  <si>
    <t>RED TEE 316L D35XD28</t>
  </si>
  <si>
    <t>NIPPLE 316L D35X1 NPT M</t>
  </si>
  <si>
    <t>REDUCER 316L MF D35XD28</t>
  </si>
  <si>
    <t>ASS.UNION 316L D35X1 1/4 NPT F</t>
  </si>
  <si>
    <t>NIPPLE 316L D35X1 1/4 NPT M</t>
  </si>
  <si>
    <t>NIPPLE 316L D35X1 1/4 NPT F</t>
  </si>
  <si>
    <t>PIPE 304L D42</t>
  </si>
  <si>
    <t>PIPE 316L D42</t>
  </si>
  <si>
    <t>EQUAL SOCKET 316L D42</t>
  </si>
  <si>
    <t>ELBOW 90 DEG 316L D42</t>
  </si>
  <si>
    <t>ELBOW 45 DEG 316L D42</t>
  </si>
  <si>
    <t>EQUAL TEE 316L D42</t>
  </si>
  <si>
    <t>END CAP 316L D42</t>
  </si>
  <si>
    <t>PIPE CLIP 304 D42 M8 20X</t>
  </si>
  <si>
    <t>TOOL COLLAR D42</t>
  </si>
  <si>
    <t>BALL VALVE 316L D42</t>
  </si>
  <si>
    <t>COMPENSATOR 316L D42 PN10</t>
  </si>
  <si>
    <t>KIT SEAL D42 20PCS</t>
  </si>
  <si>
    <t>RED TEE 316L D42X3/4 NPT</t>
  </si>
  <si>
    <t>PIPE CLIP 304 D42 3/8UNC 20X</t>
  </si>
  <si>
    <t>ASS. FLANGE 316L D42 ANSI COMP</t>
  </si>
  <si>
    <t>RED TEE 316L D42XD35</t>
  </si>
  <si>
    <t>NIPPLE 316L D42X1 1/4 NPT M</t>
  </si>
  <si>
    <t>REDUCER 316L MF D42XD35</t>
  </si>
  <si>
    <t>ASS.UNION 316L D42X1 1/2 NPT F</t>
  </si>
  <si>
    <t>NIPPLE 316L D42X1 1/2 NPT M</t>
  </si>
  <si>
    <t>NIPPLE 316L D42X1 1/2 NPT F</t>
  </si>
  <si>
    <t>TOOL ADAPTER D42-D54</t>
  </si>
  <si>
    <t>PIPE 304L D54</t>
  </si>
  <si>
    <t>EQUAL SOCKET 316L D54</t>
  </si>
  <si>
    <t>ELBOW 90 DEG 316L D54</t>
  </si>
  <si>
    <t>ELBOW 45 DEG 316L D54</t>
  </si>
  <si>
    <t>EQUAL TEE 316L D54</t>
  </si>
  <si>
    <t>END CAP 316L D54</t>
  </si>
  <si>
    <t>PIPE CLIP 304 D54 M8 20X</t>
  </si>
  <si>
    <t>TOOL COLLAR D54</t>
  </si>
  <si>
    <t>BALL VALVE 316L D54</t>
  </si>
  <si>
    <t>COMPENSATOR 316L D54 PN10</t>
  </si>
  <si>
    <t>KIT SEAL D54 20PCS</t>
  </si>
  <si>
    <t>RED TEE 316L D54X3/4 NPT</t>
  </si>
  <si>
    <t>PIPE CLIP 304 D54 3/8UNC 20X</t>
  </si>
  <si>
    <t>ASS. FLANGE 316L D54 ANSI COMP</t>
  </si>
  <si>
    <t>RED TEE 316L D54XD42</t>
  </si>
  <si>
    <t>NIPPLE 316L D54X1 1/2 NPT M</t>
  </si>
  <si>
    <t>REDUCER 316L MF D54XD42</t>
  </si>
  <si>
    <t>ASS. UNION 316L D54X2 NPT F</t>
  </si>
  <si>
    <t>NIPPLE 316L D54X2 NPT M</t>
  </si>
  <si>
    <t>NIPPLE 316L D54X2 NPT F</t>
  </si>
  <si>
    <t>PIPE 304L D76 x1</t>
  </si>
  <si>
    <t>EQUAL SOCKET 316L D76</t>
  </si>
  <si>
    <t>ELBOW 90 DEG 316L D76</t>
  </si>
  <si>
    <t>ELBOW 45 DEG 316L D76</t>
  </si>
  <si>
    <t>EQUAL TEE 316L D76</t>
  </si>
  <si>
    <t>END CAP 316L D76</t>
  </si>
  <si>
    <t>PIPE CLIP 304 D76 M10 20X</t>
  </si>
  <si>
    <t>TOOL COLLAR D76</t>
  </si>
  <si>
    <t>BALL VALVE 316L D76</t>
  </si>
  <si>
    <t>KIT SEAL D76 10PCS</t>
  </si>
  <si>
    <t>RED TEE 316L D76X3/4 NPT</t>
  </si>
  <si>
    <t>PIPE CLIP 304 D76 3/8UNC 20X</t>
  </si>
  <si>
    <t>ASS. FLANGE 316L D76 ANSI COMP</t>
  </si>
  <si>
    <t>ASS. QUICKDROP 316L D76XD35</t>
  </si>
  <si>
    <t>RED TEE 316L D76XD54</t>
  </si>
  <si>
    <t>REDUCER 316L MF D76XD54</t>
  </si>
  <si>
    <t>NIPPLE 316L D76X2 1/2 NPT M</t>
  </si>
  <si>
    <t>PIPE 304L D89 x1</t>
  </si>
  <si>
    <t>EQUAL SOCKET 316L D89</t>
  </si>
  <si>
    <t>ELBOW 90 DEG 316L D89</t>
  </si>
  <si>
    <t>ELBOW 45 DEG 316L D89</t>
  </si>
  <si>
    <t>EQUAL TEE 316L D89</t>
  </si>
  <si>
    <t>END CAP 316L D89</t>
  </si>
  <si>
    <t>PIPE CLIP 304 D89 M10 20X</t>
  </si>
  <si>
    <t>TOOL COLLAR D89</t>
  </si>
  <si>
    <t>BALL VALVE 316L D89</t>
  </si>
  <si>
    <t>ASS. FLANGE 316L D89 DIN PN16</t>
  </si>
  <si>
    <t>KIT SEAL D89 10PCS</t>
  </si>
  <si>
    <t>RED TEE 316L D89X3/4 NPT</t>
  </si>
  <si>
    <t>PIPE CLIP 304 D89 3/8UNC 20X</t>
  </si>
  <si>
    <t>ASSEMBLY FLANGE 316L D89 ANSI</t>
  </si>
  <si>
    <t>ASSM QUICKDROP 316L D89XD42</t>
  </si>
  <si>
    <t>RED TEE 316L D89XD76</t>
  </si>
  <si>
    <t>REDUCER 316L MF D89XD76</t>
  </si>
  <si>
    <t>NIPPLE 316L D89X3 NPT M</t>
  </si>
  <si>
    <t>PIPE 304L D108  x1</t>
  </si>
  <si>
    <t>EQUAL SOCKET 316L D108</t>
  </si>
  <si>
    <t>ELBOW 90 DEG 316L D108</t>
  </si>
  <si>
    <t>ELBOW 45 DEG 316L D108</t>
  </si>
  <si>
    <t>EQUAL TEE 316L D108</t>
  </si>
  <si>
    <t>END CAP 316L D108</t>
  </si>
  <si>
    <t>TOOL COLLAR D108</t>
  </si>
  <si>
    <t>BALL VALVE 316L D108</t>
  </si>
  <si>
    <t>KIT SEAL D108 10PCS</t>
  </si>
  <si>
    <t>RED TEE 316L D108X3/4 NPT</t>
  </si>
  <si>
    <t>PIPE CLIP 304 D108 3/8UNC 20X</t>
  </si>
  <si>
    <t>ASS.FLANGE 316L D108 ANSI COMP</t>
  </si>
  <si>
    <t>ASS. QUICKDROP 316L D108XD54</t>
  </si>
  <si>
    <t>RED TEE 316L D108XD89</t>
  </si>
  <si>
    <t>REDUCER 316L MF D108XD89</t>
  </si>
  <si>
    <t>NIPPLE 316L D108X4 NPT M</t>
  </si>
  <si>
    <t>Threaded Reducing PF Series (FNPT)</t>
  </si>
  <si>
    <r>
      <t>Flange Bolts</t>
    </r>
    <r>
      <rPr>
        <b/>
        <sz val="9"/>
        <color theme="4"/>
        <rFont val="Calibri"/>
        <family val="2"/>
        <scheme val="minor"/>
      </rPr>
      <t xml:space="preserve">                                  (for use with butterfly valves)</t>
    </r>
  </si>
  <si>
    <t xml:space="preserve"> Union Adapter (NPT)</t>
  </si>
  <si>
    <r>
      <rPr>
        <b/>
        <sz val="14"/>
        <color theme="4"/>
        <rFont val="Calibri"/>
        <family val="2"/>
      </rPr>
      <t>Union Adapters</t>
    </r>
    <r>
      <rPr>
        <sz val="14"/>
        <color theme="4"/>
        <rFont val="Calibri"/>
        <family val="2"/>
      </rPr>
      <t xml:space="preserve"> gives you the ability to replace equipment      (Ex: filters) without removing pipe</t>
    </r>
  </si>
  <si>
    <t>Adapters Unions &amp; Threaded Connectors</t>
  </si>
  <si>
    <t xml:space="preserve">20 / ¾" </t>
  </si>
  <si>
    <t xml:space="preserve">25 / 1" </t>
  </si>
  <si>
    <t xml:space="preserve">40 / 1½" </t>
  </si>
  <si>
    <t xml:space="preserve">50 / 2" </t>
  </si>
  <si>
    <t>2 1/2" - 3"</t>
  </si>
  <si>
    <t>2 handle deburrer</t>
  </si>
  <si>
    <t>Locking handle</t>
  </si>
  <si>
    <t>Locking Handle</t>
  </si>
  <si>
    <t>40-50mm / 1 1/2" - 2"</t>
  </si>
  <si>
    <t>20-25mm / 3/4" - 1"</t>
  </si>
  <si>
    <t>PF Series - Lock Out / Tag Out (Handles Only)</t>
  </si>
  <si>
    <t>Strap Wrench</t>
  </si>
  <si>
    <r>
      <t>Use with Quick Drops to rotate pipe against wall (</t>
    </r>
    <r>
      <rPr>
        <sz val="11"/>
        <color theme="1"/>
        <rFont val="Calibri"/>
        <family val="2"/>
      </rPr>
      <t>~</t>
    </r>
    <r>
      <rPr>
        <sz val="11"/>
        <color theme="1"/>
        <rFont val="Calibri"/>
        <family val="2"/>
        <scheme val="minor"/>
      </rPr>
      <t>6.5" offset)</t>
    </r>
  </si>
  <si>
    <t>Use with Quick Drops to rotate pipe against wall (~6.5" offset)</t>
  </si>
  <si>
    <t>*2*</t>
  </si>
  <si>
    <t>4 liter bottles (Qty - 4)</t>
  </si>
  <si>
    <t>MANUAL DATA ENTRY</t>
  </si>
  <si>
    <t>PN's w/ leading 0</t>
  </si>
  <si>
    <t>PRICE AUDIT updates per Pat / Leo</t>
  </si>
  <si>
    <t>DJH</t>
  </si>
  <si>
    <t>SS Anomoly EDITS to Quoter from SAP</t>
  </si>
  <si>
    <t>Update PRODUCTS AVAILABLE to quote</t>
  </si>
  <si>
    <t>PRICING UPDATE</t>
  </si>
  <si>
    <t>AIRnet PN</t>
  </si>
  <si>
    <t>Local List $</t>
  </si>
  <si>
    <t>PASTE HERE \/ \/ \/</t>
  </si>
  <si>
    <t>Formatted for VLOOKUP</t>
  </si>
  <si>
    <t>PART NUMBER</t>
  </si>
  <si>
    <t>DESCRIPTION</t>
  </si>
  <si>
    <t>ACCESSORIES</t>
  </si>
  <si>
    <t>Flat Gasket        80mm                        SS also</t>
  </si>
  <si>
    <t>HEX. DRIVE SOCKET</t>
  </si>
  <si>
    <t>Flat Gasket        100mm                      SS also</t>
  </si>
  <si>
    <t>TORQUE INDICATOR</t>
  </si>
  <si>
    <r>
      <t xml:space="preserve">Flat Gasket        158mm                                                    </t>
    </r>
    <r>
      <rPr>
        <b/>
        <sz val="8"/>
        <rFont val="Arial"/>
        <family val="2"/>
      </rPr>
      <t>Enter MANUALLY</t>
    </r>
  </si>
  <si>
    <t>Gasket      D54       2"</t>
  </si>
  <si>
    <t>SS</t>
  </si>
  <si>
    <t>ADAPTER:M8 MALEX0.375 UNC FEM</t>
  </si>
  <si>
    <t>Gasket      D15      1/2"</t>
  </si>
  <si>
    <t>Gasket      D28      1"</t>
  </si>
  <si>
    <t>Gasket      D42      1 1/2"</t>
  </si>
  <si>
    <t>VALVE-BALL:1.0FNPT - AIRNET</t>
  </si>
  <si>
    <t>Gasket      D35      1 1/4"</t>
  </si>
  <si>
    <t>VALVE-BALL:1.5FNPT - AIRNET</t>
  </si>
  <si>
    <t>Gasket      D76      2 3/4"</t>
  </si>
  <si>
    <t>2 3/4"</t>
  </si>
  <si>
    <t>VALVE-BALL:2.0FNPT - AIRNET</t>
  </si>
  <si>
    <t>VALVE-BALL:2.5FNPT - AIRNET</t>
  </si>
  <si>
    <t>ALUMINUM AIRnet</t>
  </si>
  <si>
    <t>Aluminium Pipe 5.7m (18.7ft)</t>
  </si>
  <si>
    <t>HOSE:0.375ID X12FT LONG SPIRAL</t>
  </si>
  <si>
    <t>HOSE:0.375ID X20FT LONG SPIRAL</t>
  </si>
  <si>
    <t>Aluminium Pipe 2.85m (9.35ft) DISCONTINUED</t>
  </si>
  <si>
    <t>Aluminium Pipe Gray for Vacuum 5.7m (18.7ft) NON-STOCK ITEM</t>
  </si>
  <si>
    <t>Aluminium Pipe for Inert Gases / Nitrogen 5.7m (18.7')</t>
  </si>
  <si>
    <t>Aluminium Pipe for Inert Gases / Nitrogen 5.7m (18.7') NON-STOCK ITEM</t>
  </si>
  <si>
    <t>Double S-Bend small 20mm</t>
  </si>
  <si>
    <t>Double S-Bend Large 25mm</t>
  </si>
  <si>
    <t>Pipe Clip - PF Series / 20 pack</t>
  </si>
  <si>
    <t>Pipe Clip - 4 inch ID / 1 each</t>
  </si>
  <si>
    <t>Pipe Clip 158 mm - 10 pack</t>
  </si>
  <si>
    <t>Pipe Clip Spacer 10 pack</t>
  </si>
  <si>
    <t>40-50-63</t>
  </si>
  <si>
    <t>ADAPTER 1/4" - 3/8"</t>
  </si>
  <si>
    <t>ADAPTER 5/16" - 3/8"</t>
  </si>
  <si>
    <t>Equal socket - PF Series</t>
  </si>
  <si>
    <t>PM Series Equal Union D63</t>
  </si>
  <si>
    <t>PM Series Equal Union D80</t>
  </si>
  <si>
    <t>Equal socket</t>
  </si>
  <si>
    <t>Reduction socket - D25-D20 PF Series</t>
  </si>
  <si>
    <t>ReductionSocket D40-D25 PF</t>
  </si>
  <si>
    <t>40-20</t>
  </si>
  <si>
    <t>Reduction socket D50-D40</t>
  </si>
  <si>
    <t>PM Series Linear Reducing Union D63-D50</t>
  </si>
  <si>
    <t>PM Series Linear Reducing Union D80-D63</t>
  </si>
  <si>
    <t>Reduction socket D100-D80</t>
  </si>
  <si>
    <t>Reduction socket D158 D100</t>
  </si>
  <si>
    <t>90° Elbow - PF Series</t>
  </si>
  <si>
    <t>PM Series Equal Elbow 90* D63</t>
  </si>
  <si>
    <t>PM Series Equal Elbow 90* D80</t>
  </si>
  <si>
    <t>45° Elbow - PF Series</t>
  </si>
  <si>
    <t>PM Series Elbow 45* D63</t>
  </si>
  <si>
    <t>PM Series Elbow 45* D80</t>
  </si>
  <si>
    <t>PM Series Equal Tee D63</t>
  </si>
  <si>
    <t>PM Series Equal Tee D80</t>
  </si>
  <si>
    <t>Equal Tee D100</t>
  </si>
  <si>
    <t>Equal Tee D158</t>
  </si>
  <si>
    <t>Reduction Tee</t>
  </si>
  <si>
    <t>PM Series Reducing Tee D63-D40</t>
  </si>
  <si>
    <t>PM Series Reducing Tee D63-D50</t>
  </si>
  <si>
    <t>PM Series Reduction Tee D80-D40</t>
  </si>
  <si>
    <t>PM Series Reduction Tee D80-D50</t>
  </si>
  <si>
    <t>PM Series Reduction Tee D80-D63</t>
  </si>
  <si>
    <t>Reduction Tee Female Threaded - PF</t>
  </si>
  <si>
    <t>PM Series Reduction Tee NPT D63-2" Female</t>
  </si>
  <si>
    <t>PM Series Reduction Tee F-NPT D80-2 1/2" Female</t>
  </si>
  <si>
    <t>PM Series Reduction Tee F-NPT D80-3" Female</t>
  </si>
  <si>
    <t>Reduction Tee Female Threaded</t>
  </si>
  <si>
    <t>Quick Drop - PF Series</t>
  </si>
  <si>
    <t>Quick Drop PF Series - Female Threaded 25 - 1/2</t>
  </si>
  <si>
    <t>25 - 1/2</t>
  </si>
  <si>
    <t>Quick Drop PF Series - Female Threaded 40 - 1/2</t>
  </si>
  <si>
    <t>40 - 1/2</t>
  </si>
  <si>
    <t>Quick Drop PF Series - Female Threaded 40 - 3/4 in</t>
  </si>
  <si>
    <t>40 - 3/4</t>
  </si>
  <si>
    <t>Quick Drop PF Series - Female Threaded 50 - 1/2F</t>
  </si>
  <si>
    <t>50 - 1/2</t>
  </si>
  <si>
    <t>Quick Drop PF Series - Female Threaded 50 - 3/4 in</t>
  </si>
  <si>
    <t>50 - 3/4</t>
  </si>
  <si>
    <t>Quick Drop PF Series - Female Threaded 63 - 1/2F</t>
  </si>
  <si>
    <t>63 - 1/2</t>
  </si>
  <si>
    <t>GRIPPLE HANGER STUD 15' - Q=5</t>
  </si>
  <si>
    <t>Quick Drop PF Series - Female Threaded 63 - 3/4 in F</t>
  </si>
  <si>
    <t>63 - 3/4</t>
  </si>
  <si>
    <t>Quick Drop PF Series - Female Threaded 80 - 1/2F</t>
  </si>
  <si>
    <t>80 - 1/2</t>
  </si>
  <si>
    <t>Quick Drop PF Series - Female Threaded 80 - 3/4 in F</t>
  </si>
  <si>
    <t>80 - 3/4</t>
  </si>
  <si>
    <t>NEW - D100 / D158 Quick Drop Aluminum Fittings P-to-P/F-NPT 3/4-2"</t>
  </si>
  <si>
    <t>Quick drop D100 x D20</t>
  </si>
  <si>
    <t>Quick drop threaded ISO D100 x D20</t>
  </si>
  <si>
    <t>Quick drop threaded NPT D100 x D20</t>
  </si>
  <si>
    <t>Quick drop D100 x D25</t>
  </si>
  <si>
    <t>Quick drop threaded ISO D100 x D25</t>
  </si>
  <si>
    <t>Quick drop threaded NPT D100 x D25</t>
  </si>
  <si>
    <t>Quick drop D100 x D40</t>
  </si>
  <si>
    <t>Quick drop threaded ISO D100 x D40</t>
  </si>
  <si>
    <t>Quick drop threaded NPT D100 x D40</t>
  </si>
  <si>
    <t>Quick drop D100 x D50</t>
  </si>
  <si>
    <t>Quick drop threaded ISO D100 x D50</t>
  </si>
  <si>
    <t>Quick drop threaded NPT D100 x D50</t>
  </si>
  <si>
    <t>Quick drop D158 x D20</t>
  </si>
  <si>
    <t>Quick drop threaded ISO D158 x D20</t>
  </si>
  <si>
    <t>Quick drop threaded NPT D158 x D20</t>
  </si>
  <si>
    <t>Quick drop D158 x D25</t>
  </si>
  <si>
    <t>Quick drop threaded ISO D158 x D25</t>
  </si>
  <si>
    <t>Quick drop threaded NPT D158 x D25</t>
  </si>
  <si>
    <t>Quick drop D158 x D40</t>
  </si>
  <si>
    <t>Quick drop threaded ISO D158 x D40</t>
  </si>
  <si>
    <t>Quick drop threaded NPT D158 x D40</t>
  </si>
  <si>
    <t>Quick drop D158 x D50</t>
  </si>
  <si>
    <t>Quick drop threaded ISO D158 x D50</t>
  </si>
  <si>
    <t>Quick drop threaded NPT D158 x D50</t>
  </si>
  <si>
    <t>Nipple socket, Alu male threaded - PF</t>
  </si>
  <si>
    <t>PM Series M-NPT Adapter D63-2" Male</t>
  </si>
  <si>
    <t>PM Series M-NPT Adapter D63-2 1/2" Male</t>
  </si>
  <si>
    <t>PM Series M-NPT Adapter D80-2 1/2" Male</t>
  </si>
  <si>
    <t>PM Series M-NPT Adapter D80-3" Male</t>
  </si>
  <si>
    <t>Adaptor Union female - PF - KIT Adaptor</t>
  </si>
  <si>
    <t>KIT AIRNET D40XNPT 1"</t>
  </si>
  <si>
    <t>KIT AIRNET D50XNPT 1 1/2"</t>
  </si>
  <si>
    <t>KIT AIRNET D40XNPT 2"</t>
  </si>
  <si>
    <t>PM Series KIT-REDUCTION Union Adapter D63-2" NPT-F</t>
  </si>
  <si>
    <t>PM Series KIT-REDUCTION Union Adapter D80-2 1/2" NPT-F</t>
  </si>
  <si>
    <t>PM Series KIT-REDUCTION Union Adapter D80-3" NPT-F</t>
  </si>
  <si>
    <t>KIT</t>
  </si>
  <si>
    <t>Adaptor Union female - PF</t>
  </si>
  <si>
    <t>PM Series Union Adapter - FEMALE 2 1/2"-D63</t>
  </si>
  <si>
    <t>PM Series Union Adapter - FEMALE 3"-D80</t>
  </si>
  <si>
    <t>End Cap - PF</t>
  </si>
  <si>
    <t>PM Series End Cap D63</t>
  </si>
  <si>
    <t>PM Series End Cap D80</t>
  </si>
  <si>
    <t>100-158</t>
  </si>
  <si>
    <t xml:space="preserve">VALVE PUSH FIT D25 </t>
  </si>
  <si>
    <t>BALL VALVE D40</t>
  </si>
  <si>
    <t>BALL VALVE D50</t>
  </si>
  <si>
    <t xml:space="preserve">VALVE THREADED D20 X 3/4 NPT </t>
  </si>
  <si>
    <t>VALVE SET Q=4 DN40X1.1/2NPT   VALVE SET Q=4 DN40X1.1/2NPT</t>
  </si>
  <si>
    <t>VALVE SET Q=2 DN50X2NPT       VALVE SET Q=2 DN50X2NPT</t>
  </si>
  <si>
    <t>PM Series Butterfly Valve Pipe-to-Pipe D63-D63</t>
  </si>
  <si>
    <t>PM Series Butterfly Valve D80 Pipe-to-Pipe</t>
  </si>
  <si>
    <t>PM Series Butterfly Valve D80-FEMALE 3" NPT</t>
  </si>
  <si>
    <t>PM Series Butterfly Valve D63-FEMALE 2 1/2" NPT</t>
  </si>
  <si>
    <t>PM Series Flange D63 ANSI</t>
  </si>
  <si>
    <t>PM Series Flange D80 ANSI</t>
  </si>
  <si>
    <t>Spare Bolts &amp; Pins - OBSOLETE -</t>
  </si>
  <si>
    <t>OBSOL.</t>
  </si>
  <si>
    <t>Long Bolts Flange</t>
  </si>
  <si>
    <t>Flange 63mm PM w/ M-NPT</t>
  </si>
  <si>
    <t>Flange 80mm PM w/ M-NPT</t>
  </si>
  <si>
    <t>ANSI Flange 100mm</t>
  </si>
  <si>
    <t>ANSI Flange 158mm</t>
  </si>
  <si>
    <t>Lock Out / Tag Out Valve Handles - 20 / 25 mm</t>
  </si>
  <si>
    <t>Lock Out / Tag Out Valve Handles - 40 / 50 mm</t>
  </si>
  <si>
    <t>VALVE SUPPORT</t>
  </si>
  <si>
    <t>Manifold, 3 outlet Ports female Threaded - PF Series</t>
  </si>
  <si>
    <t>Manifold 1/2 NPT Inlet &amp; 3 outlet Ports female Threaded - PF</t>
  </si>
  <si>
    <t>Manifold 3/4 NPT Inlet &amp; 3 outlet Ports female Threaded - PF</t>
  </si>
  <si>
    <t>Single Port Manifold PF Series Sm 20mm Inlet - 1/2" Outlet</t>
  </si>
  <si>
    <t>Single Port Manifold PF Series LG 25mm Inlet - 1/2" Outlet</t>
  </si>
  <si>
    <t>Manifold 20mm NPT</t>
  </si>
  <si>
    <t>Manifold 25mm NPT</t>
  </si>
  <si>
    <t>TOOL ALLEN WRENCH L KEY 5MM</t>
  </si>
  <si>
    <t>Threaded Plugs for Manifold Outlets - 1/2" Male (2 pack)</t>
  </si>
  <si>
    <t>SPARE PARTS</t>
  </si>
  <si>
    <t>Quick Drop O Ring Custom Seal PF</t>
  </si>
  <si>
    <t>Fitting O-ring set D25</t>
  </si>
  <si>
    <t>Threaded Rod 3/8"</t>
  </si>
  <si>
    <t>Bracket</t>
  </si>
  <si>
    <t>Threaded Rod 1/4"</t>
  </si>
  <si>
    <t>Threaded Rod 5/16""</t>
  </si>
  <si>
    <t>AIRnet Spanner 20</t>
  </si>
  <si>
    <t>AIRnet Spanner 25</t>
  </si>
  <si>
    <t>AIRnet Spanner 40</t>
  </si>
  <si>
    <t>AIRnet Spanner 50</t>
  </si>
  <si>
    <t>SPANNER 63</t>
  </si>
  <si>
    <t>AIRnet Spanner 63</t>
  </si>
  <si>
    <t>SPANNER 80</t>
  </si>
  <si>
    <t>AIRnet Spanner D80 PM</t>
  </si>
  <si>
    <t>AIRnet Spanner 80</t>
  </si>
  <si>
    <t>PM Series Spanner Tool NEW D63</t>
  </si>
  <si>
    <t>PM Series Spanner Tool NEW D80</t>
  </si>
  <si>
    <t>Alu Pipe DeburrerØ20-25mm</t>
  </si>
  <si>
    <t>Alu Pipe Deburrer Ø20-50mm</t>
  </si>
  <si>
    <t xml:space="preserve">CUTTING RING D48-170   </t>
  </si>
  <si>
    <t>CUTTING RING D48-171</t>
  </si>
  <si>
    <t>Slide Fluid Water base</t>
  </si>
  <si>
    <t>Slide Fluid Water base (4) 1 litre bottles</t>
  </si>
  <si>
    <t>Torque Wrench w/ Head</t>
  </si>
  <si>
    <t>Aluminum Pipe - GRAY - 5.7m (18.7')</t>
  </si>
  <si>
    <t>Drill Bit</t>
  </si>
  <si>
    <t>Drill Bit Holder</t>
  </si>
  <si>
    <t>AIRnet Toolbox - Large Diameters - NEW D63-D158</t>
  </si>
  <si>
    <t>AIRnet Toolbox - PF</t>
  </si>
  <si>
    <t>QUICK COUPLER</t>
  </si>
  <si>
    <t>PLUG</t>
  </si>
  <si>
    <t>ANTI WHIP-LASH STRAP 1/2-1.1/4ANTI WHIP-LASH STRAP 1/2-1.1/4</t>
  </si>
  <si>
    <t>ANTI WHIP-LASH STRAP 1.1/2+-3+ANTI WHIP-LASH STRAP 1.1/2"-3"</t>
  </si>
  <si>
    <t>TEE EQUAL D25</t>
  </si>
  <si>
    <t>Tool Cutter 100 - 170 mm LARGE</t>
  </si>
  <si>
    <t>TOOLS</t>
  </si>
  <si>
    <t>Hole Deburrer 100mm - Large Yellow Handle</t>
  </si>
  <si>
    <t>Hole Saw 24mm for 1 1/2" &amp; Up PF Header</t>
  </si>
  <si>
    <t>L Key for Quick Drops - 5mm</t>
  </si>
  <si>
    <t>Set Spacer 80mm flange Support</t>
  </si>
  <si>
    <t>Set Spacer 100mm flange Support</t>
  </si>
  <si>
    <t>FLANGE SUPPORT / VALVE SUPPORT 63mm BFV</t>
  </si>
  <si>
    <t>FLANGE SUPPORT / VALVE SUPPORT 80mm BFV</t>
  </si>
  <si>
    <t>Aluminium Pipe - GRAY 5.7m</t>
  </si>
  <si>
    <t xml:space="preserve">VALVE-BALL:0.5MNPT X 0.5FNPT </t>
  </si>
  <si>
    <t xml:space="preserve">VALVE-BALL:0.75MNPT X 0.75FNPT </t>
  </si>
  <si>
    <t xml:space="preserve">VALVE-BALL:0.5FNPT - AIRNET </t>
  </si>
  <si>
    <t xml:space="preserve">VALVE-BALL:1.0FNPT - AIRNET </t>
  </si>
  <si>
    <t xml:space="preserve">VALVE-BALL:1.25FNPT-AIRNET  </t>
  </si>
  <si>
    <t xml:space="preserve">VALVE-BALL:1.5FNPT - AIRNET </t>
  </si>
  <si>
    <t xml:space="preserve">VALVE-BALL:2.0FNPT - AIRNET  </t>
  </si>
  <si>
    <t xml:space="preserve">HOSE-REEL:OPEN FOR 50FT .375ID </t>
  </si>
  <si>
    <t xml:space="preserve">HOSE-REEL:OPEN FOR 30FT .375ID </t>
  </si>
  <si>
    <t xml:space="preserve">HOSE-REEL:ENCLOSED 50FT .25ID  </t>
  </si>
  <si>
    <t xml:space="preserve">HOSE-REEL:ENCLOSED 50FT .375ID </t>
  </si>
  <si>
    <t xml:space="preserve">HOSE:.375IDX25FT 300PSI SHOP  </t>
  </si>
  <si>
    <t xml:space="preserve">HOSE:0.375ID X20FT LONG SPIRAL </t>
  </si>
  <si>
    <t xml:space="preserve">BUSHING-PIPE:3.0"MNPT x 2.50" </t>
  </si>
  <si>
    <t xml:space="preserve">BUSHING-PIPE:3.0"MNPT x 2"FNPT </t>
  </si>
  <si>
    <t xml:space="preserve">BUSHING-PIPE:2"MNPT X1.5"FNPT </t>
  </si>
  <si>
    <t xml:space="preserve">BUSHING-PIPE:1'MNPT X .75"FNPT </t>
  </si>
  <si>
    <t>BUSHING:1/2"M x 1/4"F,</t>
  </si>
  <si>
    <t>BUSHING:1/2"M x 3/8"F,</t>
  </si>
  <si>
    <t>BUSHING:3/4"M x 1/2"F,</t>
  </si>
  <si>
    <t xml:space="preserve">ADAPTER:M8 MALEX0.375 UNC FEM </t>
  </si>
  <si>
    <t>Adapter (2pcs) 5/16" bolt - 3/8" Coupler</t>
  </si>
  <si>
    <t>HOSE ASSY 3/4" STRAIGHT 2.5 FT       (2810105700)</t>
  </si>
  <si>
    <t>HOSE ASSY 3/4" STRAIGHT 4.9 FT       (2810115700)</t>
  </si>
  <si>
    <t>HOSE ASSY 1" STRAIGHT 2.5 FT          (2810205700)</t>
  </si>
  <si>
    <t>HOSE ASSY 1" STRAIGHT 4.9 FT          (2810215700)</t>
  </si>
  <si>
    <t>HOSE ASSY 1 1/2" STRAIGHT 4.9 FT    (2810415700)</t>
  </si>
  <si>
    <t>HOSE ASSY 2" STRAIGHT 4.9 FT          (2810515700)</t>
  </si>
  <si>
    <t>AIRnet Demo BOX - PF</t>
  </si>
  <si>
    <t>AIRnet Demo BOX</t>
  </si>
  <si>
    <t>AIRnet Spiral Hose 16x10mm - 5M Long EXHAUST STOCK - OBSOLETE</t>
  </si>
  <si>
    <t>Female-Female Socket 1/2" - 1/2"</t>
  </si>
  <si>
    <t>ACCES.</t>
  </si>
  <si>
    <t>Female-Female Socket 3/4" - 3/4"</t>
  </si>
  <si>
    <t>Female-Female Socket 1" - 1"</t>
  </si>
  <si>
    <t>Female-Female Socket 1 1/4" - 1 1/4"</t>
  </si>
  <si>
    <t>PIPE STRAIGHT D40 GREEN</t>
  </si>
  <si>
    <t>Female-Female Socket 1 1/2" - 1 1/2"</t>
  </si>
  <si>
    <t>PIPE STRAIGHT D40 GREY</t>
  </si>
  <si>
    <t>Female-Female Socket 2" - 2"</t>
  </si>
  <si>
    <t>Male-Male HEX 1/2" - 1/2"</t>
  </si>
  <si>
    <t>Male-Male HEX 3/4" - 3/4"</t>
  </si>
  <si>
    <t>Male-Male HEX 1" - 1"</t>
  </si>
  <si>
    <t>Male-Male HEX 1 1/2" - 1 1/2"</t>
  </si>
  <si>
    <t>Male-Male HEX 2" - 2"</t>
  </si>
  <si>
    <t xml:space="preserve">PA Series &amp; P.O.U. ACCESSORIES 2.0 </t>
  </si>
  <si>
    <t>Hanger Bolt for pipe clamps</t>
  </si>
  <si>
    <t>Socket Box Alu 4x1 - 1/2</t>
  </si>
  <si>
    <t>Socket Box 2x1/2</t>
  </si>
  <si>
    <t>Socket Box 3x1/2</t>
  </si>
  <si>
    <t>Socket Box 4x1/2</t>
  </si>
  <si>
    <t>Socket Box 6x1/2</t>
  </si>
  <si>
    <t>Socket Box Top 2x1/2</t>
  </si>
  <si>
    <t>Socket Box Top  3x1/2</t>
  </si>
  <si>
    <t>Socket Box Top  4x1/2</t>
  </si>
  <si>
    <t>Socket Box Mini 3/8 - 1/2</t>
  </si>
  <si>
    <t>Socket Box Mini 2x3/8 - 1/2</t>
  </si>
  <si>
    <t>Socket Box Mini 3/8 - 2x1/2</t>
  </si>
  <si>
    <t>Shear</t>
  </si>
  <si>
    <t>2 spare blades for shear</t>
  </si>
  <si>
    <t>Marking and deburring tool</t>
  </si>
  <si>
    <t>Pipe Cutter D32</t>
  </si>
  <si>
    <t>Pipe Cutter D32 spare Cutting Wheel</t>
  </si>
  <si>
    <t>Deburring tool D35</t>
  </si>
  <si>
    <t>Deburring blade</t>
  </si>
  <si>
    <t>Anti-friction agent</t>
  </si>
  <si>
    <t>PA Pipe D15 5,7m</t>
  </si>
  <si>
    <t>Equal socket D15</t>
  </si>
  <si>
    <t>Sliding equal socket D15</t>
  </si>
  <si>
    <t>90 Deg. Elbow D15</t>
  </si>
  <si>
    <t>90 Deg. Elbow D15-1/2 ISO7R</t>
  </si>
  <si>
    <t>45 Deg. Elbow D15</t>
  </si>
  <si>
    <t>Equal tee D15</t>
  </si>
  <si>
    <t>End cap D15</t>
  </si>
  <si>
    <t>Threaded adapter D15-1/2 ISO7R</t>
  </si>
  <si>
    <t>Nipple socket D15 1/2 ISO7R male</t>
  </si>
  <si>
    <t>Nipple socket D15 1/2 ISO228 female</t>
  </si>
  <si>
    <t>Pipe clip D15</t>
  </si>
  <si>
    <t>Disassembly pliers D15</t>
  </si>
  <si>
    <t>Ball valve D15</t>
  </si>
  <si>
    <t>PA Pipe D15 25m</t>
  </si>
  <si>
    <t>Disassembly clip D15</t>
  </si>
  <si>
    <t>PA Pipe D15 10m</t>
  </si>
  <si>
    <t>Pipe clamp D15-D18</t>
  </si>
  <si>
    <t>PIPE STRAIGHT GREEN</t>
  </si>
  <si>
    <t>PA UV Pipe D15 25m</t>
  </si>
  <si>
    <t>AL Pipe D15 5,7m</t>
  </si>
  <si>
    <t>PA Pipe D18 5,7m</t>
  </si>
  <si>
    <t>Equal socket D18</t>
  </si>
  <si>
    <t>Sliding equal socket D18</t>
  </si>
  <si>
    <t>90 Deg. Elbow D18</t>
  </si>
  <si>
    <t>90 Deg. Elbow D18-1/2 ISO7R</t>
  </si>
  <si>
    <t>45 Deg. Elbow D18</t>
  </si>
  <si>
    <t>Equal tee D18</t>
  </si>
  <si>
    <t>End cap D18</t>
  </si>
  <si>
    <t>Threaded adapter D18-1/2 ISO7R</t>
  </si>
  <si>
    <t>Nipple socket D18 1/2 ISO7R male</t>
  </si>
  <si>
    <t>Nipple socket D18 1/2 ISO228 female</t>
  </si>
  <si>
    <t>Pipe clip D18</t>
  </si>
  <si>
    <t>Disassembly pliers D18</t>
  </si>
  <si>
    <t>Ball valve D18</t>
  </si>
  <si>
    <t>PA Pipe D18 25m</t>
  </si>
  <si>
    <t>Threaded adapter D18-3/4 ISO7R</t>
  </si>
  <si>
    <t>Nipple socket D18 3/4 ISO7R male</t>
  </si>
  <si>
    <t>Nipple socket D18 3/4 ISO228 female</t>
  </si>
  <si>
    <t>PA Pipe D18 10m</t>
  </si>
  <si>
    <t>Disassembly clip D18</t>
  </si>
  <si>
    <t>PA UV Pipe D18 25m</t>
  </si>
  <si>
    <t>AL Pipe D18 5,7m</t>
  </si>
  <si>
    <t>PA Pipe D22 5,7m</t>
  </si>
  <si>
    <t>Equal socket D22</t>
  </si>
  <si>
    <t>Sliding equal socket D22</t>
  </si>
  <si>
    <t>90 Deg. Elbow D22</t>
  </si>
  <si>
    <t>45 Deg. Elbow D22</t>
  </si>
  <si>
    <t>Equal tee D22</t>
  </si>
  <si>
    <t>End cap D22</t>
  </si>
  <si>
    <t>Threaded adapter D22-1/2 ISO7R</t>
  </si>
  <si>
    <t>Nipple socket D22 1/2 ISO7R male</t>
  </si>
  <si>
    <t>Nipple socket D22 1/2 ISO228 female</t>
  </si>
  <si>
    <t>Pipe clip D22</t>
  </si>
  <si>
    <t>Disassembly pliers D22</t>
  </si>
  <si>
    <t>Ball valve D22</t>
  </si>
  <si>
    <t>PA Pipe D22 25m</t>
  </si>
  <si>
    <t>90 Deg. Elbow D22-3/4 ISO7R</t>
  </si>
  <si>
    <t>Reduction tee D22 D15 D22</t>
  </si>
  <si>
    <t>Threaded adapter D22-3/4 ISO7R</t>
  </si>
  <si>
    <t>Nipple socket D22 3/4 ISO7R male</t>
  </si>
  <si>
    <t>PM Series D63 Spanner Tool NEW</t>
  </si>
  <si>
    <t>Nipple socket D22 3/4 ISO228 female</t>
  </si>
  <si>
    <t>Pipe end adapter D22-D15</t>
  </si>
  <si>
    <t>PA UV Pipe D22 5,7m</t>
  </si>
  <si>
    <t>Reduction tee D22 D18 D22</t>
  </si>
  <si>
    <t>PIPE STRAIGHT D63 GREEN</t>
  </si>
  <si>
    <t>Pipe end adapter D22-D18</t>
  </si>
  <si>
    <t>PIPE STRAIGHT D63 GREY</t>
  </si>
  <si>
    <t>PA UV Pipe D22 25m</t>
  </si>
  <si>
    <t>Pipe clamp D22</t>
  </si>
  <si>
    <t>Disassembly clip D22</t>
  </si>
  <si>
    <t>AL Pipe D22 5,7m</t>
  </si>
  <si>
    <t>PA Pipe D28 5,7m</t>
  </si>
  <si>
    <t>Equal socket D28</t>
  </si>
  <si>
    <t>Sliding equal socket D28</t>
  </si>
  <si>
    <t>90 Deg. Elbow D28</t>
  </si>
  <si>
    <t>45 Deg. Elbow D28</t>
  </si>
  <si>
    <t>Equal tee D28</t>
  </si>
  <si>
    <t>End cap D28</t>
  </si>
  <si>
    <t>Pipe clip D28</t>
  </si>
  <si>
    <t>Disassembly pliers D28</t>
  </si>
  <si>
    <t>Ball valve D28</t>
  </si>
  <si>
    <t>PA Pipe D28 25m</t>
  </si>
  <si>
    <t>90 Deg. Elbow D28-1 ISO7R</t>
  </si>
  <si>
    <t>Reduction tee D28 D18 D28</t>
  </si>
  <si>
    <t>Threaded adapter D28-1 ISO7R</t>
  </si>
  <si>
    <t>Nipple socket D28 1 ISO7R male</t>
  </si>
  <si>
    <t>Nipple socket D28 1 ISO228 female</t>
  </si>
  <si>
    <t>Pipe end adapter D28-D18</t>
  </si>
  <si>
    <t>Reduction tee D28 D22 D28</t>
  </si>
  <si>
    <t>Reduction tee D28 D22 D22</t>
  </si>
  <si>
    <t>TOOL SPANNER D63 PM</t>
  </si>
  <si>
    <t>Pipe end adapter D28-D22</t>
  </si>
  <si>
    <t>AL Pipe D28 5,7m</t>
  </si>
  <si>
    <t>Pipe clamp D28</t>
  </si>
  <si>
    <t>Disassembly clip D28</t>
  </si>
  <si>
    <t>C PN-S-E-1/4"m</t>
  </si>
  <si>
    <t>C PN-S-E-3/8"m</t>
  </si>
  <si>
    <t>C PN-S-E-1/2"m</t>
  </si>
  <si>
    <t>C PN-S-E-1/4"f</t>
  </si>
  <si>
    <t>C PN-S-E-3/8"f</t>
  </si>
  <si>
    <t>C PN-S-E-1/2"f</t>
  </si>
  <si>
    <t>C PN-S-E-6mm</t>
  </si>
  <si>
    <t>C PN-S-E-9mm</t>
  </si>
  <si>
    <t>C PN-S-E-13mm</t>
  </si>
  <si>
    <t>C QRC-S-E-1/4"m</t>
  </si>
  <si>
    <t>TOOL SPANNER D80 PM</t>
  </si>
  <si>
    <t>C QRC-S-E-3/8"m</t>
  </si>
  <si>
    <t>C QRC-S-E-1/2"m</t>
  </si>
  <si>
    <t>PIPE STRAIGHT D80 GREEN</t>
  </si>
  <si>
    <t>C QRC-S-E-1/4"f</t>
  </si>
  <si>
    <t>PIPE STRAIGHT D80 GREY</t>
  </si>
  <si>
    <t>C QRC-S-E-3/8"f</t>
  </si>
  <si>
    <t>C QRC-S-E-1/2"f</t>
  </si>
  <si>
    <t>C QRC-S-E-6mm</t>
  </si>
  <si>
    <t>C QRC-S-E-9mm</t>
  </si>
  <si>
    <t>C QRC-S-E-13mm</t>
  </si>
  <si>
    <t>C QRC-SF-E-1/4"m</t>
  </si>
  <si>
    <t>C QRC-SF-E-3/8"m</t>
  </si>
  <si>
    <t>C QRC-SF-E-1/2"m</t>
  </si>
  <si>
    <t>C QRC-SF-E-1/4"f</t>
  </si>
  <si>
    <t>C QRC-SF-E-3/8"f</t>
  </si>
  <si>
    <t>C QRC-SF-E-1/2"f</t>
  </si>
  <si>
    <t>C QRC-SF-E-6mm</t>
  </si>
  <si>
    <t>C QRC-SF-E-9mm</t>
  </si>
  <si>
    <t>C QRC-SF-E-13mm</t>
  </si>
  <si>
    <t>C QRC-E-1/4"m</t>
  </si>
  <si>
    <t>C QRC-E-3/8"m</t>
  </si>
  <si>
    <t>C QRC-E-1/2"m</t>
  </si>
  <si>
    <t>C QRC-E-1/4"f</t>
  </si>
  <si>
    <t>C QRC-E-3/8"f</t>
  </si>
  <si>
    <t>C QRC-E-1/2"f</t>
  </si>
  <si>
    <t>C QRC-E-6mm</t>
  </si>
  <si>
    <t>C QRC-E-9mm</t>
  </si>
  <si>
    <t>C QRC-E-13mm</t>
  </si>
  <si>
    <t>C 2QRC-E-1/4"f</t>
  </si>
  <si>
    <t>C 3QRC-E-1/4"f</t>
  </si>
  <si>
    <t>C PN-E-6mm</t>
  </si>
  <si>
    <t>C PN-E-9mm</t>
  </si>
  <si>
    <t>C PN-E-13mm</t>
  </si>
  <si>
    <t>C PN-E-1/4"m</t>
  </si>
  <si>
    <t>C PN-E-3/8"m</t>
  </si>
  <si>
    <t>C PN-E-1/2"m</t>
  </si>
  <si>
    <t>C PN-E-1/4"f</t>
  </si>
  <si>
    <t>PIPE STRAIGHT D158 GREEN</t>
  </si>
  <si>
    <t>C PN-E-3/8"f</t>
  </si>
  <si>
    <t>PIPE STRAIGHT D158 GREY</t>
  </si>
  <si>
    <t>C PN-E-1/2"f</t>
  </si>
  <si>
    <t>C HC-U-11-13mm</t>
  </si>
  <si>
    <t>C HC-U-13-15mm</t>
  </si>
  <si>
    <t>C HC-U-15-18mm</t>
  </si>
  <si>
    <t>C SC-U-10-16mm</t>
  </si>
  <si>
    <t>C SC-U-12-20mm</t>
  </si>
  <si>
    <t>C SC-U-16-25mm</t>
  </si>
  <si>
    <t>C SC-U-20-32mm</t>
  </si>
  <si>
    <t>C HN-U-1/4"m x 6mm</t>
  </si>
  <si>
    <t>C HN-U-1/4"m x 9mm</t>
  </si>
  <si>
    <t>C HN-U-3/8"m x 6mm</t>
  </si>
  <si>
    <t>C HN-U-3/8"m x 9mm</t>
  </si>
  <si>
    <t>C HN-U-3/8"m x 13mm</t>
  </si>
  <si>
    <t>C HN-U-1/2"m x 6mm</t>
  </si>
  <si>
    <t>C HN-U-1/2"m x 9mm</t>
  </si>
  <si>
    <t>C HN-U-1/2"m x 13mm</t>
  </si>
  <si>
    <t>C HN-U-1/4"f x 6mm</t>
  </si>
  <si>
    <t>C HN-U-1/4"f x 9mm</t>
  </si>
  <si>
    <t>C HN-U-3/8"f x 6mm</t>
  </si>
  <si>
    <t>C HN-U-3/8"f x 9mm</t>
  </si>
  <si>
    <t>C HN-U-1/2"f x 9mm</t>
  </si>
  <si>
    <t>C HN-U-1/2"f x 13mm</t>
  </si>
  <si>
    <t>C HOC-U-6mm</t>
  </si>
  <si>
    <t>C HOC-U-9mm</t>
  </si>
  <si>
    <t>C DN-U-1/4"m x 1/8"m</t>
  </si>
  <si>
    <t>PIPE 304L D15</t>
  </si>
  <si>
    <t>C DN-U-1/4"m x 1/4"m</t>
  </si>
  <si>
    <t>PIPE 316L D15</t>
  </si>
  <si>
    <t>C DN-U-3/8"m x 1/4"m</t>
  </si>
  <si>
    <t>C DN-U-3/8"m x 3/8"m</t>
  </si>
  <si>
    <t>C DN-U-1/2"m x 3/8"m</t>
  </si>
  <si>
    <t>C DN-U-1/2"m x 1/2"m</t>
  </si>
  <si>
    <t>C RE-U-1/4"m x 1/8"f</t>
  </si>
  <si>
    <t>C RE-U-3/8"m x 1/4"f</t>
  </si>
  <si>
    <t>C RE-U-1/2"m x 3/8"f</t>
  </si>
  <si>
    <t>C RN-U-1/4"m x 3/8"f</t>
  </si>
  <si>
    <t>C RN-U-3/8"m x 1/2"f</t>
  </si>
  <si>
    <t>C MU-1/4"f</t>
  </si>
  <si>
    <t>C MU-3/8"f</t>
  </si>
  <si>
    <t>C MU-1/2"f</t>
  </si>
  <si>
    <t>C QRC-U-1/4"m</t>
  </si>
  <si>
    <t>C QRC-U-3/8"m</t>
  </si>
  <si>
    <t>C QRC-U-1/2"m</t>
  </si>
  <si>
    <t>C QRC-U-1/4"f</t>
  </si>
  <si>
    <t>C QRC-U-3/8"f</t>
  </si>
  <si>
    <t>C QRC-U-1/2"f</t>
  </si>
  <si>
    <t>C QRC-U-6mm</t>
  </si>
  <si>
    <t>C QRC-U-9mm</t>
  </si>
  <si>
    <t>C QRC-U-13mm</t>
  </si>
  <si>
    <t>FRL PR-1/4"f</t>
  </si>
  <si>
    <t>PIPE 304L D28</t>
  </si>
  <si>
    <t>FRL PR-3/8"f</t>
  </si>
  <si>
    <t>FRL PR-1/2"f</t>
  </si>
  <si>
    <t>FRL PR-3/4"f</t>
  </si>
  <si>
    <t>FRL PR-3/4"f NPT</t>
  </si>
  <si>
    <t>FRL PR-1"f</t>
  </si>
  <si>
    <t>FRL PR-1"f NPT</t>
  </si>
  <si>
    <t>FRL WS-1/4"f</t>
  </si>
  <si>
    <t>FRL WS-3/8"f</t>
  </si>
  <si>
    <t>FRL WS-1/2"f</t>
  </si>
  <si>
    <t>FRL WS-3/4"f</t>
  </si>
  <si>
    <t>FRL WS-3/4"f NPT</t>
  </si>
  <si>
    <t>FRL WS-1"f</t>
  </si>
  <si>
    <t>FRL WS-1"f NPT</t>
  </si>
  <si>
    <t>FRL FPR-1/4"f</t>
  </si>
  <si>
    <t>FRL FPR-3/8"f</t>
  </si>
  <si>
    <t>FRL FPR-1/2"f</t>
  </si>
  <si>
    <t>FRL FPR-3/4"f</t>
  </si>
  <si>
    <t>FRL FPR-3/4"f NPT</t>
  </si>
  <si>
    <t>FRL FPR-1"f</t>
  </si>
  <si>
    <t>FRL FPR-1"f NPT</t>
  </si>
  <si>
    <t>FRL MO-1/4"f</t>
  </si>
  <si>
    <t>FRL MO-3/8"f</t>
  </si>
  <si>
    <t>PIPE 304L D35</t>
  </si>
  <si>
    <t>FRL MO-1/2"f</t>
  </si>
  <si>
    <t>FRL MO-3/4"f</t>
  </si>
  <si>
    <t>FRL MO-1"f</t>
  </si>
  <si>
    <t>FRL FPR-MO-1/4"f</t>
  </si>
  <si>
    <t>FRL FPR-MO-3/8"f</t>
  </si>
  <si>
    <t>FRL FPR-MO-1/2"f</t>
  </si>
  <si>
    <t>FRL FPR-MO-3/4"f</t>
  </si>
  <si>
    <t>FRL FPR-MO-3/4"f NPT</t>
  </si>
  <si>
    <t>FRL FPR-MO-1"f</t>
  </si>
  <si>
    <t>FRL FPR-MO-1"f NPT</t>
  </si>
  <si>
    <t>FRL PR-1/4"f NPT</t>
  </si>
  <si>
    <t>FRL PR-3/8"f NPT</t>
  </si>
  <si>
    <t>FRL PR-1/2"f NPT</t>
  </si>
  <si>
    <t>FRL WS-1/4"f NPT</t>
  </si>
  <si>
    <t>FRL WS-3/8"f NPT</t>
  </si>
  <si>
    <t>FRL WS-1/2"f NPT</t>
  </si>
  <si>
    <t>FRL FPR-1/4"f NPT</t>
  </si>
  <si>
    <t>FRL FPR-3/8"f NPT</t>
  </si>
  <si>
    <t>FRL FPR-1/2"f NPT</t>
  </si>
  <si>
    <t>FRL MO-1/4"f NPT</t>
  </si>
  <si>
    <t>FRL MO-3/8"f NPT</t>
  </si>
  <si>
    <t>FRL MO-1/2"f NPT</t>
  </si>
  <si>
    <t>FRL MO-3/4"f NPT</t>
  </si>
  <si>
    <t>FRL MO-1"f NPT</t>
  </si>
  <si>
    <t>FRL FPR-MO-1/4"f NPT</t>
  </si>
  <si>
    <t>FRL FPR-MO-3/8"f NPT</t>
  </si>
  <si>
    <t>FRL FPR-MO-1/2"f NPT</t>
  </si>
  <si>
    <t>H PVC-QRC-E-15bar 11-6/5m</t>
  </si>
  <si>
    <t>H PVC-QRC-E-15bar 11-6/10m</t>
  </si>
  <si>
    <t>H PVC-QRC-E-15bar 15-9/5m</t>
  </si>
  <si>
    <t>H PVC-QRC-E-15bar 15-9/10m</t>
  </si>
  <si>
    <t>H PVC-QRC-E-15bar 18-13/10m</t>
  </si>
  <si>
    <t>H PVC-QRC-U-15bar 11-6/5m</t>
  </si>
  <si>
    <t>H PVC-QRC-U-15bar 11-6/10m</t>
  </si>
  <si>
    <t>H PVC-QRC-U-15bar 15-9/5m</t>
  </si>
  <si>
    <t>H PVC-QRC-U-15bar 15-9/10m</t>
  </si>
  <si>
    <t>H PVC-QRC-U-15bar 18-13/10m</t>
  </si>
  <si>
    <t>H PVC-QRC-E-OR-15bar 15-9/10m</t>
  </si>
  <si>
    <t>H PVC-QRC-E-SF-15bar 11-6/5m</t>
  </si>
  <si>
    <t>H PVC-QRC-E-SF-15bar 11-6/10m</t>
  </si>
  <si>
    <t>H PVC-QRC-E-SF-15bar 15-10/5m</t>
  </si>
  <si>
    <t>H PVC-QRC-E-SF-15bar 15-10/10m</t>
  </si>
  <si>
    <t>H PVC-15bar 11-6/25m</t>
  </si>
  <si>
    <t>H PVC-15bar 11-6/50m</t>
  </si>
  <si>
    <t>H PVC-15bar 15-9/25m</t>
  </si>
  <si>
    <t>H PVC-15bar 15-9/50m</t>
  </si>
  <si>
    <t>H PVC-15bar 18-13/25m</t>
  </si>
  <si>
    <t>H PVC-15bar 18-13/50m</t>
  </si>
  <si>
    <t>H PVC-OR-15bar 15-9/25m</t>
  </si>
  <si>
    <t>H PVC-SF-15bar 11-6/25m</t>
  </si>
  <si>
    <t>H PVC-SF-15bar 11-6/50m</t>
  </si>
  <si>
    <t>H PVC-SF-15bar 15-10/25m</t>
  </si>
  <si>
    <t>H PVC-SF-15bar 15-10/50m</t>
  </si>
  <si>
    <t>H PVC-SF-15bar 19-13/25m</t>
  </si>
  <si>
    <t>H PVC-SF-15bar 19-13/50m</t>
  </si>
  <si>
    <t>H PVC-SF-15bar 27-19/25m</t>
  </si>
  <si>
    <t>H PVC-SF-15bar 27-19/50m</t>
  </si>
  <si>
    <t>H PVC-SF-40bar 16-9/50m</t>
  </si>
  <si>
    <t>H PVC-SF-40bar 21-13/50m</t>
  </si>
  <si>
    <t>SH PA-QRC-E-8bar 8-6/5m</t>
  </si>
  <si>
    <t>SH PA-QRC-E-8bar 8-6/7,5m</t>
  </si>
  <si>
    <t>SH PA-QRC-E-8bar 8-6/15m</t>
  </si>
  <si>
    <t>SH PA-QRC-E-8bar 10-8/10m</t>
  </si>
  <si>
    <t>SH PA-QRC-U-8bar 8-6/5m</t>
  </si>
  <si>
    <t>SH PA-QRC-U-8bar 8-6/10m</t>
  </si>
  <si>
    <t>SH PA-QRC-U-8bar 8-6/15m</t>
  </si>
  <si>
    <t>SH PA-BJ-8bar 8-6/5m</t>
  </si>
  <si>
    <t>SH PA-BJ-8bar 8-6/10m</t>
  </si>
  <si>
    <t>SH PA-BJ-8bar 8-6/15m</t>
  </si>
  <si>
    <t>SH PUR-QRC-E-8bar 10-6,5/6m</t>
  </si>
  <si>
    <t>SH PUR-QRC-E-8bar 10-6,5/7,5m</t>
  </si>
  <si>
    <t>SH PUR-QRC-E-8bar 12-8/6m</t>
  </si>
  <si>
    <t>SH PUR-QRC-E-8bar 12-8/7,5m</t>
  </si>
  <si>
    <t>SH PUR-Rp3/8-8bar 10-6,5/7,5m</t>
  </si>
  <si>
    <t>SH PUR-8bar 12-8/7,5m</t>
  </si>
  <si>
    <t>Spiral Hose PUR-8bar 16-10/5m</t>
  </si>
  <si>
    <t>Spiral Hose PUR-8bar 16-10/10m</t>
  </si>
  <si>
    <t>HR PVC-QRC-U-M-15bar 15-9/20m</t>
  </si>
  <si>
    <t>HR PVC-QRC-U-M-15bar 14-10/20m</t>
  </si>
  <si>
    <t>HR PVC-QRC-U-A-15bar 12-8/9m</t>
  </si>
  <si>
    <t>HR PVC-QRC-U-A-15bar 12-8/15m</t>
  </si>
  <si>
    <t>HR PVC-QRC-U-A-15bar 12-8/10m</t>
  </si>
  <si>
    <t>HR PVC-QRC-U-A-15bar 14-10/15m</t>
  </si>
  <si>
    <t>HR PVC-QRC-U-A-15bar 18-13/15m</t>
  </si>
  <si>
    <t>HR B 18-13/15</t>
  </si>
  <si>
    <t>EQ SST-0,4-1,0kg</t>
  </si>
  <si>
    <t>EQ SST-1,0-2,0kg</t>
  </si>
  <si>
    <t>EQ SST-2,0-3,0kg</t>
  </si>
  <si>
    <t>EQ SST-2,0-4,0kg</t>
  </si>
  <si>
    <t>EQ SST-4,0-6,0kg</t>
  </si>
  <si>
    <t>EQ SST-6,0-8,0kg</t>
  </si>
  <si>
    <t>EQ SST-PUR-8bar-6-4/1,4m-0,8kg</t>
  </si>
  <si>
    <t>EQ SST-PUR-8bar-6-4/1,4m-1,5kg</t>
  </si>
  <si>
    <t>EQ SST-PUR-8bar-6-4/1,4m-2,5kg</t>
  </si>
  <si>
    <t>EQ EB-PVC-2QRC-SF-15bar-6*230V</t>
  </si>
  <si>
    <t>EQ EB-PVC-2QRC-SF-15bar-6*230V-1*400V</t>
  </si>
  <si>
    <t>EQ EB-PVC-QRC-SF-12bar-3*230V</t>
  </si>
  <si>
    <t>STAINLESS STEEL AIRnet</t>
  </si>
  <si>
    <t>Hanger bolt for pipe clamps</t>
  </si>
  <si>
    <t>2 spare blades shear</t>
  </si>
  <si>
    <t>Pipe Cutter D32spare cutting wheel</t>
  </si>
  <si>
    <t>SEAL FKM D28 70 SHORE A</t>
  </si>
  <si>
    <t>ASSEMBLY FLANGE 316L D89 ANSI COMP</t>
  </si>
  <si>
    <t>PIPE 304L D108 x1 Single Stick 18.7'</t>
  </si>
  <si>
    <t>PF Series - Metal</t>
  </si>
  <si>
    <t>Used to debur quick drop holes &amp; Large Pipe</t>
  </si>
  <si>
    <t>Vacuum (gray pipe)</t>
  </si>
  <si>
    <t>Additonal Sizes available - Special order</t>
  </si>
  <si>
    <t>Available by Special Order</t>
  </si>
  <si>
    <t>40 /1 1/2"</t>
  </si>
  <si>
    <t>2" NPT</t>
  </si>
  <si>
    <t>See "Quick Drop" Fittings when creating drops</t>
  </si>
  <si>
    <r>
      <t>PM to PF Reduction Pipe Adapters</t>
    </r>
    <r>
      <rPr>
        <b/>
        <sz val="9"/>
        <color theme="4"/>
        <rFont val="Calibri"/>
        <family val="2"/>
        <scheme val="minor"/>
      </rPr>
      <t xml:space="preserve">
</t>
    </r>
    <r>
      <rPr>
        <b/>
        <sz val="11"/>
        <color theme="4"/>
        <rFont val="Calibri"/>
        <family val="2"/>
        <scheme val="minor"/>
      </rPr>
      <t>(Reduce 2 sizes with 1 step).</t>
    </r>
  </si>
  <si>
    <r>
      <t>●</t>
    </r>
    <r>
      <rPr>
        <b/>
        <sz val="14"/>
        <color rgb="FF1F497D"/>
        <rFont val="Arial Black"/>
        <family val="2"/>
      </rPr>
      <t>PM Series - Pre Marked   2 1/2" &amp; 3"  diameter</t>
    </r>
  </si>
  <si>
    <r>
      <t>●</t>
    </r>
    <r>
      <rPr>
        <b/>
        <sz val="14"/>
        <color rgb="FF1F497D"/>
        <rFont val="Arial Black"/>
        <family val="2"/>
      </rPr>
      <t>LARGE Series                  4" &amp; 6"     diameter</t>
    </r>
  </si>
  <si>
    <t xml:space="preserve">Hex Head Sockets </t>
  </si>
  <si>
    <t>Use on Nut of Fitting (PM Series)</t>
  </si>
  <si>
    <t>Use on Body of Fitting (PM Series)</t>
  </si>
  <si>
    <t>PM &amp; Large Series</t>
  </si>
  <si>
    <t>80 / 3"
63mm / 2.5" - Adapter Union</t>
  </si>
  <si>
    <r>
      <t xml:space="preserve">Use on Body of 3" Fitting (PM Series) 
</t>
    </r>
    <r>
      <rPr>
        <b/>
        <sz val="11"/>
        <color theme="1"/>
        <rFont val="Calibri"/>
        <family val="2"/>
        <scheme val="minor"/>
      </rPr>
      <t>&amp; 2 1/2" NPT Union Adapter Fitting.</t>
    </r>
  </si>
  <si>
    <r>
      <t>Adapter Bolts</t>
    </r>
    <r>
      <rPr>
        <b/>
        <sz val="9"/>
        <color theme="4"/>
        <rFont val="Calibri"/>
        <family val="2"/>
        <scheme val="minor"/>
      </rPr>
      <t xml:space="preserve"> (to adapt 3/4"- 3" pipe clips to 3/8" all thread)</t>
    </r>
  </si>
  <si>
    <t>Please consult assembly guide for details.</t>
  </si>
  <si>
    <t xml:space="preserve">The assembly methods of each of the 3 series is the fastest in the Inudustry.  </t>
  </si>
  <si>
    <r>
      <t>●</t>
    </r>
    <r>
      <rPr>
        <b/>
        <sz val="14"/>
        <color theme="3"/>
        <rFont val="Arial Black"/>
        <family val="2"/>
      </rPr>
      <t xml:space="preserve">PF Series - Push to Fit     </t>
    </r>
    <r>
      <rPr>
        <b/>
        <sz val="14"/>
        <color theme="9"/>
        <rFont val="Arial Black"/>
        <family val="2"/>
      </rPr>
      <t>3/4" - 2"  diameter</t>
    </r>
  </si>
  <si>
    <r>
      <t>●</t>
    </r>
    <r>
      <rPr>
        <b/>
        <sz val="14"/>
        <color theme="3"/>
        <rFont val="Arial Black"/>
        <family val="2"/>
      </rPr>
      <t xml:space="preserve">PM Series - Pre Marked   </t>
    </r>
    <r>
      <rPr>
        <b/>
        <sz val="14"/>
        <color theme="9"/>
        <rFont val="Arial Black"/>
        <family val="2"/>
      </rPr>
      <t>2 1/2" &amp; 3"  diameter</t>
    </r>
  </si>
  <si>
    <r>
      <t>●</t>
    </r>
    <r>
      <rPr>
        <b/>
        <sz val="14"/>
        <color theme="3"/>
        <rFont val="Arial Black"/>
        <family val="2"/>
      </rPr>
      <t xml:space="preserve">LARGE Series                  </t>
    </r>
    <r>
      <rPr>
        <b/>
        <sz val="14"/>
        <color theme="9"/>
        <rFont val="Arial Black"/>
        <family val="2"/>
      </rPr>
      <t>4" &amp; 6"     diameter</t>
    </r>
  </si>
  <si>
    <t>No high priced, specialized tooling for any assembly method.</t>
  </si>
  <si>
    <t>Each Series offers fast and easy assembly methods</t>
  </si>
  <si>
    <t xml:space="preserve">Quick Connect        
Safety Couplers                 </t>
  </si>
  <si>
    <t>Female Connector - NPT  PF Series</t>
  </si>
  <si>
    <t>Male - NPT</t>
  </si>
  <si>
    <t>Adapters - NPT</t>
  </si>
  <si>
    <r>
      <rPr>
        <b/>
        <sz val="36"/>
        <color theme="2"/>
        <rFont val="Aharoni"/>
        <charset val="177"/>
      </rPr>
      <t xml:space="preserve">AIRnet </t>
    </r>
    <r>
      <rPr>
        <b/>
        <sz val="36"/>
        <color theme="2"/>
        <rFont val="+mn-ea"/>
      </rPr>
      <t xml:space="preserve">
     </t>
    </r>
    <r>
      <rPr>
        <b/>
        <sz val="20"/>
        <color theme="2"/>
        <rFont val="+mn-ea"/>
      </rPr>
      <t>3 Series - One Great Product Offering!</t>
    </r>
  </si>
  <si>
    <t>Female Threaded Nipples - NPT</t>
  </si>
  <si>
    <t>Equal Union - PF Series</t>
  </si>
  <si>
    <r>
      <t>90</t>
    </r>
    <r>
      <rPr>
        <b/>
        <sz val="11"/>
        <color theme="4"/>
        <rFont val="Calibri"/>
        <family val="2"/>
      </rPr>
      <t>° Elbows - PF Series</t>
    </r>
  </si>
  <si>
    <r>
      <t>45</t>
    </r>
    <r>
      <rPr>
        <b/>
        <sz val="11"/>
        <color theme="4"/>
        <rFont val="Calibri"/>
        <family val="2"/>
      </rPr>
      <t>° Elbow - PF Series</t>
    </r>
  </si>
  <si>
    <t>Equal Tee - PF Series</t>
  </si>
  <si>
    <t>End Cap - PF Series</t>
  </si>
  <si>
    <t>45° Elbow - PM &amp; Large Series</t>
  </si>
  <si>
    <t>Equal Union - PM &amp; Large Series</t>
  </si>
  <si>
    <r>
      <t>90</t>
    </r>
    <r>
      <rPr>
        <b/>
        <sz val="11"/>
        <color theme="4"/>
        <rFont val="Calibri"/>
        <family val="2"/>
      </rPr>
      <t>° Elbows - PM &amp; Large Series</t>
    </r>
  </si>
  <si>
    <t>Equal  Tee - PM &amp; Large Series</t>
  </si>
  <si>
    <t>End Cap - PM &amp; Large Series</t>
  </si>
  <si>
    <t>Reducing Union PM &amp; Large  Series</t>
  </si>
  <si>
    <t>Reducing Tee PM &amp; Large Series</t>
  </si>
  <si>
    <t>Threaded Reducing Tee (FNPT)      PM &amp; Large Series</t>
  </si>
  <si>
    <t>Quick Drops - PM &amp; Large Series</t>
  </si>
  <si>
    <t>Female Connector - NPT  PM Series</t>
  </si>
  <si>
    <t>Plugs for unused ports</t>
  </si>
  <si>
    <t>Package quantity-2</t>
  </si>
  <si>
    <t>1/2" Female x 1/2" Female</t>
  </si>
  <si>
    <t>3/4" Female x 3/4" Female</t>
  </si>
  <si>
    <t>1" Female x 1" Female</t>
  </si>
  <si>
    <t>1 1/4" Female x 1 1/4" Female</t>
  </si>
  <si>
    <t>1 1/2" Female x 1 1/2" Female</t>
  </si>
  <si>
    <t>2" Female x 2" Female</t>
  </si>
  <si>
    <t>Hoses</t>
  </si>
  <si>
    <r>
      <t>Adapter Kit - NPT - (</t>
    </r>
    <r>
      <rPr>
        <b/>
        <sz val="9"/>
        <color theme="4"/>
        <rFont val="Calibri"/>
        <family val="2"/>
        <scheme val="minor"/>
      </rPr>
      <t>replace any PF/PM Series nut to create an NPT fitting)</t>
    </r>
  </si>
  <si>
    <t xml:space="preserve">3" NPT Adapter Kit </t>
  </si>
  <si>
    <t>EDITS</t>
  </si>
  <si>
    <t>PIPE LIST PRICE ADJUSTMENTS</t>
  </si>
  <si>
    <t>SS Tools ADJUSTMENT ^5% Only</t>
  </si>
  <si>
    <t>EDITED Calculation Formulas</t>
  </si>
  <si>
    <t>AIRnet PRICE CHANGES - GLOBAL</t>
  </si>
  <si>
    <t>Round Column "M"</t>
  </si>
  <si>
    <t>Paste Column M as 2 digit number</t>
  </si>
  <si>
    <r>
      <t xml:space="preserve">AAP Pricing pasted from Column "L" - </t>
    </r>
    <r>
      <rPr>
        <b/>
        <sz val="11"/>
        <color theme="3"/>
        <rFont val="Calibri"/>
        <family val="2"/>
        <scheme val="minor"/>
      </rPr>
      <t>***Actual price shown in this Quoter***</t>
    </r>
  </si>
  <si>
    <t>Insert Atlas Copco's Price Increase Here</t>
  </si>
  <si>
    <t>Multiply by 1.1</t>
  </si>
  <si>
    <t>20-158 mm Marker</t>
  </si>
  <si>
    <t>***READ THIS BEFORE UPDATING PRICING***</t>
  </si>
  <si>
    <t>***BLUE COLUMNS NOT FROM ATLAS COPSO'S QUOTER***</t>
  </si>
  <si>
    <t>Reduction Pipe adapters</t>
  </si>
  <si>
    <t>Exceptions - Tools (+10%) B291-B320 / Gaskets no Vlookup B14-B23 / Reducing Pipe adapters no in price list B5-B7 / Tools B9-B13</t>
  </si>
  <si>
    <t>List Price</t>
  </si>
  <si>
    <t>Your Price</t>
  </si>
  <si>
    <t>20-25</t>
  </si>
  <si>
    <t>40-50</t>
  </si>
  <si>
    <t>63-80</t>
  </si>
  <si>
    <t>DECAL - PRESSURE</t>
  </si>
  <si>
    <t>DECAL - VACUUM</t>
  </si>
  <si>
    <t>PIPE END ADAPTER PF</t>
  </si>
  <si>
    <t>PIPE END ADAPTER D80-D40</t>
  </si>
  <si>
    <t>TOOL SPANNER D80 - D63 ADPTR UNION</t>
  </si>
  <si>
    <t>***A must for any installation***</t>
  </si>
  <si>
    <t>PF Series 1 1/2" - 3"</t>
  </si>
  <si>
    <t>Hex Drive Socket - 8mm</t>
  </si>
  <si>
    <t>Hex Drive Socket - 10mm</t>
  </si>
  <si>
    <t>Spanner Wrenches</t>
  </si>
  <si>
    <t>Hes Head Socket</t>
  </si>
  <si>
    <t>Pipe Deburrer - Pen Style</t>
  </si>
  <si>
    <t>Flange - 150 class</t>
  </si>
  <si>
    <t>Optional / Alternative</t>
  </si>
  <si>
    <t>(Valve Only) - requires flange &amp; bolt sets</t>
  </si>
  <si>
    <t>All Thread / Threaded Rod</t>
  </si>
  <si>
    <t>LIST PRICES_2023</t>
  </si>
  <si>
    <t>0462101105</t>
  </si>
  <si>
    <t>0462360123</t>
  </si>
  <si>
    <t>0462709421</t>
  </si>
  <si>
    <t>Flat Gasket        100mm</t>
  </si>
  <si>
    <t>0650010009</t>
  </si>
  <si>
    <t>Flat Gasket        63mm</t>
  </si>
  <si>
    <t>0650010043</t>
  </si>
  <si>
    <t>0650010106</t>
  </si>
  <si>
    <t>0650100087</t>
  </si>
  <si>
    <t>0650100112</t>
  </si>
  <si>
    <t>0650100119</t>
  </si>
  <si>
    <t>0650100125</t>
  </si>
  <si>
    <t>Flat Gasket        158mm</t>
  </si>
  <si>
    <t>Flat Gasket        80mm</t>
  </si>
  <si>
    <t>List Price Atlas Copco</t>
  </si>
  <si>
    <t>0650 0100 16</t>
  </si>
  <si>
    <t>0650 1001 27</t>
  </si>
  <si>
    <t>0650 0100 06</t>
  </si>
  <si>
    <t>0650 1001 25</t>
  </si>
  <si>
    <t>Tool Pricing</t>
  </si>
  <si>
    <t>0650 0100 09</t>
  </si>
  <si>
    <t>0650 0100 43</t>
  </si>
  <si>
    <t>0650 0101 06</t>
  </si>
  <si>
    <t>0650 1000 87</t>
  </si>
  <si>
    <t>0650 1001 12</t>
  </si>
  <si>
    <t>0650 1001 19</t>
  </si>
  <si>
    <t>NAME</t>
  </si>
  <si>
    <t>PRICE</t>
  </si>
  <si>
    <t>TOOL - CUTTER</t>
  </si>
  <si>
    <t>TOOL - DEBURRER SM</t>
  </si>
  <si>
    <t>DRILL BIT D48 - QUICK DROPS 100 &amp; 158</t>
  </si>
  <si>
    <t>BOLT SET 3/4UNC D100 VALVE</t>
  </si>
  <si>
    <t>FLANGE - ANSI-DIN</t>
  </si>
  <si>
    <t>CLIP CONDUCTIVITY KIT ELBOW 90*</t>
  </si>
  <si>
    <t>CLIP CONDUCTIVITY KIT ELBOW 45*</t>
  </si>
  <si>
    <t>QUICKDROP THREADED 1/2 FNPT</t>
  </si>
  <si>
    <t>CLIP CONDUCTIVITY KIT ELBOW90</t>
  </si>
  <si>
    <t>CLIP CONDUCTIVITY KIT ELBOW45</t>
  </si>
  <si>
    <t>QUICKDROP THREADED 1/2 F NPT</t>
  </si>
  <si>
    <t>QUICKDROP THREADED 3/4 F NPT</t>
  </si>
  <si>
    <t>KIT VALVE THREADED D50X2 NPT</t>
  </si>
  <si>
    <t xml:space="preserve">TOOL SPANNER D80 PM </t>
  </si>
  <si>
    <t>TOOL CUT EL. KIT D28-D108 110V kit</t>
  </si>
  <si>
    <t>ELBOW 90 DEG 316L D28  -  NEW  -</t>
  </si>
  <si>
    <t>LIST PRICES_JANUARY_1_2024</t>
  </si>
  <si>
    <t>List Price 2024.1</t>
  </si>
  <si>
    <t>Did not update pricing below this line</t>
  </si>
  <si>
    <t>Gasket      D54       2" Stainless Steel</t>
  </si>
  <si>
    <t>Gasket      D15      1/2" Stainless Steel</t>
  </si>
  <si>
    <t>Gasket      D28      1" Stainless Steel</t>
  </si>
  <si>
    <t>Gasket      D42      1 1/2" Stainless Steel</t>
  </si>
  <si>
    <t>Gasket      D35      1 1/4" Stainless Steel</t>
  </si>
  <si>
    <t>Gasket      D76      2 3/4" Stainless Steel</t>
  </si>
  <si>
    <t>Calculate Manually</t>
  </si>
  <si>
    <t>L Key for Quick Drop - 6MM - Classic Series Obsolete</t>
  </si>
  <si>
    <t>Hanger Loop 10' - 10 pack</t>
  </si>
  <si>
    <t>AIRnet Spiral Hose 16x10mm - 10M Long EXHAUST STOCK - OBSOLETE</t>
  </si>
  <si>
    <t xml:space="preserve">Flat Gasket        63mm                              </t>
  </si>
  <si>
    <t>TEXT PRICES ONLY, NO VlookUp</t>
  </si>
  <si>
    <t>***Contents of Tool boxes may change without notice***</t>
  </si>
  <si>
    <t>LIST PRICE - NEW</t>
  </si>
  <si>
    <t>HEAD DRIVE</t>
  </si>
  <si>
    <t>GASKET</t>
  </si>
  <si>
    <t>GASKET TYPE 1 61 X 87 X 2</t>
  </si>
  <si>
    <t>GASKET TYPE 1 159 X 207 X 2</t>
  </si>
  <si>
    <t>AIRNET3610</t>
  </si>
  <si>
    <t>HOSE ASSEMBLY</t>
  </si>
  <si>
    <t>NIPPLE WALLMOUNT 1/2 IN - ISO</t>
  </si>
  <si>
    <t>Threaded tee D22x3/4"x22</t>
  </si>
  <si>
    <t>Adapter union D22x3/4"</t>
  </si>
  <si>
    <t>Adapter union D22x1''</t>
  </si>
  <si>
    <t>TOOL PRESS D76-D168 110V</t>
  </si>
  <si>
    <t>TOOL BATTERY CHARGER 110V</t>
  </si>
  <si>
    <t>ELBOW 90 deg 316L D15</t>
  </si>
  <si>
    <t>Elbow 90deg FF D22</t>
  </si>
  <si>
    <t>ELBOW 45 deg 316L D15</t>
  </si>
  <si>
    <t>Elbow 45deg FF D22</t>
  </si>
  <si>
    <t>Threaded tee D22x1/2"x22</t>
  </si>
  <si>
    <t>Nipple socket D22x1/2"</t>
  </si>
  <si>
    <t>Female nipple socket D22x1/2"</t>
  </si>
  <si>
    <t>Jaw D22</t>
  </si>
  <si>
    <t>Slip coupling D15</t>
  </si>
  <si>
    <t>Slip coupling D22</t>
  </si>
  <si>
    <t>Elbow 90deg MF D22</t>
  </si>
  <si>
    <t>Elbow 45deg MF D22</t>
  </si>
  <si>
    <t>Flange DIN D22</t>
  </si>
  <si>
    <t>Compensator D22</t>
  </si>
  <si>
    <t>Swan neck D22</t>
  </si>
  <si>
    <t>Pipe 304 not annealed D15</t>
  </si>
  <si>
    <t>Pipe 304 not annealed D22</t>
  </si>
  <si>
    <t>Reducting tee D22x15</t>
  </si>
  <si>
    <t>Female nipple socket D22x3/4"</t>
  </si>
  <si>
    <t>PIPE CLIP 304 D22 3/8" 20X D22</t>
  </si>
  <si>
    <t>ASS. FLANGE 316L D15</t>
  </si>
  <si>
    <t>Flange ANSI D22</t>
  </si>
  <si>
    <t>Nipple socket D22x1"</t>
  </si>
  <si>
    <t>PIPE 316L D28</t>
  </si>
  <si>
    <t>ELBOW 90 deg 316L D28</t>
  </si>
  <si>
    <t>ELBOW 45 deg 316L D28</t>
  </si>
  <si>
    <t>Threaded tee D28x1/2"x28</t>
  </si>
  <si>
    <t>Slip coupling D28</t>
  </si>
  <si>
    <t>Pipe 304 not annealed D28</t>
  </si>
  <si>
    <t>Reducting tee D28x22</t>
  </si>
  <si>
    <t>Reducer D28x22</t>
  </si>
  <si>
    <t>ASS. FLANGE 316L D28</t>
  </si>
  <si>
    <t>Pipe 304 not annealed D35</t>
  </si>
  <si>
    <t>Reducting tee D35x22</t>
  </si>
  <si>
    <t>Reducer D35x22</t>
  </si>
  <si>
    <t>ASS. FLANGE 316L D35</t>
  </si>
  <si>
    <t>Pipe 304 not annealed D42</t>
  </si>
  <si>
    <t>ASS. FLANGE 316L D42</t>
  </si>
  <si>
    <t>Threaded tee D42x1"</t>
  </si>
  <si>
    <t>Pipe 304 not annealed D54</t>
  </si>
  <si>
    <t>Reducting tee D54x22</t>
  </si>
  <si>
    <t>ASS. FLANGE 316L D54</t>
  </si>
  <si>
    <t>Reducer D54x35</t>
  </si>
  <si>
    <t>Threaded tee D54x2"</t>
  </si>
  <si>
    <t>PIPE 304L D76</t>
  </si>
  <si>
    <t>Pipe 304 not annealed D76</t>
  </si>
  <si>
    <t>Reducting tee D76x22</t>
  </si>
  <si>
    <t>ASS. FLANGE 316L D76</t>
  </si>
  <si>
    <t>Reducting tee D76x28</t>
  </si>
  <si>
    <t>Reducer D76x42</t>
  </si>
  <si>
    <t>PIPE 304L D89</t>
  </si>
  <si>
    <t>Pipe 304 not annealed D89</t>
  </si>
  <si>
    <t>ASS. FLANGE 316L D89</t>
  </si>
  <si>
    <t>ASS. QUICKDROP 316L D89XD42</t>
  </si>
  <si>
    <t>Reducer D89x54</t>
  </si>
  <si>
    <t>PIPE 304L D108</t>
  </si>
  <si>
    <t>Pipe 304 not annealed D108</t>
  </si>
  <si>
    <t>ASS.FLANGE 316L D108</t>
  </si>
  <si>
    <t>SOCKET BOX TOP  3X1/2</t>
  </si>
  <si>
    <t>PIPE CUTTER D32 CUTTING WHEEL</t>
  </si>
  <si>
    <t>PA PIPE D15 5.7M</t>
  </si>
  <si>
    <t>90 DEG ELBOW D15</t>
  </si>
  <si>
    <t>90 DEG ELBOW D15-1/2 ISO7R M</t>
  </si>
  <si>
    <t>45 DEG ELBOW D15</t>
  </si>
  <si>
    <t>THREADED AD. D15-1/2 ISO7R M</t>
  </si>
  <si>
    <t>NIPPLE SOCKET D15 1/2 ISO7R M</t>
  </si>
  <si>
    <t>NIPPLE SOCKET D15 1/2 ISO228 F</t>
  </si>
  <si>
    <t>PIPE CLIP D15</t>
  </si>
  <si>
    <t>AL Pipe D15 5.7m</t>
  </si>
  <si>
    <t>PA PIPE D18 5.7M</t>
  </si>
  <si>
    <t>90 DEG ELBOW D18</t>
  </si>
  <si>
    <t>ELBOW 90 DEG D18-1/2 ISO7R M</t>
  </si>
  <si>
    <t>ELBOW 45 DEG D18</t>
  </si>
  <si>
    <t>THREADED AD. D18-1/2 ISO7R M</t>
  </si>
  <si>
    <t>NIPPLE SOCKET D18 1/2 ISO7R M</t>
  </si>
  <si>
    <t>NIPPLE SOCKET D18 1/2 ISO228 F</t>
  </si>
  <si>
    <t>THREADED AD. D18-3/4 ISO7R M</t>
  </si>
  <si>
    <t>NIPPLE SOCKET D18 3/4 ISO7R M</t>
  </si>
  <si>
    <t>NIPPLE SOCKET D18 3/4 ISO228 F</t>
  </si>
  <si>
    <t>AL Pipe D18 5.7m</t>
  </si>
  <si>
    <t>PA PIPE D22 5.7M</t>
  </si>
  <si>
    <t>90 DEG ELBOW D22</t>
  </si>
  <si>
    <t>45 DEG ELBOW D22</t>
  </si>
  <si>
    <t>THREADED AD. D22-1/2 ISO7R M</t>
  </si>
  <si>
    <t>NIPPLE SOCKET D22 1/2 ISO7R M</t>
  </si>
  <si>
    <t>NIPPLE SOCKET D22 1/2 ISO228 F</t>
  </si>
  <si>
    <t>90 DEG ELBOW D22-3/4 ISO7R M</t>
  </si>
  <si>
    <t>THREADED AD. D22-3/4 ISO7R M</t>
  </si>
  <si>
    <t>NIPPLE SOCKET D22 3/4 ISO7R M</t>
  </si>
  <si>
    <t>NIPPLE SOCKET D22 3/4 ISO228 F</t>
  </si>
  <si>
    <t>PA UV PIPE D22 5.7M</t>
  </si>
  <si>
    <t>AL Pipe D22 5.7m</t>
  </si>
  <si>
    <t>PA PIPE D28 5.7M</t>
  </si>
  <si>
    <t>90 DEG ELBOW D28</t>
  </si>
  <si>
    <t>45 DEG ELBOW D28</t>
  </si>
  <si>
    <t>90 DEG ELBOW D28-1 ISO7R M</t>
  </si>
  <si>
    <t>THREADED AD. D28-1 ISO7R M</t>
  </si>
  <si>
    <t>NIPPLE SOCKET D28 1 ISO7R M</t>
  </si>
  <si>
    <t>NIPPLE SOCKET D28 1 ISO228 F</t>
  </si>
  <si>
    <t>REDUCTION TEE D28 D22 D22</t>
  </si>
  <si>
    <t>AL Pipe D28 5.7m</t>
  </si>
  <si>
    <t>C PN-S-E-1/4 M</t>
  </si>
  <si>
    <t>C PN-S-E-3/8 M</t>
  </si>
  <si>
    <t>C PN-S-E-1/2 M</t>
  </si>
  <si>
    <t>C PN-S-E-1/4 F</t>
  </si>
  <si>
    <t>C PN-S-E-3/8 F</t>
  </si>
  <si>
    <t>C PN-S-E-1/2 F</t>
  </si>
  <si>
    <t>C PN-S-E-6MM</t>
  </si>
  <si>
    <t>C PN-S-E-9MM</t>
  </si>
  <si>
    <t>C PN-S-E-13MM</t>
  </si>
  <si>
    <t>C QRC-S-E-1/4 M</t>
  </si>
  <si>
    <t>C QRC-S-E-3/8 M</t>
  </si>
  <si>
    <t>C QRC-S-E-1/2 M</t>
  </si>
  <si>
    <t>C QRC-S-E-1/4 F</t>
  </si>
  <si>
    <t>C QRC-S-E-3/8 F</t>
  </si>
  <si>
    <t>C QRC-S-E-1/2 F</t>
  </si>
  <si>
    <t>C QRC-S-E-6MM</t>
  </si>
  <si>
    <t>C QRC-S-E-9MM</t>
  </si>
  <si>
    <t>C QRC-S-E-13MM</t>
  </si>
  <si>
    <t>C QRC-SF-E-1/4 M</t>
  </si>
  <si>
    <t>C QRC-SF-E-3/8 M</t>
  </si>
  <si>
    <t>C QRC-SF-E-1/2 M</t>
  </si>
  <si>
    <t>C QRC-SF-E-1/4 F</t>
  </si>
  <si>
    <t>C QRC-SF-E-3/8 F</t>
  </si>
  <si>
    <t>C QRC-SF-E-1/2 F</t>
  </si>
  <si>
    <t>C QRC-SF-E-6MM</t>
  </si>
  <si>
    <t>C QRC-SF-E-9MM</t>
  </si>
  <si>
    <t>C QRC-SF-E-13MM</t>
  </si>
  <si>
    <t>C QRC-E-1/4 M</t>
  </si>
  <si>
    <t>C QRC-E-3/8 M</t>
  </si>
  <si>
    <t>C QRC-E-1/2 M</t>
  </si>
  <si>
    <t>C QRC-E-1/4 F</t>
  </si>
  <si>
    <t>C QRC-E-3/8 F</t>
  </si>
  <si>
    <t>C QRC-E-1/2 F</t>
  </si>
  <si>
    <t>C QRC-E-6MM</t>
  </si>
  <si>
    <t>C QRC-E-9MM</t>
  </si>
  <si>
    <t>C QRC-E-13MM</t>
  </si>
  <si>
    <t>C 2QRC-E-3/8+F</t>
  </si>
  <si>
    <t>C 3QRC-E-3/8 F</t>
  </si>
  <si>
    <t>C PN-E-6MM</t>
  </si>
  <si>
    <t>C PN-E-9MM</t>
  </si>
  <si>
    <t>C PN-E-13MM</t>
  </si>
  <si>
    <t>C PN-E-1/4 M</t>
  </si>
  <si>
    <t>C PN-E-3/8 M</t>
  </si>
  <si>
    <t>C PN-E-1/2 M</t>
  </si>
  <si>
    <t>C PN-E-1/4 F</t>
  </si>
  <si>
    <t>C PN-E-3/8 F</t>
  </si>
  <si>
    <t>C PN-E-1/2 F</t>
  </si>
  <si>
    <t>C HC-U-11-13MM</t>
  </si>
  <si>
    <t>C HC-U-13-15MM</t>
  </si>
  <si>
    <t>C HC-U-15-18MM</t>
  </si>
  <si>
    <t>C SC-U-10-16MM</t>
  </si>
  <si>
    <t>C SC-U-12-20MM</t>
  </si>
  <si>
    <t>C SC-U-16-25MM</t>
  </si>
  <si>
    <t>C SC-U-20-32MM</t>
  </si>
  <si>
    <t>C HN-U-1/4 M X 6MM</t>
  </si>
  <si>
    <t>C HN-U-1/4 M X 9MM</t>
  </si>
  <si>
    <t>C HN-U-3/8 M X 6MM</t>
  </si>
  <si>
    <t>C HN-U-3/8 M X 9MM</t>
  </si>
  <si>
    <t>C HN-U-3/8 M X 13MM</t>
  </si>
  <si>
    <t>C HN-U-1/2 M X 6MM</t>
  </si>
  <si>
    <t>C HN-U-1/2 M X 9MM</t>
  </si>
  <si>
    <t>C HN-U-1/2 M X 13MM</t>
  </si>
  <si>
    <t>C HN-U-1/4 F X 6MM</t>
  </si>
  <si>
    <t>C HN-U-1/4 F X 9MM</t>
  </si>
  <si>
    <t>C HN-U-3/8 F X 6MM</t>
  </si>
  <si>
    <t>C HN-U-3/8 F X 9MM</t>
  </si>
  <si>
    <t>C HN-U-1/2 F X 9MM</t>
  </si>
  <si>
    <t>C HN-U-1/2 F X 13MM</t>
  </si>
  <si>
    <t>C HOC-U-6MM</t>
  </si>
  <si>
    <t>C HOC-U-9MM</t>
  </si>
  <si>
    <t>C DN-U-1/4+M X 1/8+M</t>
  </si>
  <si>
    <t>C DN-U-1/4+M X 1/4+M</t>
  </si>
  <si>
    <t>C DN-U-3/8+M X 1/4+M</t>
  </si>
  <si>
    <t>C DN-U-3/8+M X 3/8+M</t>
  </si>
  <si>
    <t>C DN-U-1/2+M X 3/8+M</t>
  </si>
  <si>
    <t>C DN-U-1/2+M X 1/2+M</t>
  </si>
  <si>
    <t>C RE-U-1/4 M X 1/8 F</t>
  </si>
  <si>
    <t>C RE-U-3/8 M X 1/4 F</t>
  </si>
  <si>
    <t>C RE-U-1/2 M X 3/8 F</t>
  </si>
  <si>
    <t>C RN-U-1/4 M X 3/8 F</t>
  </si>
  <si>
    <t>C RN-U-3/8 M X 1/2 F</t>
  </si>
  <si>
    <t>C MU-1/4 F</t>
  </si>
  <si>
    <t>C MU-3/8 F</t>
  </si>
  <si>
    <t>C MU-1/2 F</t>
  </si>
  <si>
    <t>C QRC-U-1/4 M</t>
  </si>
  <si>
    <t>C QRC-U-3/8 M</t>
  </si>
  <si>
    <t>C QRC-U-1/2 M</t>
  </si>
  <si>
    <t>C QRC-U-1/4 F</t>
  </si>
  <si>
    <t>C QRC-U-3/8 F</t>
  </si>
  <si>
    <t>C QRC-U-1/2 F</t>
  </si>
  <si>
    <t>C QRC-U-6MM</t>
  </si>
  <si>
    <t>C QRC-U-9MM</t>
  </si>
  <si>
    <t>C QRC-U-13MM</t>
  </si>
  <si>
    <t>FRL PR-1/4 F</t>
  </si>
  <si>
    <t>FRL PR-3/8 F</t>
  </si>
  <si>
    <t>FRL PR-1/2 F</t>
  </si>
  <si>
    <t>FRL PR-3/4 F</t>
  </si>
  <si>
    <t>FRL PR-3/4 F NPT</t>
  </si>
  <si>
    <t>FRL PR-1 F</t>
  </si>
  <si>
    <t>FRL PR-1 F NPT</t>
  </si>
  <si>
    <t>FRL WS-1/4 F</t>
  </si>
  <si>
    <t>FRL WS-3/8 F</t>
  </si>
  <si>
    <t>FRL WS-1/2 F</t>
  </si>
  <si>
    <t>FRL WS-3/4 F</t>
  </si>
  <si>
    <t>FRL WS-3/4 F NPT</t>
  </si>
  <si>
    <t>FRL WS-1 F</t>
  </si>
  <si>
    <t>FRL WS-1 F NPT</t>
  </si>
  <si>
    <t>FRL FPR-1/4 F</t>
  </si>
  <si>
    <t>FRL FPR-3/8 F</t>
  </si>
  <si>
    <t>FRL FPR-1/2 F</t>
  </si>
  <si>
    <t>FRL FPR-3/4 F</t>
  </si>
  <si>
    <t>FRL FPR-3/4 F NPT</t>
  </si>
  <si>
    <t>FRL FPR-1 F</t>
  </si>
  <si>
    <t>FRL FPR-1 F NPT</t>
  </si>
  <si>
    <t>FRL MO-1/4 F</t>
  </si>
  <si>
    <t>FRL MO-3/8 F</t>
  </si>
  <si>
    <t>FRL MO-1/2 F</t>
  </si>
  <si>
    <t>FRL MO-3/4 F</t>
  </si>
  <si>
    <t>FRL MO-1 F</t>
  </si>
  <si>
    <t>FRL FPR-MO-1/4 F</t>
  </si>
  <si>
    <t>FRL FPR-MO-3/8 F</t>
  </si>
  <si>
    <t>FRL FPR-MO-1/2 F</t>
  </si>
  <si>
    <t>FRL FPR-MO-3/4 F</t>
  </si>
  <si>
    <t>FRL FPR-MO-3/4 F NPT</t>
  </si>
  <si>
    <t>FRL FPR-MO-1 F</t>
  </si>
  <si>
    <t>FRL FPR-MO-1 F NPT</t>
  </si>
  <si>
    <t>FRL PR-1/4 F NPT</t>
  </si>
  <si>
    <t>FRL PR-3/8 F NPT</t>
  </si>
  <si>
    <t>FRL PR-1/2 F NPT</t>
  </si>
  <si>
    <t>FRL WS-1/4 F NPT</t>
  </si>
  <si>
    <t>FRL WS-3/8 F NPT</t>
  </si>
  <si>
    <t>FRL WS-1/2 F NPT</t>
  </si>
  <si>
    <t>FRL FPR-1/4 F NPT</t>
  </si>
  <si>
    <t>FRL FPR-3/8 F NPT</t>
  </si>
  <si>
    <t>FRL FPR-1/2 F NPT</t>
  </si>
  <si>
    <t>FRL MO-1/4 F NPT</t>
  </si>
  <si>
    <t>FRL MO-3/8 F NPT</t>
  </si>
  <si>
    <t>FRL MO-1/2 F NPT</t>
  </si>
  <si>
    <t>FRL MO-3/4 F NPT</t>
  </si>
  <si>
    <t>FRL MO-1 F NPT</t>
  </si>
  <si>
    <t>FRL FPR-MO-1/4 F NPT</t>
  </si>
  <si>
    <t>FRL FPR-MO-3/8 F NPT</t>
  </si>
  <si>
    <t>FRL FPR-MO-1/2 F NPT</t>
  </si>
  <si>
    <t>H PVC-QRC-E-15BAR 11-6/5M</t>
  </si>
  <si>
    <t>H PVC-QRC-E-15BAR 11-6/10M</t>
  </si>
  <si>
    <t>H PVC-QRC-E-15BAR 15-9/5M</t>
  </si>
  <si>
    <t>H PVC-QRC-E-15BAR 15-9/10M</t>
  </si>
  <si>
    <t>H PVC-QRC-E-15BAR 18-13/10M</t>
  </si>
  <si>
    <t>H PVC-QRC-U-15BAR 11-6/5M</t>
  </si>
  <si>
    <t>H PVC-QRC-U-15BAR 11-6/10M</t>
  </si>
  <si>
    <t>H PVC-QRC-U-15BAR 15-9/5M</t>
  </si>
  <si>
    <t>H PVC-QRC-U-15BAR 15-9/10M</t>
  </si>
  <si>
    <t>H PVC-QRC-U-15BAR 18-13/10M</t>
  </si>
  <si>
    <t>H PVC-QRC-E-OR-15BAR 15-9/10M</t>
  </si>
  <si>
    <t>H PVC-QRC-E-SF-15BAR 11-6/5M</t>
  </si>
  <si>
    <t>H PVC-QRC-E-SF-15BAR 11-6/10M</t>
  </si>
  <si>
    <t>H PVC-QRC-E-SF-15BAR 15-10/5M</t>
  </si>
  <si>
    <t>H PVC-QRC-E-SF-15BAR 15-10/10M</t>
  </si>
  <si>
    <t>H PVC-15BAR 11-6/25M</t>
  </si>
  <si>
    <t>H PVC-15BAR 11-6/50M</t>
  </si>
  <si>
    <t>H PVC-15BAR 15-9/25M</t>
  </si>
  <si>
    <t>H PVC-15BAR 15-9/50M</t>
  </si>
  <si>
    <t>H PVC-15BAR 18-13/25M</t>
  </si>
  <si>
    <t>H PVC-15BAR 18-13/50M</t>
  </si>
  <si>
    <t>H PVC-OR-15BAR 15-9/25M</t>
  </si>
  <si>
    <t>H PVC-SF-15BAR 11-6/25M</t>
  </si>
  <si>
    <t>H PVC-SF-15BAR 11-6/50M</t>
  </si>
  <si>
    <t>H PVC-SF-15BAR 15-10/25M</t>
  </si>
  <si>
    <t>H PVC-SF-15BAR 15-10/50M</t>
  </si>
  <si>
    <t>H PVC-SF-15BAR 19-13/25M</t>
  </si>
  <si>
    <t>H PVC-SF-15BAR 19-13/50M</t>
  </si>
  <si>
    <t>H PVC-SF-15BAR 27-19/25M</t>
  </si>
  <si>
    <t>H PVC-SF-15BAR 27-19/50M</t>
  </si>
  <si>
    <t>H PVC-SF-40BAR 16-9/50M</t>
  </si>
  <si>
    <t>H PVC-SF-40BAR 21-13/50M</t>
  </si>
  <si>
    <t>SH PA-QRC-E-8BAR 8-6/5M</t>
  </si>
  <si>
    <t>SH PA-QRC-E-8BAR 8-6/7.5M</t>
  </si>
  <si>
    <t>SH PA-QRC-E-8BAR 8-6/15M</t>
  </si>
  <si>
    <t>SH PA-QRC-E-8BAR 10-8/10M</t>
  </si>
  <si>
    <t>SH PA-QRC-U-8BAR 8-6/5M</t>
  </si>
  <si>
    <t>SH PA-QRC-U-8BAR 8-6/10M</t>
  </si>
  <si>
    <t>SH PA-QRC-U-8BAR 8-6/15M</t>
  </si>
  <si>
    <t>SH PA-BJ-8BAR 8-6/5M</t>
  </si>
  <si>
    <t>SH PA-BJ-8BAR 8-6/10M</t>
  </si>
  <si>
    <t>SH PA-BJ-8BAR 8-6/15M</t>
  </si>
  <si>
    <t>SH PUR-QRC-E-8BAR 10-6.5/6M</t>
  </si>
  <si>
    <t>SH PUR-QRC-E-8BAR 10-6.5/7.5M</t>
  </si>
  <si>
    <t>SH PUR-QRC-E-8BAR 12-8/6M</t>
  </si>
  <si>
    <t>SH PUR-QRC-E-8BAR 12-8/7.5M</t>
  </si>
  <si>
    <t>SH PUR-RP3/8-8BAR 10-6.5/7.5M</t>
  </si>
  <si>
    <t>SH PUR-8BAR 12-8/7.5M</t>
  </si>
  <si>
    <t>SH PUR-15BAR 16-10/5M</t>
  </si>
  <si>
    <t>SH PUR-15BAR 16-10/10M</t>
  </si>
  <si>
    <t>HR PVC-QRC-U-M-15BAR 15-9/20M</t>
  </si>
  <si>
    <t>HR PUR-QRC-U-M-15BAR 14-10/20M</t>
  </si>
  <si>
    <t>HR PUR-QRC-U-A-15BAR 12-8/9M</t>
  </si>
  <si>
    <t>HR PUR-QRC-U-A-15BAR 12-8/15M</t>
  </si>
  <si>
    <t>HR PUR-QRC-U-A-15BAR 12-8/10M</t>
  </si>
  <si>
    <t>HR PUR-QRC-U-A-15BAR 14-10/15M</t>
  </si>
  <si>
    <t>HR PUR-QRC-U-A-15BAR 18-13/15M</t>
  </si>
  <si>
    <t>List Price 2025 April</t>
  </si>
  <si>
    <t xml:space="preserve">Multiply by </t>
  </si>
  <si>
    <t>List Price January 2026</t>
  </si>
  <si>
    <t>SAP PRICE</t>
  </si>
  <si>
    <t>Fuxation Kit - PF Series D20</t>
  </si>
  <si>
    <t>Fixation Kit - PF Series D25</t>
  </si>
  <si>
    <t>Fixation Kit - PF Series D40</t>
  </si>
  <si>
    <t>Fixation Kit - PF Series D50</t>
  </si>
  <si>
    <t>AIRnet KIT 1 D20 25' 1-Drop Kit</t>
  </si>
  <si>
    <t>AIRnet KIT 2 D20 50' 2-Drop L Kit</t>
  </si>
  <si>
    <t>AIRnet KIT 3 D20 90' 3-Drop L Kit</t>
  </si>
  <si>
    <t>AIRnet KIT 4 D25-D20 60' 3-Drop U</t>
  </si>
  <si>
    <t>AIRnet KIT 5 D25-D20 150' 5-Drop U</t>
  </si>
  <si>
    <t>AIRnet KIT 6 D25-D20 180' 5-Drop U</t>
  </si>
  <si>
    <t>AIRnet KIT 7 D40-D20 180' 8-Drop Loop</t>
  </si>
  <si>
    <t>AIRnet Option Kit A D20 Extension</t>
  </si>
  <si>
    <t>AIRnet Option Kit B D20 Drop Addition</t>
  </si>
  <si>
    <t>AIRnet Option Kit C D25 Extension</t>
  </si>
  <si>
    <t>AIRnet Option Kit D D25 Drop Addition</t>
  </si>
  <si>
    <t>Gel Slide Fluid - KIT Sm Bottle</t>
  </si>
  <si>
    <t>SHORT STICK D20 3/4 PIPE - KIT 6'2"</t>
  </si>
  <si>
    <t>SHORT STICK D25 1 in PIPE - KIT 6'2"</t>
  </si>
  <si>
    <t>Round Column "M" 2 digit number</t>
  </si>
  <si>
    <t>Hose Reels</t>
  </si>
  <si>
    <t>AIIRNET0041</t>
  </si>
  <si>
    <t>AIRNET0041</t>
  </si>
  <si>
    <t>P/N created by me 1/15/2026 (not on Donn's list)</t>
  </si>
  <si>
    <t>3/4" &amp; 1"</t>
  </si>
  <si>
    <t xml:space="preserve">       3/4"-2" - Push to Connect -  ***Do not tighten fittings during assembly( 3/4" thru 2")***</t>
  </si>
  <si>
    <r>
      <t>Push to connect (</t>
    </r>
    <r>
      <rPr>
        <b/>
        <sz val="11"/>
        <color theme="1"/>
        <rFont val="Calibri"/>
        <family val="2"/>
        <scheme val="minor"/>
      </rPr>
      <t>only use for disassembly)</t>
    </r>
  </si>
  <si>
    <t>4" &amp; 6" Header Qucik Drops</t>
  </si>
  <si>
    <t>48mm / 1.9"</t>
  </si>
  <si>
    <t>Hole Saw 48mm for 4" &amp; 6":Header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</si>
</sst>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0.00_);\(&quot;$&quot;#,##0.00\)"/>
    <numFmt numFmtId="42" formatCode="_(&quot;$&quot;* #,##0_);_(&quot;$&quot;* \(#,##0\);_(&quot;$&quot;* &quot;-&quot;_);_(@_)"/>
    <numFmt numFmtId="44" formatCode="_(&quot;$&quot;* #,##0.00_);_(&quot;$&quot;* \(#,##0.00\);_(&quot;$&quot;* &quot;-&quot;??_);_(@_)"/>
    <numFmt numFmtId="164" formatCode="_-* #,##0.00\ &quot;€&quot;_-;\-* #,##0.00\ &quot;€&quot;_-;_-* &quot;-&quot;??\ &quot;€&quot;_-;_-@_-"/>
    <numFmt numFmtId="165" formatCode="_([$$-409]* #,##0.00_);_([$$-409]* \(#,##0.00\);_([$$-409]* &quot;-&quot;??_);_(@_)"/>
    <numFmt numFmtId="166" formatCode="_-* #,##0.00\ _€_-;\-* #,##0.00\ _€_-;_-* &quot;-&quot;??\ _€_-;_-@_-"/>
    <numFmt numFmtId="167" formatCode="&quot;$&quot;#,##0.00"/>
    <numFmt numFmtId="168" formatCode="#,##0.00\ &quot;€&quot;"/>
    <numFmt numFmtId="169" formatCode="0###\ ####\ ##"/>
    <numFmt numFmtId="170" formatCode="_(&quot;$&quot;* #,##0.00_);_(&quot;$&quot;* \(#,##0.00\);_(&quot;$&quot;* &quot;-&quot;_);_(@_)"/>
    <numFmt numFmtId="171" formatCode="####\ ####\ ##"/>
    <numFmt numFmtId="172" formatCode="_-* #.0\ &quot;€&quot;_-;\-* #.0\ &quot;€&quot;_-;_-* &quot;-&quot;??\ &quot;€&quot;_-;_-@_-"/>
    <numFmt numFmtId="173" formatCode="0000000000"/>
    <numFmt numFmtId="174" formatCode="0000\ 0000\ 00"/>
  </numFmts>
  <fonts count="89">
    <font>
      <sz val="11"/>
      <color theme="1"/>
      <name val="Calibri"/>
      <family val="2"/>
      <scheme val="minor"/>
    </font>
    <font>
      <b/>
      <sz val="11"/>
      <color theme="1"/>
      <name val="Calibri"/>
      <family val="2"/>
      <scheme val="minor"/>
    </font>
    <font>
      <b/>
      <sz val="11"/>
      <color theme="1"/>
      <name val="Calibri"/>
      <family val="2"/>
    </font>
    <font>
      <sz val="11"/>
      <color theme="1"/>
      <name val="Calibri"/>
      <family val="2"/>
      <scheme val="minor"/>
    </font>
    <font>
      <sz val="11"/>
      <color theme="0"/>
      <name val="Calibri"/>
      <family val="2"/>
      <scheme val="minor"/>
    </font>
    <font>
      <b/>
      <sz val="14"/>
      <color theme="0"/>
      <name val="Calibri"/>
      <family val="2"/>
      <scheme val="minor"/>
    </font>
    <font>
      <sz val="14"/>
      <color theme="0"/>
      <name val="Calibri"/>
      <family val="2"/>
      <scheme val="minor"/>
    </font>
    <font>
      <b/>
      <sz val="11"/>
      <color theme="4"/>
      <name val="Calibri"/>
      <family val="2"/>
      <scheme val="minor"/>
    </font>
    <font>
      <b/>
      <sz val="11"/>
      <color theme="4"/>
      <name val="Calibri"/>
      <family val="2"/>
    </font>
    <font>
      <sz val="10"/>
      <name val="Arial"/>
      <family val="2"/>
    </font>
    <font>
      <sz val="9"/>
      <name val="Arial"/>
      <family val="2"/>
    </font>
    <font>
      <sz val="11"/>
      <color theme="4"/>
      <name val="Calibri"/>
      <family val="2"/>
      <scheme val="minor"/>
    </font>
    <font>
      <sz val="11"/>
      <color theme="4" tint="-0.249977111117893"/>
      <name val="Calibri"/>
      <family val="2"/>
      <scheme val="minor"/>
    </font>
    <font>
      <b/>
      <sz val="9"/>
      <color theme="4"/>
      <name val="Calibri"/>
      <family val="2"/>
      <scheme val="minor"/>
    </font>
    <font>
      <sz val="10"/>
      <name val="Arial"/>
      <family val="2"/>
    </font>
    <font>
      <b/>
      <sz val="14"/>
      <color theme="1"/>
      <name val="Arial Black"/>
      <family val="2"/>
    </font>
    <font>
      <b/>
      <sz val="12"/>
      <color theme="1"/>
      <name val="Arial Black"/>
      <family val="2"/>
    </font>
    <font>
      <b/>
      <sz val="14"/>
      <color theme="4"/>
      <name val="Calibri"/>
      <family val="2"/>
      <scheme val="minor"/>
    </font>
    <font>
      <b/>
      <sz val="11"/>
      <color theme="0"/>
      <name val="Calibri"/>
      <family val="2"/>
      <scheme val="minor"/>
    </font>
    <font>
      <b/>
      <sz val="12"/>
      <color theme="4"/>
      <name val="Calibri"/>
      <family val="2"/>
      <scheme val="minor"/>
    </font>
    <font>
      <b/>
      <sz val="20"/>
      <color theme="9" tint="-0.249977111117893"/>
      <name val="Arial Black"/>
      <family val="2"/>
    </font>
    <font>
      <b/>
      <sz val="12"/>
      <color theme="0"/>
      <name val="Calibri"/>
      <family val="2"/>
      <scheme val="minor"/>
    </font>
    <font>
      <b/>
      <sz val="18"/>
      <color theme="0"/>
      <name val="Calibri"/>
      <family val="2"/>
      <scheme val="minor"/>
    </font>
    <font>
      <b/>
      <sz val="12"/>
      <color theme="0"/>
      <name val="Arial Black"/>
      <family val="2"/>
    </font>
    <font>
      <b/>
      <sz val="20"/>
      <color theme="4"/>
      <name val="Calibri"/>
      <family val="2"/>
      <scheme val="minor"/>
    </font>
    <font>
      <b/>
      <sz val="11"/>
      <color theme="3"/>
      <name val="Calibri"/>
      <family val="2"/>
      <scheme val="minor"/>
    </font>
    <font>
      <sz val="10"/>
      <name val="Arial"/>
      <family val="2"/>
    </font>
    <font>
      <sz val="11"/>
      <color theme="3"/>
      <name val="Calibri"/>
      <family val="2"/>
      <scheme val="minor"/>
    </font>
    <font>
      <sz val="11"/>
      <name val="Calibri"/>
      <family val="2"/>
      <scheme val="minor"/>
    </font>
    <font>
      <b/>
      <sz val="14"/>
      <color rgb="FF1F497D"/>
      <name val="Calibri"/>
      <family val="2"/>
      <scheme val="minor"/>
    </font>
    <font>
      <b/>
      <sz val="16"/>
      <color rgb="FF1F497D"/>
      <name val="Calibri"/>
      <family val="2"/>
      <scheme val="minor"/>
    </font>
    <font>
      <b/>
      <sz val="10.5"/>
      <color theme="4"/>
      <name val="Calibri"/>
      <family val="2"/>
      <scheme val="minor"/>
    </font>
    <font>
      <b/>
      <sz val="12"/>
      <color theme="0"/>
      <name val="Calibri"/>
      <family val="2"/>
    </font>
    <font>
      <sz val="14"/>
      <color theme="4"/>
      <name val="Calibri"/>
      <family val="2"/>
    </font>
    <font>
      <sz val="9.9"/>
      <color theme="4"/>
      <name val="Calibri"/>
      <family val="2"/>
    </font>
    <font>
      <sz val="11"/>
      <color theme="1"/>
      <name val="Calibri"/>
      <family val="2"/>
    </font>
    <font>
      <sz val="11"/>
      <color theme="1"/>
      <name val="Calibri"/>
      <family val="2"/>
      <scheme val="minor"/>
    </font>
    <font>
      <b/>
      <sz val="15.5"/>
      <color theme="0"/>
      <name val="Calibri"/>
      <family val="2"/>
      <scheme val="minor"/>
    </font>
    <font>
      <sz val="11"/>
      <color rgb="FF9C0006"/>
      <name val="Calibri"/>
      <family val="2"/>
      <scheme val="minor"/>
    </font>
    <font>
      <sz val="10"/>
      <color rgb="FFFF0000"/>
      <name val="Arial"/>
      <family val="2"/>
    </font>
    <font>
      <b/>
      <sz val="10"/>
      <name val="Arial"/>
      <family val="2"/>
    </font>
    <font>
      <b/>
      <sz val="9"/>
      <color indexed="81"/>
      <name val="Tahoma"/>
      <family val="2"/>
    </font>
    <font>
      <sz val="11"/>
      <color theme="1"/>
      <name val="Calibri"/>
      <family val="2"/>
      <scheme val="minor"/>
    </font>
    <font>
      <sz val="8"/>
      <name val="Calibri"/>
      <family val="2"/>
      <scheme val="minor"/>
    </font>
    <font>
      <b/>
      <sz val="14"/>
      <color theme="4"/>
      <name val="Calibri"/>
      <family val="2"/>
    </font>
    <font>
      <sz val="12"/>
      <color theme="4"/>
      <name val="Calibri"/>
      <family val="2"/>
      <scheme val="minor"/>
    </font>
    <font>
      <b/>
      <sz val="22"/>
      <color theme="8"/>
      <name val="Calibri"/>
      <family val="2"/>
      <scheme val="minor"/>
    </font>
    <font>
      <b/>
      <sz val="22"/>
      <color theme="9" tint="-0.249977111117893"/>
      <name val="Calibri"/>
      <family val="2"/>
      <scheme val="minor"/>
    </font>
    <font>
      <b/>
      <sz val="14"/>
      <color rgb="FF1F497D"/>
      <name val="+mn-ea"/>
    </font>
    <font>
      <b/>
      <sz val="14"/>
      <color rgb="FF1F497D"/>
      <name val="Arial Black"/>
      <family val="2"/>
    </font>
    <font>
      <sz val="8"/>
      <name val="Arial"/>
      <family val="2"/>
    </font>
    <font>
      <sz val="11"/>
      <color rgb="FF000000"/>
      <name val="Calibri"/>
      <family val="2"/>
      <scheme val="minor"/>
    </font>
    <font>
      <sz val="11"/>
      <color rgb="FF9C5700"/>
      <name val="Calibri"/>
      <family val="2"/>
      <scheme val="minor"/>
    </font>
    <font>
      <b/>
      <sz val="8"/>
      <color indexed="9"/>
      <name val="Arial"/>
      <family val="2"/>
    </font>
    <font>
      <b/>
      <sz val="8"/>
      <name val="Arial"/>
      <family val="2"/>
    </font>
    <font>
      <b/>
      <sz val="12"/>
      <color indexed="45"/>
      <name val="Arial"/>
      <family val="2"/>
    </font>
    <font>
      <b/>
      <sz val="9"/>
      <name val="Arial"/>
      <family val="2"/>
    </font>
    <font>
      <b/>
      <sz val="11"/>
      <name val="Calibri"/>
      <family val="2"/>
      <scheme val="minor"/>
    </font>
    <font>
      <sz val="8"/>
      <color rgb="FFFF0000"/>
      <name val="Arial"/>
      <family val="2"/>
    </font>
    <font>
      <b/>
      <sz val="11"/>
      <color rgb="FFFF0000"/>
      <name val="Calibri"/>
      <family val="2"/>
      <scheme val="minor"/>
    </font>
    <font>
      <sz val="11"/>
      <color rgb="FF4F81BD"/>
      <name val="Calibri"/>
      <family val="2"/>
      <scheme val="minor"/>
    </font>
    <font>
      <b/>
      <sz val="20"/>
      <color rgb="FF1F497D"/>
      <name val="+mn-ea"/>
    </font>
    <font>
      <b/>
      <sz val="20"/>
      <color theme="2"/>
      <name val="+mn-ea"/>
    </font>
    <font>
      <b/>
      <sz val="14"/>
      <color theme="9"/>
      <name val="Arial Black"/>
      <family val="2"/>
    </font>
    <font>
      <b/>
      <sz val="14"/>
      <color theme="3"/>
      <name val="+mn-ea"/>
    </font>
    <font>
      <b/>
      <sz val="14"/>
      <color theme="3"/>
      <name val="Arial Black"/>
      <family val="2"/>
    </font>
    <font>
      <b/>
      <sz val="12"/>
      <color theme="0" tint="-0.499984740745262"/>
      <name val="+mn-ea"/>
    </font>
    <font>
      <b/>
      <sz val="14"/>
      <color rgb="FFFF0000"/>
      <name val="Calibri"/>
      <family val="2"/>
      <scheme val="minor"/>
    </font>
    <font>
      <b/>
      <sz val="36"/>
      <color theme="2"/>
      <name val="Aharoni"/>
      <charset val="177"/>
    </font>
    <font>
      <b/>
      <sz val="36"/>
      <color theme="2"/>
      <name val="+mn-ea"/>
    </font>
    <font>
      <sz val="11"/>
      <color theme="1"/>
      <name val="Calibri"/>
      <family val="2"/>
      <scheme val="minor"/>
    </font>
    <font>
      <sz val="10"/>
      <color theme="0"/>
      <name val="Arial"/>
      <family val="2"/>
    </font>
    <font>
      <b/>
      <sz val="8"/>
      <color rgb="FFFF0000"/>
      <name val="Arial"/>
      <family val="2"/>
    </font>
    <font>
      <sz val="11"/>
      <color theme="0" tint="-0.14999847407452621"/>
      <name val="Calibri"/>
      <family val="2"/>
      <scheme val="minor"/>
    </font>
    <font>
      <b/>
      <sz val="10"/>
      <color theme="0" tint="-0.14999847407452621"/>
      <name val="Arial"/>
      <family val="2"/>
    </font>
    <font>
      <sz val="10"/>
      <color theme="0" tint="-0.14999847407452621"/>
      <name val="Arial"/>
      <family val="2"/>
    </font>
    <font>
      <sz val="8"/>
      <color theme="0" tint="-0.14999847407452621"/>
      <name val="Arial"/>
      <family val="2"/>
    </font>
    <font>
      <sz val="11"/>
      <color rgb="FFFFFF00"/>
      <name val="Calibri"/>
      <family val="2"/>
      <scheme val="minor"/>
    </font>
    <font>
      <sz val="8"/>
      <color theme="0"/>
      <name val="Arial"/>
      <family val="2"/>
    </font>
    <font>
      <b/>
      <sz val="10"/>
      <color theme="0"/>
      <name val="Arial"/>
      <family val="2"/>
    </font>
    <font>
      <b/>
      <sz val="14"/>
      <color theme="0"/>
      <name val="Arial"/>
      <family val="2"/>
    </font>
    <font>
      <sz val="11"/>
      <color theme="1"/>
      <name val="Calibri"/>
      <family val="2"/>
      <scheme val="minor"/>
    </font>
    <font>
      <sz val="11"/>
      <color rgb="FFFF0000"/>
      <name val="Calibri"/>
      <family val="2"/>
      <scheme val="minor"/>
    </font>
    <font>
      <b/>
      <sz val="10"/>
      <color rgb="FFFF0000"/>
      <name val="Arial"/>
      <family val="2"/>
    </font>
    <font>
      <sz val="9"/>
      <color indexed="81"/>
      <name val="Tahoma"/>
      <family val="2"/>
    </font>
    <font>
      <sz val="10"/>
      <color theme="0" tint="-4.9989318521683403E-2"/>
      <name val="Arial"/>
      <family val="2"/>
    </font>
    <font>
      <sz val="11"/>
      <color theme="0" tint="-4.9989318521683403E-2"/>
      <name val="Calibri"/>
      <family val="2"/>
      <scheme val="minor"/>
    </font>
    <font>
      <sz val="11"/>
      <color theme="1"/>
      <name val="Calibri"/>
      <family val="2"/>
      <scheme val="minor"/>
    </font>
    <font>
      <sz val="8"/>
      <color rgb="FFFFFF00"/>
      <name val="Arial"/>
      <family val="2"/>
    </font>
  </fonts>
  <fills count="30">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5"/>
        <bgColor indexed="64"/>
      </patternFill>
    </fill>
    <fill>
      <patternFill patternType="solid">
        <fgColor theme="4" tint="0.59999389629810485"/>
        <bgColor indexed="65"/>
      </patternFill>
    </fill>
    <fill>
      <patternFill patternType="solid">
        <fgColor theme="3" tint="0.399975585192419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2"/>
        <bgColor indexed="64"/>
      </patternFill>
    </fill>
    <fill>
      <patternFill patternType="solid">
        <fgColor rgb="FFFFC7CE"/>
      </patternFill>
    </fill>
    <fill>
      <patternFill patternType="solid">
        <fgColor theme="9"/>
        <bgColor indexed="64"/>
      </patternFill>
    </fill>
    <fill>
      <patternFill patternType="solid">
        <fgColor theme="3" tint="0.59999389629810485"/>
        <bgColor indexed="64"/>
      </patternFill>
    </fill>
    <fill>
      <patternFill patternType="solid">
        <fgColor theme="0" tint="-0.14999847407452621"/>
        <bgColor theme="4" tint="0.79998168889431442"/>
      </patternFill>
    </fill>
    <fill>
      <patternFill patternType="solid">
        <fgColor theme="5" tint="0.79998168889431442"/>
        <bgColor indexed="64"/>
      </patternFill>
    </fill>
    <fill>
      <patternFill patternType="solid">
        <fgColor rgb="FFFFEB9C"/>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3"/>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8"/>
        <bgColor indexed="64"/>
      </patternFill>
    </fill>
    <fill>
      <patternFill patternType="solid">
        <fgColor rgb="FF00B050"/>
        <bgColor indexed="64"/>
      </patternFill>
    </fill>
    <fill>
      <patternFill patternType="solid">
        <fgColor theme="4" tint="0.79998168889431442"/>
        <bgColor theme="4" tint="0.79998168889431442"/>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theme="0" tint="-0.249977111117893"/>
      </right>
      <top/>
      <bottom/>
      <diagonal/>
    </border>
    <border>
      <left/>
      <right/>
      <top/>
      <bottom style="thin">
        <color theme="0" tint="-0.14999847407452621"/>
      </bottom>
      <diagonal/>
    </border>
    <border>
      <left style="thin">
        <color theme="0" tint="-0.249977111117893"/>
      </left>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right style="thin">
        <color theme="0"/>
      </right>
      <top style="thin">
        <color theme="0"/>
      </top>
      <bottom style="thin">
        <color theme="4" tint="0.39997558519241921"/>
      </bottom>
      <diagonal/>
    </border>
    <border>
      <left style="thin">
        <color theme="0"/>
      </left>
      <right style="thin">
        <color theme="4" tint="0.39997558519241921"/>
      </right>
      <top style="thin">
        <color theme="0"/>
      </top>
      <bottom style="thin">
        <color theme="4" tint="0.39997558519241921"/>
      </bottom>
      <diagonal/>
    </border>
    <border>
      <left style="thin">
        <color theme="4" tint="0.39997558519241921"/>
      </left>
      <right style="thin">
        <color theme="4" tint="0.39997558519241921"/>
      </right>
      <top style="thin">
        <color theme="0"/>
      </top>
      <bottom style="thin">
        <color theme="4" tint="0.39997558519241921"/>
      </bottom>
      <diagonal/>
    </border>
    <border>
      <left style="thin">
        <color theme="4" tint="0.39997558519241921"/>
      </left>
      <right/>
      <top style="thin">
        <color theme="0"/>
      </top>
      <bottom style="thin">
        <color theme="4" tint="0.39997558519241921"/>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right style="medium">
        <color theme="4"/>
      </right>
      <top/>
      <bottom style="medium">
        <color theme="4"/>
      </bottom>
      <diagonal/>
    </border>
    <border>
      <left style="medium">
        <color theme="4"/>
      </left>
      <right style="medium">
        <color theme="4"/>
      </right>
      <top style="medium">
        <color theme="4"/>
      </top>
      <bottom/>
      <diagonal/>
    </border>
    <border>
      <left style="medium">
        <color theme="4"/>
      </left>
      <right style="medium">
        <color theme="4"/>
      </right>
      <top/>
      <bottom/>
      <diagonal/>
    </border>
    <border>
      <left style="medium">
        <color theme="4"/>
      </left>
      <right style="medium">
        <color theme="4"/>
      </right>
      <top/>
      <bottom style="medium">
        <color theme="4"/>
      </bottom>
      <diagonal/>
    </border>
    <border>
      <left/>
      <right/>
      <top/>
      <bottom style="thin">
        <color theme="0"/>
      </bottom>
      <diagonal/>
    </border>
    <border>
      <left style="thin">
        <color theme="0" tint="-0.14999847407452621"/>
      </left>
      <right/>
      <top style="thin">
        <color theme="0" tint="-0.14999847407452621"/>
      </top>
      <bottom style="thin">
        <color theme="0" tint="-0.14999847407452621"/>
      </bottom>
      <diagonal/>
    </border>
    <border>
      <left/>
      <right style="thin">
        <color theme="4"/>
      </right>
      <top/>
      <bottom style="thin">
        <color theme="4"/>
      </bottom>
      <diagonal/>
    </border>
    <border>
      <left/>
      <right style="thin">
        <color theme="4"/>
      </right>
      <top/>
      <bottom/>
      <diagonal/>
    </border>
    <border>
      <left style="thin">
        <color theme="4"/>
      </left>
      <right/>
      <top/>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style="thin">
        <color theme="4"/>
      </bottom>
      <diagonal/>
    </border>
    <border>
      <left/>
      <right style="thin">
        <color theme="0" tint="-0.14999847407452621"/>
      </right>
      <top/>
      <bottom style="thin">
        <color theme="5"/>
      </bottom>
      <diagonal/>
    </border>
    <border>
      <left/>
      <right style="thin">
        <color theme="0" tint="-0.14999847407452621"/>
      </right>
      <top/>
      <bottom/>
      <diagonal/>
    </border>
    <border>
      <left/>
      <right style="thin">
        <color theme="0" tint="-0.14999847407452621"/>
      </right>
      <top style="thin">
        <color theme="5"/>
      </top>
      <bottom/>
      <diagonal/>
    </border>
    <border>
      <left/>
      <right style="thin">
        <color theme="0" tint="-0.14999847407452621"/>
      </right>
      <top style="thin">
        <color theme="5"/>
      </top>
      <bottom style="thin">
        <color theme="5"/>
      </bottom>
      <diagonal/>
    </border>
    <border>
      <left/>
      <right/>
      <top style="thin">
        <color theme="5"/>
      </top>
      <bottom/>
      <diagonal/>
    </border>
    <border>
      <left/>
      <right/>
      <top/>
      <bottom style="medium">
        <color indexed="64"/>
      </bottom>
      <diagonal/>
    </border>
    <border>
      <left style="thin">
        <color indexed="47"/>
      </left>
      <right/>
      <top style="thin">
        <color indexed="47"/>
      </top>
      <bottom style="thin">
        <color indexed="47"/>
      </bottom>
      <diagonal/>
    </border>
    <border>
      <left style="thin">
        <color indexed="47"/>
      </left>
      <right style="thin">
        <color indexed="47"/>
      </right>
      <top style="thin">
        <color indexed="47"/>
      </top>
      <bottom style="thin">
        <color indexed="47"/>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theme="4" tint="0.79998168889431442"/>
      </bottom>
      <diagonal/>
    </border>
    <border>
      <left style="thin">
        <color theme="4" tint="0.79998168889431442"/>
      </left>
      <right style="thin">
        <color theme="4" tint="0.79998168889431442"/>
      </right>
      <top style="thin">
        <color theme="0"/>
      </top>
      <bottom style="thin">
        <color theme="4" tint="0.79998168889431442"/>
      </bottom>
      <diagonal/>
    </border>
    <border>
      <left/>
      <right/>
      <top style="thin">
        <color theme="0"/>
      </top>
      <bottom/>
      <diagonal/>
    </border>
    <border>
      <left/>
      <right/>
      <top style="thin">
        <color theme="0"/>
      </top>
      <bottom style="thin">
        <color theme="0"/>
      </bottom>
      <diagonal/>
    </border>
    <border>
      <left/>
      <right style="thin">
        <color theme="0" tint="-0.14999847407452621"/>
      </right>
      <top style="thin">
        <color theme="0" tint="-0.14999847407452621"/>
      </top>
      <bottom/>
      <diagonal/>
    </border>
  </borders>
  <cellStyleXfs count="47">
    <xf numFmtId="0" fontId="0" fillId="0" borderId="0"/>
    <xf numFmtId="44" fontId="3" fillId="0" borderId="0" applyFont="0" applyFill="0" applyBorder="0" applyAlignment="0" applyProtection="0"/>
    <xf numFmtId="0" fontId="9" fillId="0" borderId="0"/>
    <xf numFmtId="166" fontId="9" fillId="0" borderId="0" applyFont="0" applyFill="0" applyBorder="0" applyAlignment="0" applyProtection="0"/>
    <xf numFmtId="164" fontId="9" fillId="0" borderId="0" applyFont="0" applyFill="0" applyBorder="0" applyAlignment="0" applyProtection="0"/>
    <xf numFmtId="44" fontId="3" fillId="0" borderId="0" applyFont="0" applyFill="0" applyBorder="0" applyAlignment="0" applyProtection="0"/>
    <xf numFmtId="164" fontId="9" fillId="0" borderId="0" applyFont="0" applyFill="0" applyBorder="0" applyAlignment="0" applyProtection="0"/>
    <xf numFmtId="44" fontId="3" fillId="0" borderId="0" applyFont="0" applyFill="0" applyBorder="0" applyAlignment="0" applyProtection="0"/>
    <xf numFmtId="164" fontId="9" fillId="0" borderId="0" applyFont="0" applyFill="0" applyBorder="0" applyAlignment="0" applyProtection="0"/>
    <xf numFmtId="0" fontId="9" fillId="0" borderId="0"/>
    <xf numFmtId="0" fontId="3" fillId="0" borderId="0"/>
    <xf numFmtId="0" fontId="9" fillId="0" borderId="0"/>
    <xf numFmtId="0" fontId="3" fillId="0" borderId="0"/>
    <xf numFmtId="9" fontId="3"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0" fontId="14" fillId="0" borderId="0"/>
    <xf numFmtId="0" fontId="3" fillId="7" borderId="0" applyNumberFormat="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44" fontId="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9"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6" fillId="0" borderId="0"/>
    <xf numFmtId="4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9" fontId="3" fillId="0" borderId="0" applyFont="0" applyFill="0" applyBorder="0" applyAlignment="0" applyProtection="0"/>
    <xf numFmtId="0" fontId="3" fillId="7" borderId="0" applyNumberFormat="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8" fillId="14" borderId="0" applyNumberFormat="0" applyBorder="0" applyAlignment="0" applyProtection="0"/>
    <xf numFmtId="0" fontId="9" fillId="0" borderId="0"/>
    <xf numFmtId="0" fontId="9" fillId="0" borderId="0"/>
    <xf numFmtId="42" fontId="3" fillId="0" borderId="0" applyFont="0" applyFill="0" applyBorder="0" applyAlignment="0" applyProtection="0"/>
    <xf numFmtId="0" fontId="52" fillId="19" borderId="0" applyNumberFormat="0" applyBorder="0" applyAlignment="0" applyProtection="0"/>
  </cellStyleXfs>
  <cellXfs count="457">
    <xf numFmtId="0" fontId="0" fillId="0" borderId="0" xfId="0"/>
    <xf numFmtId="0" fontId="1" fillId="0" borderId="0" xfId="0" applyFont="1"/>
    <xf numFmtId="0" fontId="0" fillId="0" borderId="0" xfId="0" applyAlignment="1">
      <alignment horizontal="center"/>
    </xf>
    <xf numFmtId="0" fontId="5" fillId="2" borderId="0" xfId="0" applyFont="1" applyFill="1"/>
    <xf numFmtId="0" fontId="5" fillId="2" borderId="0" xfId="0" applyFont="1" applyFill="1" applyAlignment="1">
      <alignment horizontal="center"/>
    </xf>
    <xf numFmtId="0" fontId="7" fillId="3" borderId="0" xfId="0" applyFont="1" applyFill="1"/>
    <xf numFmtId="0" fontId="7" fillId="3" borderId="0" xfId="0" applyFont="1" applyFill="1" applyAlignment="1">
      <alignment wrapText="1"/>
    </xf>
    <xf numFmtId="0" fontId="0" fillId="0" borderId="0" xfId="0" applyAlignment="1">
      <alignment horizontal="center" vertical="center"/>
    </xf>
    <xf numFmtId="44" fontId="0" fillId="0" borderId="0" xfId="1" applyFont="1" applyAlignment="1">
      <alignment horizontal="center"/>
    </xf>
    <xf numFmtId="0" fontId="7" fillId="0" borderId="0" xfId="0" applyFont="1"/>
    <xf numFmtId="0" fontId="7" fillId="0" borderId="0" xfId="0" applyFont="1" applyAlignment="1">
      <alignment wrapText="1"/>
    </xf>
    <xf numFmtId="44" fontId="0" fillId="0" borderId="2" xfId="1" applyFont="1" applyBorder="1" applyAlignment="1">
      <alignment horizontal="center"/>
    </xf>
    <xf numFmtId="44" fontId="0" fillId="0" borderId="0" xfId="1" applyFont="1" applyFill="1" applyBorder="1" applyAlignment="1">
      <alignment horizontal="center"/>
    </xf>
    <xf numFmtId="44" fontId="0" fillId="0" borderId="0" xfId="1" applyFont="1" applyBorder="1" applyAlignment="1">
      <alignment horizontal="center"/>
    </xf>
    <xf numFmtId="0" fontId="12" fillId="0" borderId="0" xfId="0" applyFont="1" applyAlignment="1">
      <alignment horizontal="center" vertical="center"/>
    </xf>
    <xf numFmtId="44" fontId="12" fillId="0" borderId="0" xfId="1" applyFont="1" applyFill="1" applyBorder="1" applyAlignment="1">
      <alignment horizontal="center"/>
    </xf>
    <xf numFmtId="0" fontId="0" fillId="0" borderId="0" xfId="0" applyAlignment="1">
      <alignment horizontal="left"/>
    </xf>
    <xf numFmtId="0" fontId="1" fillId="0" borderId="0" xfId="0" applyFont="1" applyAlignment="1">
      <alignment horizontal="left"/>
    </xf>
    <xf numFmtId="0" fontId="0" fillId="4" borderId="0" xfId="0" applyFill="1"/>
    <xf numFmtId="0" fontId="1" fillId="0" borderId="0" xfId="0" applyFont="1" applyAlignment="1">
      <alignment horizontal="center"/>
    </xf>
    <xf numFmtId="44" fontId="5" fillId="2" borderId="0" xfId="1" applyFont="1" applyFill="1" applyAlignment="1">
      <alignment horizontal="center"/>
    </xf>
    <xf numFmtId="0" fontId="0" fillId="0" borderId="3" xfId="0" applyBorder="1"/>
    <xf numFmtId="0" fontId="17" fillId="4" borderId="0" xfId="0" applyFont="1" applyFill="1" applyAlignment="1">
      <alignment horizontal="center" vertical="center" wrapText="1"/>
    </xf>
    <xf numFmtId="0" fontId="18" fillId="0" borderId="0" xfId="0" applyFont="1" applyAlignment="1">
      <alignment horizontal="center" vertical="center"/>
    </xf>
    <xf numFmtId="0" fontId="1" fillId="0" borderId="0" xfId="0" applyFont="1" applyAlignment="1">
      <alignment horizontal="center" vertical="center"/>
    </xf>
    <xf numFmtId="44" fontId="3" fillId="0" borderId="0" xfId="1" applyFont="1" applyBorder="1" applyAlignment="1">
      <alignment horizontal="center"/>
    </xf>
    <xf numFmtId="0" fontId="6" fillId="6" borderId="0" xfId="0" applyFont="1" applyFill="1" applyAlignment="1">
      <alignment horizontal="center" vertical="center"/>
    </xf>
    <xf numFmtId="0" fontId="5" fillId="6" borderId="0" xfId="0" applyFont="1" applyFill="1" applyAlignment="1">
      <alignment horizontal="center" vertical="center"/>
    </xf>
    <xf numFmtId="44" fontId="0" fillId="0" borderId="0" xfId="1" applyFont="1"/>
    <xf numFmtId="44" fontId="0" fillId="0" borderId="0" xfId="1" applyFont="1" applyBorder="1"/>
    <xf numFmtId="0" fontId="18" fillId="6" borderId="4" xfId="0" applyFont="1" applyFill="1" applyBorder="1" applyAlignment="1" applyProtection="1">
      <alignment horizontal="center" vertical="center"/>
      <protection locked="0"/>
    </xf>
    <xf numFmtId="44" fontId="3" fillId="0" borderId="0" xfId="1" applyFont="1" applyFill="1" applyBorder="1" applyAlignment="1">
      <alignment horizontal="center"/>
    </xf>
    <xf numFmtId="0" fontId="15" fillId="0" borderId="0" xfId="0" applyFont="1" applyAlignment="1">
      <alignment horizontal="center" vertical="center" wrapText="1"/>
    </xf>
    <xf numFmtId="0" fontId="0" fillId="0" borderId="0" xfId="0" applyAlignment="1">
      <alignment horizontal="center" vertical="center" wrapText="1"/>
    </xf>
    <xf numFmtId="0" fontId="16" fillId="0" borderId="0" xfId="0" applyFont="1" applyAlignment="1">
      <alignment horizontal="center" vertical="center" wrapText="1"/>
    </xf>
    <xf numFmtId="44" fontId="0" fillId="0" borderId="0" xfId="1" applyFont="1" applyFill="1" applyAlignment="1">
      <alignment horizontal="center"/>
    </xf>
    <xf numFmtId="1" fontId="0" fillId="0" borderId="0" xfId="0" applyNumberFormat="1" applyAlignment="1">
      <alignment horizontal="center"/>
    </xf>
    <xf numFmtId="1" fontId="4" fillId="8" borderId="0" xfId="0" applyNumberFormat="1" applyFont="1" applyFill="1" applyAlignment="1">
      <alignment horizontal="center"/>
    </xf>
    <xf numFmtId="0" fontId="4" fillId="8" borderId="0" xfId="0" applyFont="1" applyFill="1"/>
    <xf numFmtId="0" fontId="0" fillId="9" borderId="0" xfId="0" applyFill="1" applyAlignment="1">
      <alignment horizontal="center"/>
    </xf>
    <xf numFmtId="0" fontId="0" fillId="9" borderId="0" xfId="0" applyFill="1"/>
    <xf numFmtId="0" fontId="0" fillId="8" borderId="0" xfId="0" applyFill="1"/>
    <xf numFmtId="0" fontId="1" fillId="0" borderId="0" xfId="0" applyFont="1" applyAlignment="1">
      <alignment wrapText="1"/>
    </xf>
    <xf numFmtId="0" fontId="5" fillId="2" borderId="0" xfId="0" applyFont="1" applyFill="1" applyAlignment="1">
      <alignment wrapText="1"/>
    </xf>
    <xf numFmtId="0" fontId="12" fillId="0" borderId="0" xfId="0" applyFont="1"/>
    <xf numFmtId="0" fontId="4" fillId="8" borderId="0" xfId="0" applyFont="1" applyFill="1" applyAlignment="1">
      <alignment horizontal="center"/>
    </xf>
    <xf numFmtId="0" fontId="4" fillId="8" borderId="0" xfId="0" applyFont="1" applyFill="1" applyAlignment="1">
      <alignment horizontal="center" wrapText="1"/>
    </xf>
    <xf numFmtId="0" fontId="7" fillId="0" borderId="0" xfId="0" applyFont="1" applyAlignment="1">
      <alignment horizontal="center"/>
    </xf>
    <xf numFmtId="0" fontId="19" fillId="0" borderId="0" xfId="0" applyFont="1" applyAlignment="1">
      <alignment horizontal="center"/>
    </xf>
    <xf numFmtId="0" fontId="0" fillId="0" borderId="0" xfId="0" applyAlignment="1">
      <alignment vertical="center"/>
    </xf>
    <xf numFmtId="1" fontId="0" fillId="0" borderId="0" xfId="0" applyNumberFormat="1" applyAlignment="1">
      <alignment horizontal="center" vertical="center"/>
    </xf>
    <xf numFmtId="44" fontId="4" fillId="0" borderId="0" xfId="1" applyFont="1" applyFill="1" applyAlignment="1">
      <alignment vertical="center"/>
    </xf>
    <xf numFmtId="0" fontId="4" fillId="0" borderId="0" xfId="0" applyFont="1"/>
    <xf numFmtId="0" fontId="7" fillId="4" borderId="0" xfId="0" applyFont="1" applyFill="1" applyAlignment="1">
      <alignment horizontal="center"/>
    </xf>
    <xf numFmtId="44" fontId="7" fillId="4" borderId="0" xfId="1" applyFont="1" applyFill="1" applyBorder="1"/>
    <xf numFmtId="0" fontId="7" fillId="4" borderId="0" xfId="0" applyFont="1" applyFill="1"/>
    <xf numFmtId="0" fontId="18" fillId="0" borderId="0" xfId="0" applyFont="1" applyAlignment="1">
      <alignment horizontal="center"/>
    </xf>
    <xf numFmtId="0" fontId="21" fillId="0" borderId="0" xfId="0" applyFont="1" applyAlignment="1">
      <alignment horizontal="center"/>
    </xf>
    <xf numFmtId="4" fontId="7" fillId="4" borderId="0" xfId="0" applyNumberFormat="1" applyFont="1" applyFill="1" applyAlignment="1">
      <alignment horizontal="center"/>
    </xf>
    <xf numFmtId="0" fontId="0" fillId="0" borderId="0" xfId="0" applyAlignment="1">
      <alignment horizontal="center" wrapText="1"/>
    </xf>
    <xf numFmtId="0" fontId="6" fillId="2" borderId="0" xfId="0" applyFont="1" applyFill="1" applyAlignment="1">
      <alignment horizontal="center"/>
    </xf>
    <xf numFmtId="0" fontId="0" fillId="2" borderId="0" xfId="0" applyFill="1"/>
    <xf numFmtId="0" fontId="0" fillId="3" borderId="0" xfId="0" applyFill="1"/>
    <xf numFmtId="165" fontId="9" fillId="0" borderId="1" xfId="6" applyNumberFormat="1" applyFont="1" applyFill="1" applyBorder="1" applyProtection="1"/>
    <xf numFmtId="0" fontId="9" fillId="0" borderId="1" xfId="9" applyBorder="1" applyAlignment="1">
      <alignment horizontal="left"/>
    </xf>
    <xf numFmtId="0" fontId="9" fillId="0" borderId="1" xfId="9" applyBorder="1" applyAlignment="1">
      <alignment horizontal="left" vertical="center"/>
    </xf>
    <xf numFmtId="0" fontId="10" fillId="3" borderId="1" xfId="9" applyFont="1" applyFill="1" applyBorder="1" applyAlignment="1">
      <alignment horizontal="center" vertical="center"/>
    </xf>
    <xf numFmtId="0" fontId="0" fillId="10" borderId="0" xfId="0" applyFill="1"/>
    <xf numFmtId="4" fontId="7" fillId="10" borderId="0" xfId="0" applyNumberFormat="1" applyFont="1" applyFill="1" applyAlignment="1">
      <alignment horizontal="center"/>
    </xf>
    <xf numFmtId="0" fontId="0" fillId="11" borderId="0" xfId="0" applyFill="1"/>
    <xf numFmtId="0" fontId="10" fillId="0" borderId="1" xfId="9" applyFont="1" applyBorder="1" applyAlignment="1">
      <alignment horizontal="center" vertical="center"/>
    </xf>
    <xf numFmtId="0" fontId="9" fillId="0" borderId="0" xfId="9" applyAlignment="1">
      <alignment horizontal="center"/>
    </xf>
    <xf numFmtId="49" fontId="10" fillId="0" borderId="1" xfId="9" quotePrefix="1" applyNumberFormat="1" applyFont="1" applyBorder="1" applyAlignment="1">
      <alignment horizontal="center" vertical="center"/>
    </xf>
    <xf numFmtId="49" fontId="10" fillId="0" borderId="1" xfId="9" applyNumberFormat="1" applyFont="1" applyBorder="1" applyAlignment="1">
      <alignment horizontal="center" vertical="center"/>
    </xf>
    <xf numFmtId="165" fontId="9" fillId="5" borderId="1" xfId="6" applyNumberFormat="1" applyFont="1" applyFill="1" applyBorder="1" applyProtection="1"/>
    <xf numFmtId="0" fontId="9" fillId="0" borderId="1" xfId="9" applyBorder="1" applyAlignment="1">
      <alignment horizontal="center"/>
    </xf>
    <xf numFmtId="165" fontId="9" fillId="0" borderId="1" xfId="6" applyNumberFormat="1" applyFont="1" applyBorder="1" applyProtection="1"/>
    <xf numFmtId="0" fontId="9" fillId="0" borderId="1" xfId="9" applyBorder="1" applyAlignment="1">
      <alignment horizontal="left" wrapText="1"/>
    </xf>
    <xf numFmtId="0" fontId="4" fillId="10" borderId="0" xfId="0" applyFont="1" applyFill="1" applyAlignment="1">
      <alignment horizontal="center"/>
    </xf>
    <xf numFmtId="0" fontId="0" fillId="10" borderId="0" xfId="0" applyFill="1" applyAlignment="1">
      <alignment horizontal="center"/>
    </xf>
    <xf numFmtId="0" fontId="18" fillId="6" borderId="6" xfId="0" applyFont="1" applyFill="1" applyBorder="1" applyAlignment="1" applyProtection="1">
      <alignment horizontal="center" vertical="center"/>
      <protection locked="0"/>
    </xf>
    <xf numFmtId="0" fontId="18" fillId="6" borderId="7" xfId="0" applyFont="1" applyFill="1" applyBorder="1" applyAlignment="1" applyProtection="1">
      <alignment horizontal="center" vertical="center"/>
      <protection locked="0"/>
    </xf>
    <xf numFmtId="0" fontId="1" fillId="11" borderId="0" xfId="0" applyFont="1" applyFill="1"/>
    <xf numFmtId="1" fontId="0" fillId="8" borderId="0" xfId="0" applyNumberFormat="1" applyFill="1" applyAlignment="1">
      <alignment horizontal="center"/>
    </xf>
    <xf numFmtId="0" fontId="28" fillId="0" borderId="0" xfId="0" applyFont="1" applyAlignment="1">
      <alignment horizontal="center"/>
    </xf>
    <xf numFmtId="0" fontId="28" fillId="0" borderId="0" xfId="0" applyFont="1"/>
    <xf numFmtId="0" fontId="0" fillId="8" borderId="0" xfId="0" applyFill="1" applyAlignment="1">
      <alignment horizontal="center"/>
    </xf>
    <xf numFmtId="0" fontId="0" fillId="4" borderId="0" xfId="0" applyFill="1" applyAlignment="1">
      <alignment horizontal="center"/>
    </xf>
    <xf numFmtId="44" fontId="4" fillId="8" borderId="0" xfId="1" applyFont="1" applyFill="1" applyAlignment="1">
      <alignment horizontal="center"/>
    </xf>
    <xf numFmtId="44" fontId="4" fillId="8" borderId="0" xfId="1" applyFont="1" applyFill="1"/>
    <xf numFmtId="44" fontId="0" fillId="9" borderId="0" xfId="1" applyFont="1" applyFill="1"/>
    <xf numFmtId="44" fontId="28" fillId="0" borderId="0" xfId="1" applyFont="1" applyFill="1"/>
    <xf numFmtId="44" fontId="0" fillId="0" borderId="0" xfId="1" applyFont="1" applyFill="1"/>
    <xf numFmtId="44" fontId="0" fillId="8" borderId="0" xfId="1" applyFont="1" applyFill="1"/>
    <xf numFmtId="44" fontId="0" fillId="4" borderId="0" xfId="1" applyFont="1" applyFill="1"/>
    <xf numFmtId="44" fontId="0" fillId="9" borderId="0" xfId="1" applyFont="1" applyFill="1" applyBorder="1"/>
    <xf numFmtId="44" fontId="0" fillId="4" borderId="0" xfId="1" applyFont="1" applyFill="1" applyBorder="1"/>
    <xf numFmtId="44" fontId="0" fillId="8" borderId="0" xfId="1" applyFont="1" applyFill="1" applyBorder="1"/>
    <xf numFmtId="44" fontId="0" fillId="9" borderId="0" xfId="1" applyFont="1" applyFill="1" applyBorder="1" applyAlignment="1">
      <alignment horizontal="center"/>
    </xf>
    <xf numFmtId="44" fontId="0" fillId="8" borderId="0" xfId="1" applyFont="1" applyFill="1" applyBorder="1" applyAlignment="1">
      <alignment horizontal="center"/>
    </xf>
    <xf numFmtId="44" fontId="0" fillId="4" borderId="0" xfId="1" applyFont="1" applyFill="1" applyBorder="1" applyAlignment="1">
      <alignment horizontal="center"/>
    </xf>
    <xf numFmtId="44" fontId="0" fillId="0" borderId="0" xfId="1" applyFont="1" applyFill="1" applyBorder="1"/>
    <xf numFmtId="0" fontId="18" fillId="0" borderId="0" xfId="0" applyFont="1"/>
    <xf numFmtId="0" fontId="22" fillId="0" borderId="0" xfId="0" applyFont="1" applyAlignment="1">
      <alignment horizontal="center" vertical="center"/>
    </xf>
    <xf numFmtId="7" fontId="23" fillId="11" borderId="0" xfId="1" applyNumberFormat="1" applyFont="1" applyFill="1" applyBorder="1" applyAlignment="1">
      <alignment vertical="center"/>
    </xf>
    <xf numFmtId="0" fontId="0" fillId="11" borderId="0" xfId="0" applyFill="1" applyAlignment="1">
      <alignment vertical="center"/>
    </xf>
    <xf numFmtId="0" fontId="0" fillId="0" borderId="0" xfId="1" applyNumberFormat="1" applyFont="1" applyAlignment="1">
      <alignment horizontal="center"/>
    </xf>
    <xf numFmtId="0" fontId="30" fillId="0" borderId="0" xfId="0" applyFont="1" applyAlignment="1">
      <alignment horizontal="center"/>
    </xf>
    <xf numFmtId="44" fontId="0" fillId="0" borderId="0" xfId="1" applyFont="1" applyBorder="1" applyAlignment="1" applyProtection="1">
      <alignment horizontal="center"/>
    </xf>
    <xf numFmtId="44" fontId="0" fillId="0" borderId="0" xfId="1" applyFont="1" applyAlignment="1" applyProtection="1">
      <alignment horizontal="center"/>
    </xf>
    <xf numFmtId="44" fontId="0" fillId="0" borderId="0" xfId="1" applyFont="1" applyFill="1" applyBorder="1" applyAlignment="1" applyProtection="1">
      <alignment horizontal="center"/>
    </xf>
    <xf numFmtId="0" fontId="4" fillId="0" borderId="0" xfId="0" applyFont="1" applyAlignment="1">
      <alignment horizontal="center" vertical="center"/>
    </xf>
    <xf numFmtId="0" fontId="0" fillId="0" borderId="0" xfId="0" applyProtection="1">
      <protection locked="0"/>
    </xf>
    <xf numFmtId="44" fontId="27" fillId="0" borderId="0" xfId="1" applyFont="1" applyFill="1" applyBorder="1"/>
    <xf numFmtId="0" fontId="27" fillId="0" borderId="0" xfId="0" applyFont="1" applyAlignment="1">
      <alignment horizontal="center"/>
    </xf>
    <xf numFmtId="0" fontId="27" fillId="0" borderId="0" xfId="0" applyFont="1"/>
    <xf numFmtId="44" fontId="27" fillId="0" borderId="0" xfId="1" applyFont="1" applyFill="1" applyBorder="1" applyAlignment="1">
      <alignment horizontal="center"/>
    </xf>
    <xf numFmtId="0" fontId="4" fillId="0" borderId="0" xfId="0" applyFont="1" applyAlignment="1">
      <alignment horizontal="center"/>
    </xf>
    <xf numFmtId="0" fontId="28" fillId="9" borderId="0" xfId="0" applyFont="1" applyFill="1"/>
    <xf numFmtId="0" fontId="31" fillId="3" borderId="0" xfId="0" applyFont="1" applyFill="1"/>
    <xf numFmtId="0" fontId="17" fillId="0" borderId="0" xfId="0" applyFont="1" applyAlignment="1">
      <alignment vertical="center" wrapText="1"/>
    </xf>
    <xf numFmtId="0" fontId="33" fillId="0" borderId="13" xfId="0" applyFont="1" applyBorder="1" applyAlignment="1">
      <alignment vertical="center" wrapText="1"/>
    </xf>
    <xf numFmtId="0" fontId="7" fillId="3" borderId="12" xfId="0" applyFont="1" applyFill="1" applyBorder="1"/>
    <xf numFmtId="0" fontId="1" fillId="0" borderId="14" xfId="0" applyFont="1" applyBorder="1"/>
    <xf numFmtId="0" fontId="7" fillId="3" borderId="14" xfId="0" applyFont="1" applyFill="1" applyBorder="1"/>
    <xf numFmtId="0" fontId="1" fillId="0" borderId="15" xfId="0" applyFont="1" applyBorder="1"/>
    <xf numFmtId="0" fontId="7" fillId="3" borderId="16" xfId="0" applyFont="1" applyFill="1" applyBorder="1"/>
    <xf numFmtId="0" fontId="0" fillId="0" borderId="0" xfId="0" applyAlignment="1">
      <alignment horizontal="left" wrapText="1"/>
    </xf>
    <xf numFmtId="0" fontId="5" fillId="2" borderId="0" xfId="0" applyFont="1" applyFill="1" applyAlignment="1">
      <alignment horizontal="left" vertical="top"/>
    </xf>
    <xf numFmtId="0" fontId="5" fillId="2" borderId="0" xfId="0" applyFont="1" applyFill="1" applyAlignment="1">
      <alignment horizontal="left"/>
    </xf>
    <xf numFmtId="0" fontId="36" fillId="0" borderId="0" xfId="0" applyFont="1" applyAlignment="1">
      <alignment horizontal="center"/>
    </xf>
    <xf numFmtId="44" fontId="36" fillId="0" borderId="0" xfId="1" applyFont="1" applyFill="1" applyBorder="1" applyAlignment="1">
      <alignment horizontal="center"/>
    </xf>
    <xf numFmtId="0" fontId="0" fillId="12" borderId="0" xfId="0" applyFill="1"/>
    <xf numFmtId="0" fontId="0" fillId="13" borderId="0" xfId="0" applyFill="1"/>
    <xf numFmtId="0" fontId="17" fillId="13" borderId="0" xfId="0" applyFont="1" applyFill="1" applyAlignment="1">
      <alignment horizontal="center" vertical="center"/>
    </xf>
    <xf numFmtId="0" fontId="24" fillId="13" borderId="0" xfId="0" applyFont="1" applyFill="1"/>
    <xf numFmtId="0" fontId="1" fillId="13" borderId="0" xfId="0" applyFont="1" applyFill="1"/>
    <xf numFmtId="0" fontId="24" fillId="13" borderId="0" xfId="0" applyFont="1" applyFill="1" applyAlignment="1">
      <alignment vertical="center"/>
    </xf>
    <xf numFmtId="0" fontId="24" fillId="13" borderId="0" xfId="0" applyFont="1" applyFill="1" applyAlignment="1">
      <alignment wrapText="1"/>
    </xf>
    <xf numFmtId="0" fontId="29" fillId="13" borderId="0" xfId="0" applyFont="1" applyFill="1" applyAlignment="1">
      <alignment horizontal="center"/>
    </xf>
    <xf numFmtId="0" fontId="27" fillId="4" borderId="10" xfId="0" applyFont="1" applyFill="1" applyBorder="1"/>
    <xf numFmtId="0" fontId="27" fillId="4" borderId="10" xfId="0" applyFont="1" applyFill="1" applyBorder="1" applyAlignment="1">
      <alignment horizontal="center"/>
    </xf>
    <xf numFmtId="44" fontId="27" fillId="4" borderId="11" xfId="1" applyFont="1" applyFill="1" applyBorder="1" applyAlignment="1" applyProtection="1">
      <alignment horizontal="center"/>
    </xf>
    <xf numFmtId="0" fontId="4" fillId="6" borderId="5" xfId="0" applyFont="1" applyFill="1" applyBorder="1" applyAlignment="1">
      <alignment horizontal="center"/>
    </xf>
    <xf numFmtId="44" fontId="27" fillId="0" borderId="8" xfId="1" applyFont="1" applyFill="1" applyBorder="1" applyProtection="1"/>
    <xf numFmtId="0" fontId="1" fillId="10" borderId="0" xfId="0" applyFont="1" applyFill="1" applyProtection="1">
      <protection locked="0"/>
    </xf>
    <xf numFmtId="44" fontId="7" fillId="10" borderId="0" xfId="1" applyFont="1" applyFill="1" applyBorder="1" applyProtection="1">
      <protection locked="0"/>
    </xf>
    <xf numFmtId="0" fontId="7" fillId="10" borderId="0" xfId="0" applyFont="1" applyFill="1" applyAlignment="1" applyProtection="1">
      <alignment horizontal="center"/>
      <protection locked="0"/>
    </xf>
    <xf numFmtId="7" fontId="23" fillId="10" borderId="0" xfId="1" applyNumberFormat="1" applyFont="1" applyFill="1" applyBorder="1" applyAlignment="1" applyProtection="1">
      <alignment vertical="center"/>
      <protection locked="0"/>
    </xf>
    <xf numFmtId="0" fontId="18" fillId="10" borderId="0" xfId="0" applyFont="1" applyFill="1" applyProtection="1">
      <protection locked="0"/>
    </xf>
    <xf numFmtId="0" fontId="0" fillId="12" borderId="0" xfId="0" applyFill="1" applyAlignment="1">
      <alignment horizontal="center" vertical="center" wrapText="1"/>
    </xf>
    <xf numFmtId="0" fontId="18" fillId="6" borderId="20" xfId="0" applyFont="1" applyFill="1" applyBorder="1" applyAlignment="1" applyProtection="1">
      <alignment horizontal="center" vertical="center"/>
      <protection locked="0"/>
    </xf>
    <xf numFmtId="0" fontId="4" fillId="6" borderId="6" xfId="0" applyFont="1" applyFill="1" applyBorder="1" applyAlignment="1" applyProtection="1">
      <alignment horizontal="center" vertical="center"/>
      <protection locked="0"/>
    </xf>
    <xf numFmtId="0" fontId="0" fillId="0" borderId="24" xfId="0" applyBorder="1"/>
    <xf numFmtId="0" fontId="0" fillId="0" borderId="23" xfId="0" applyBorder="1"/>
    <xf numFmtId="0" fontId="11" fillId="0" borderId="22" xfId="0" applyFont="1" applyBorder="1" applyAlignment="1">
      <alignment wrapText="1"/>
    </xf>
    <xf numFmtId="0" fontId="0" fillId="0" borderId="26" xfId="0" applyBorder="1"/>
    <xf numFmtId="0" fontId="35" fillId="0" borderId="0" xfId="0" applyFont="1" applyAlignment="1">
      <alignment horizontal="left"/>
    </xf>
    <xf numFmtId="0" fontId="4" fillId="6" borderId="0" xfId="0" applyFont="1" applyFill="1" applyAlignment="1" applyProtection="1">
      <alignment horizontal="center" vertical="center"/>
      <protection locked="0"/>
    </xf>
    <xf numFmtId="44" fontId="42" fillId="0" borderId="0" xfId="1" applyFont="1" applyFill="1" applyBorder="1" applyAlignment="1">
      <alignment horizontal="center"/>
    </xf>
    <xf numFmtId="0" fontId="0" fillId="6" borderId="0" xfId="0" applyFill="1" applyAlignment="1">
      <alignment horizontal="center"/>
    </xf>
    <xf numFmtId="0" fontId="0" fillId="0" borderId="0" xfId="0" applyAlignment="1">
      <alignment wrapText="1"/>
    </xf>
    <xf numFmtId="0" fontId="1" fillId="0" borderId="0" xfId="0" applyFont="1" applyAlignment="1">
      <alignment vertical="center" wrapText="1"/>
    </xf>
    <xf numFmtId="0" fontId="1" fillId="0" borderId="0" xfId="0" applyFont="1" applyAlignment="1">
      <alignment horizontal="right"/>
    </xf>
    <xf numFmtId="44" fontId="0" fillId="5" borderId="0" xfId="1" applyFont="1" applyFill="1" applyBorder="1"/>
    <xf numFmtId="0" fontId="28" fillId="9" borderId="0" xfId="0" applyFont="1" applyFill="1" applyAlignment="1">
      <alignment horizontal="center"/>
    </xf>
    <xf numFmtId="44" fontId="28" fillId="9" borderId="0" xfId="1" applyFont="1" applyFill="1" applyBorder="1"/>
    <xf numFmtId="44" fontId="0" fillId="5" borderId="0" xfId="1" applyFont="1" applyFill="1" applyBorder="1" applyAlignment="1">
      <alignment horizontal="center"/>
    </xf>
    <xf numFmtId="0" fontId="0" fillId="16" borderId="0" xfId="0" applyFill="1" applyAlignment="1">
      <alignment horizontal="center"/>
    </xf>
    <xf numFmtId="44" fontId="0" fillId="16" borderId="0" xfId="1" applyFont="1" applyFill="1" applyBorder="1" applyAlignment="1">
      <alignment horizontal="center"/>
    </xf>
    <xf numFmtId="0" fontId="48" fillId="13" borderId="0" xfId="0" applyFont="1" applyFill="1" applyAlignment="1">
      <alignment horizontal="left" vertical="center"/>
    </xf>
    <xf numFmtId="0" fontId="48" fillId="0" borderId="0" xfId="0" applyFont="1" applyAlignment="1">
      <alignment horizontal="left" vertical="center"/>
    </xf>
    <xf numFmtId="0" fontId="7" fillId="17" borderId="0" xfId="0" applyFont="1" applyFill="1"/>
    <xf numFmtId="0" fontId="9" fillId="0" borderId="0" xfId="0" applyFont="1" applyAlignment="1">
      <alignment vertical="center"/>
    </xf>
    <xf numFmtId="0" fontId="50" fillId="0" borderId="0" xfId="0" applyFont="1" applyAlignment="1">
      <alignment vertical="center"/>
    </xf>
    <xf numFmtId="0" fontId="50" fillId="0" borderId="0" xfId="0" applyFont="1" applyAlignment="1">
      <alignment horizontal="left" vertical="center" indent="1"/>
    </xf>
    <xf numFmtId="0" fontId="51" fillId="0" borderId="0" xfId="0" applyFont="1" applyAlignment="1">
      <alignment horizontal="center" vertical="center"/>
    </xf>
    <xf numFmtId="0" fontId="1" fillId="18" borderId="28" xfId="0" applyFont="1" applyFill="1" applyBorder="1" applyAlignment="1">
      <alignment horizontal="center"/>
    </xf>
    <xf numFmtId="0" fontId="1" fillId="18" borderId="27" xfId="0" applyFont="1" applyFill="1" applyBorder="1" applyAlignment="1">
      <alignment horizontal="center"/>
    </xf>
    <xf numFmtId="0" fontId="1" fillId="18" borderId="29" xfId="0" applyFont="1" applyFill="1" applyBorder="1" applyAlignment="1">
      <alignment horizontal="center"/>
    </xf>
    <xf numFmtId="0" fontId="1" fillId="18" borderId="30" xfId="0" applyFont="1" applyFill="1" applyBorder="1" applyAlignment="1">
      <alignment horizontal="center"/>
    </xf>
    <xf numFmtId="0" fontId="0" fillId="0" borderId="31" xfId="0" applyBorder="1" applyAlignment="1">
      <alignment horizontal="center"/>
    </xf>
    <xf numFmtId="0" fontId="1" fillId="18" borderId="31" xfId="0" applyFont="1" applyFill="1" applyBorder="1" applyAlignment="1">
      <alignment horizontal="center"/>
    </xf>
    <xf numFmtId="0" fontId="7" fillId="18" borderId="0" xfId="0" applyFont="1" applyFill="1" applyAlignment="1">
      <alignment wrapText="1"/>
    </xf>
    <xf numFmtId="4" fontId="0" fillId="0" borderId="0" xfId="0" applyNumberFormat="1"/>
    <xf numFmtId="0" fontId="50" fillId="0" borderId="0" xfId="0" applyFont="1" applyAlignment="1">
      <alignment horizontal="left"/>
    </xf>
    <xf numFmtId="0" fontId="50" fillId="0" borderId="0" xfId="0" applyFont="1" applyAlignment="1">
      <alignment horizontal="left" indent="1"/>
    </xf>
    <xf numFmtId="167" fontId="0" fillId="0" borderId="0" xfId="0" applyNumberFormat="1" applyAlignment="1">
      <alignment vertical="center"/>
    </xf>
    <xf numFmtId="4" fontId="0" fillId="0" borderId="0" xfId="0" applyNumberFormat="1" applyAlignment="1">
      <alignment vertical="center"/>
    </xf>
    <xf numFmtId="0" fontId="53" fillId="0" borderId="0" xfId="0" applyFont="1" applyAlignment="1">
      <alignment horizontal="centerContinuous" vertical="center"/>
    </xf>
    <xf numFmtId="0" fontId="54" fillId="5" borderId="0" xfId="0" applyFont="1" applyFill="1" applyAlignment="1">
      <alignment horizontal="left" vertical="center"/>
    </xf>
    <xf numFmtId="0" fontId="53" fillId="5" borderId="0" xfId="0" applyFont="1" applyFill="1" applyAlignment="1">
      <alignment horizontal="centerContinuous" vertical="center"/>
    </xf>
    <xf numFmtId="0" fontId="9" fillId="5" borderId="0" xfId="0" applyFont="1" applyFill="1" applyAlignment="1">
      <alignment vertical="center"/>
    </xf>
    <xf numFmtId="0" fontId="40" fillId="0" borderId="0" xfId="0" applyFont="1" applyAlignment="1">
      <alignment vertical="center"/>
    </xf>
    <xf numFmtId="0" fontId="39" fillId="0" borderId="0" xfId="0" applyFont="1" applyAlignment="1">
      <alignment vertical="center"/>
    </xf>
    <xf numFmtId="0" fontId="55" fillId="0" borderId="32" xfId="0" applyFont="1" applyBorder="1" applyAlignment="1">
      <alignment horizontal="left" vertical="center" wrapText="1"/>
    </xf>
    <xf numFmtId="0" fontId="55" fillId="0" borderId="32" xfId="0" applyFont="1" applyBorder="1" applyAlignment="1">
      <alignment horizontal="right" vertical="center" wrapText="1"/>
    </xf>
    <xf numFmtId="4" fontId="55" fillId="0" borderId="32" xfId="0" applyNumberFormat="1" applyFont="1" applyBorder="1" applyAlignment="1">
      <alignment horizontal="left" vertical="center" wrapText="1"/>
    </xf>
    <xf numFmtId="0" fontId="50" fillId="0" borderId="32" xfId="0" applyFont="1" applyBorder="1" applyAlignment="1">
      <alignment horizontal="left" vertical="center" indent="1"/>
    </xf>
    <xf numFmtId="0" fontId="56" fillId="0" borderId="0" xfId="0" applyFont="1" applyAlignment="1">
      <alignment horizontal="center" vertical="center" wrapText="1"/>
    </xf>
    <xf numFmtId="0" fontId="9" fillId="0" borderId="0" xfId="0" applyFont="1" applyAlignment="1">
      <alignment vertical="center" wrapText="1"/>
    </xf>
    <xf numFmtId="0" fontId="10" fillId="0" borderId="1" xfId="0" applyFont="1" applyBorder="1" applyAlignment="1">
      <alignment horizontal="center" vertical="center" wrapText="1"/>
    </xf>
    <xf numFmtId="168" fontId="54" fillId="0" borderId="0" xfId="0" applyNumberFormat="1" applyFont="1" applyAlignment="1">
      <alignment vertical="center"/>
    </xf>
    <xf numFmtId="4" fontId="54" fillId="20" borderId="1" xfId="0" applyNumberFormat="1" applyFont="1" applyFill="1" applyBorder="1" applyAlignment="1">
      <alignment vertical="center"/>
    </xf>
    <xf numFmtId="169" fontId="50" fillId="0" borderId="0" xfId="0" quotePrefix="1" applyNumberFormat="1" applyFont="1" applyAlignment="1">
      <alignment horizontal="right" vertical="center"/>
    </xf>
    <xf numFmtId="0" fontId="50" fillId="5" borderId="0" xfId="0" applyFont="1" applyFill="1" applyAlignment="1">
      <alignment vertical="center"/>
    </xf>
    <xf numFmtId="165" fontId="39" fillId="0" borderId="0" xfId="0" applyNumberFormat="1" applyFont="1" applyAlignment="1">
      <alignment vertical="center"/>
    </xf>
    <xf numFmtId="170" fontId="39" fillId="0" borderId="0" xfId="45" applyNumberFormat="1" applyFont="1"/>
    <xf numFmtId="0" fontId="9" fillId="0" borderId="0" xfId="0" applyFont="1"/>
    <xf numFmtId="0" fontId="54" fillId="0" borderId="0" xfId="0" applyFont="1" applyAlignment="1">
      <alignment vertical="center"/>
    </xf>
    <xf numFmtId="171" fontId="50" fillId="0" borderId="0" xfId="0" applyNumberFormat="1" applyFont="1" applyAlignment="1">
      <alignment horizontal="right" vertical="center"/>
    </xf>
    <xf numFmtId="2" fontId="9" fillId="0" borderId="0" xfId="0" applyNumberFormat="1" applyFont="1" applyAlignment="1">
      <alignment vertical="center"/>
    </xf>
    <xf numFmtId="165" fontId="0" fillId="0" borderId="0" xfId="0" applyNumberFormat="1" applyAlignment="1">
      <alignment vertical="center"/>
    </xf>
    <xf numFmtId="2" fontId="10" fillId="0" borderId="34" xfId="0" applyNumberFormat="1" applyFont="1" applyBorder="1" applyAlignment="1">
      <alignment horizontal="right" vertical="center" indent="1"/>
    </xf>
    <xf numFmtId="0" fontId="58" fillId="0" borderId="0" xfId="0" applyFont="1" applyAlignment="1">
      <alignment vertical="center"/>
    </xf>
    <xf numFmtId="0" fontId="9" fillId="0" borderId="0" xfId="0" applyFont="1" applyAlignment="1">
      <alignment horizontal="right" vertical="center"/>
    </xf>
    <xf numFmtId="0" fontId="50" fillId="0" borderId="0" xfId="0" applyFont="1"/>
    <xf numFmtId="0" fontId="54" fillId="0" borderId="0" xfId="0" quotePrefix="1" applyFont="1"/>
    <xf numFmtId="0" fontId="58" fillId="0" borderId="0" xfId="0" applyFont="1" applyAlignment="1">
      <alignment horizontal="left" vertical="center"/>
    </xf>
    <xf numFmtId="0" fontId="58" fillId="0" borderId="0" xfId="0" applyFont="1" applyAlignment="1">
      <alignment horizontal="left" vertical="center" indent="1"/>
    </xf>
    <xf numFmtId="172" fontId="54" fillId="0" borderId="0" xfId="0" applyNumberFormat="1" applyFont="1" applyAlignment="1">
      <alignment vertical="center"/>
    </xf>
    <xf numFmtId="0" fontId="54" fillId="0" borderId="0" xfId="0" applyFont="1"/>
    <xf numFmtId="0" fontId="0" fillId="0" borderId="0" xfId="0" applyAlignment="1">
      <alignment horizontal="left" vertical="top"/>
    </xf>
    <xf numFmtId="0" fontId="18" fillId="6" borderId="35" xfId="0" applyFont="1" applyFill="1" applyBorder="1" applyAlignment="1" applyProtection="1">
      <alignment horizontal="center" vertical="center"/>
      <protection locked="0"/>
    </xf>
    <xf numFmtId="0" fontId="4" fillId="6" borderId="7" xfId="0" applyFont="1" applyFill="1" applyBorder="1" applyAlignment="1" applyProtection="1">
      <alignment horizontal="center" vertical="center"/>
      <protection locked="0"/>
    </xf>
    <xf numFmtId="0" fontId="4" fillId="6" borderId="36" xfId="0" applyFont="1" applyFill="1" applyBorder="1" applyAlignment="1" applyProtection="1">
      <alignment horizontal="center" vertical="center"/>
      <protection locked="0"/>
    </xf>
    <xf numFmtId="0" fontId="4" fillId="6" borderId="35" xfId="0" applyFont="1" applyFill="1" applyBorder="1" applyAlignment="1" applyProtection="1">
      <alignment horizontal="center" vertical="center"/>
      <protection locked="0"/>
    </xf>
    <xf numFmtId="0" fontId="60" fillId="0" borderId="0" xfId="0" applyFont="1"/>
    <xf numFmtId="0" fontId="7" fillId="3" borderId="0" xfId="0" applyFont="1" applyFill="1" applyAlignment="1">
      <alignment vertical="center" wrapText="1"/>
    </xf>
    <xf numFmtId="0" fontId="61" fillId="13" borderId="0" xfId="0" applyFont="1" applyFill="1" applyAlignment="1">
      <alignment horizontal="left" vertical="center"/>
    </xf>
    <xf numFmtId="0" fontId="4" fillId="21" borderId="0" xfId="0" applyFont="1" applyFill="1" applyAlignment="1">
      <alignment horizontal="center"/>
    </xf>
    <xf numFmtId="0" fontId="64" fillId="13" borderId="0" xfId="0" applyFont="1" applyFill="1" applyAlignment="1">
      <alignment horizontal="left" vertical="center"/>
    </xf>
    <xf numFmtId="0" fontId="66" fillId="13" borderId="0" xfId="0" applyFont="1" applyFill="1" applyAlignment="1">
      <alignment horizontal="left" vertical="center"/>
    </xf>
    <xf numFmtId="0" fontId="0" fillId="23" borderId="0" xfId="0" applyFill="1"/>
    <xf numFmtId="0" fontId="0" fillId="23" borderId="0" xfId="0" applyFill="1" applyAlignment="1">
      <alignment horizontal="center" vertical="center" wrapText="1"/>
    </xf>
    <xf numFmtId="0" fontId="67" fillId="0" borderId="0" xfId="0" applyFont="1" applyAlignment="1">
      <alignment horizontal="right"/>
    </xf>
    <xf numFmtId="0" fontId="11" fillId="0" borderId="0" xfId="0" applyFont="1" applyAlignment="1">
      <alignment wrapText="1"/>
    </xf>
    <xf numFmtId="0" fontId="12" fillId="0" borderId="0" xfId="0" applyFont="1" applyAlignment="1">
      <alignment horizontal="center"/>
    </xf>
    <xf numFmtId="0" fontId="11" fillId="0" borderId="0" xfId="0" applyFont="1" applyAlignment="1">
      <alignment vertical="center" wrapText="1"/>
    </xf>
    <xf numFmtId="0" fontId="70" fillId="0" borderId="0" xfId="0" applyFont="1" applyAlignment="1">
      <alignment horizontal="center"/>
    </xf>
    <xf numFmtId="44" fontId="70" fillId="0" borderId="0" xfId="1" applyFont="1" applyFill="1" applyBorder="1" applyAlignment="1">
      <alignment horizontal="center"/>
    </xf>
    <xf numFmtId="0" fontId="18" fillId="0" borderId="6" xfId="0" applyFont="1" applyBorder="1" applyAlignment="1">
      <alignment horizontal="center" vertical="center"/>
    </xf>
    <xf numFmtId="173" fontId="7" fillId="0" borderId="0" xfId="0" applyNumberFormat="1" applyFont="1" applyAlignment="1">
      <alignment horizontal="center"/>
    </xf>
    <xf numFmtId="173" fontId="0" fillId="0" borderId="0" xfId="0" applyNumberFormat="1"/>
    <xf numFmtId="173" fontId="19" fillId="0" borderId="0" xfId="0" applyNumberFormat="1" applyFont="1" applyAlignment="1">
      <alignment horizontal="center"/>
    </xf>
    <xf numFmtId="173" fontId="27" fillId="4" borderId="9" xfId="0" applyNumberFormat="1" applyFont="1" applyFill="1" applyBorder="1" applyAlignment="1">
      <alignment horizontal="center"/>
    </xf>
    <xf numFmtId="173" fontId="27" fillId="0" borderId="0" xfId="0" applyNumberFormat="1" applyFont="1" applyAlignment="1">
      <alignment horizontal="center"/>
    </xf>
    <xf numFmtId="173" fontId="7" fillId="4" borderId="0" xfId="0" applyNumberFormat="1" applyFont="1" applyFill="1" applyAlignment="1">
      <alignment horizontal="center"/>
    </xf>
    <xf numFmtId="168" fontId="72" fillId="0" borderId="0" xfId="0" applyNumberFormat="1" applyFont="1" applyAlignment="1">
      <alignment vertical="center"/>
    </xf>
    <xf numFmtId="0" fontId="73" fillId="24" borderId="0" xfId="0" applyFont="1" applyFill="1" applyAlignment="1">
      <alignment vertical="center"/>
    </xf>
    <xf numFmtId="0" fontId="74" fillId="24" borderId="0" xfId="0" applyFont="1" applyFill="1" applyAlignment="1">
      <alignment horizontal="center" vertical="center"/>
    </xf>
    <xf numFmtId="167" fontId="73" fillId="24" borderId="0" xfId="0" applyNumberFormat="1" applyFont="1" applyFill="1" applyAlignment="1">
      <alignment vertical="center"/>
    </xf>
    <xf numFmtId="14" fontId="75" fillId="24" borderId="0" xfId="0" applyNumberFormat="1" applyFont="1" applyFill="1" applyAlignment="1">
      <alignment vertical="center"/>
    </xf>
    <xf numFmtId="0" fontId="75" fillId="24" borderId="0" xfId="0" applyFont="1" applyFill="1" applyAlignment="1">
      <alignment vertical="center"/>
    </xf>
    <xf numFmtId="167" fontId="75" fillId="24" borderId="0" xfId="0" applyNumberFormat="1" applyFont="1" applyFill="1" applyAlignment="1">
      <alignment vertical="center"/>
    </xf>
    <xf numFmtId="14" fontId="75" fillId="24" borderId="0" xfId="0" applyNumberFormat="1" applyFont="1" applyFill="1" applyAlignment="1">
      <alignment horizontal="right" vertical="center"/>
    </xf>
    <xf numFmtId="0" fontId="73" fillId="24" borderId="0" xfId="0" applyFont="1" applyFill="1"/>
    <xf numFmtId="0" fontId="75" fillId="24" borderId="0" xfId="0" applyFont="1" applyFill="1" applyAlignment="1">
      <alignment horizontal="right" vertical="center"/>
    </xf>
    <xf numFmtId="14" fontId="74" fillId="24" borderId="0" xfId="0" applyNumberFormat="1" applyFont="1" applyFill="1" applyAlignment="1">
      <alignment vertical="center"/>
    </xf>
    <xf numFmtId="0" fontId="74" fillId="24" borderId="0" xfId="0" applyFont="1" applyFill="1" applyAlignment="1">
      <alignment vertical="center"/>
    </xf>
    <xf numFmtId="167" fontId="74" fillId="24" borderId="0" xfId="0" applyNumberFormat="1" applyFont="1" applyFill="1" applyAlignment="1">
      <alignment vertical="center"/>
    </xf>
    <xf numFmtId="0" fontId="76" fillId="24" borderId="0" xfId="0" applyFont="1" applyFill="1" applyAlignment="1">
      <alignment vertical="center"/>
    </xf>
    <xf numFmtId="0" fontId="73" fillId="24" borderId="0" xfId="42" applyFont="1" applyFill="1" applyBorder="1" applyAlignment="1">
      <alignment vertical="center"/>
    </xf>
    <xf numFmtId="2" fontId="74" fillId="24" borderId="0" xfId="0" applyNumberFormat="1" applyFont="1" applyFill="1" applyAlignment="1">
      <alignment vertical="center"/>
    </xf>
    <xf numFmtId="0" fontId="73" fillId="24" borderId="0" xfId="42" applyFont="1" applyFill="1" applyAlignment="1">
      <alignment vertical="center"/>
    </xf>
    <xf numFmtId="0" fontId="73" fillId="0" borderId="0" xfId="0" applyFont="1" applyAlignment="1">
      <alignment vertical="center"/>
    </xf>
    <xf numFmtId="0" fontId="73" fillId="0" borderId="0" xfId="0" applyFont="1"/>
    <xf numFmtId="0" fontId="75" fillId="0" borderId="0" xfId="0" applyFont="1" applyAlignment="1">
      <alignment vertical="center"/>
    </xf>
    <xf numFmtId="0" fontId="4" fillId="2" borderId="0" xfId="0" applyFont="1" applyFill="1" applyAlignment="1">
      <alignment vertical="center"/>
    </xf>
    <xf numFmtId="165" fontId="71" fillId="2" borderId="0" xfId="0" applyNumberFormat="1" applyFont="1" applyFill="1" applyAlignment="1">
      <alignment vertical="center"/>
    </xf>
    <xf numFmtId="165" fontId="4" fillId="2" borderId="0" xfId="0" applyNumberFormat="1" applyFont="1" applyFill="1" applyAlignment="1">
      <alignment vertical="center"/>
    </xf>
    <xf numFmtId="4" fontId="54" fillId="20" borderId="0" xfId="0" applyNumberFormat="1" applyFont="1" applyFill="1" applyAlignment="1">
      <alignment vertical="center"/>
    </xf>
    <xf numFmtId="0" fontId="18" fillId="2" borderId="0" xfId="0" applyFont="1" applyFill="1" applyAlignment="1">
      <alignment vertical="top" wrapText="1"/>
    </xf>
    <xf numFmtId="4" fontId="18" fillId="2" borderId="0" xfId="0" applyNumberFormat="1" applyFont="1" applyFill="1" applyAlignment="1">
      <alignment vertical="top" wrapText="1"/>
    </xf>
    <xf numFmtId="0" fontId="18" fillId="6" borderId="0" xfId="0" applyFont="1" applyFill="1" applyAlignment="1">
      <alignment vertical="center" wrapText="1"/>
    </xf>
    <xf numFmtId="0" fontId="18" fillId="6" borderId="0" xfId="0" applyFont="1" applyFill="1" applyAlignment="1">
      <alignment vertical="top" wrapText="1"/>
    </xf>
    <xf numFmtId="165" fontId="77" fillId="2" borderId="0" xfId="0" applyNumberFormat="1" applyFont="1" applyFill="1" applyAlignment="1">
      <alignment vertical="center"/>
    </xf>
    <xf numFmtId="0" fontId="4" fillId="6" borderId="0" xfId="0" applyFont="1" applyFill="1" applyAlignment="1">
      <alignment vertical="center"/>
    </xf>
    <xf numFmtId="0" fontId="78" fillId="6" borderId="0" xfId="0" applyFont="1" applyFill="1" applyAlignment="1">
      <alignment vertical="center"/>
    </xf>
    <xf numFmtId="0" fontId="78" fillId="6" borderId="0" xfId="0" applyFont="1" applyFill="1" applyAlignment="1">
      <alignment horizontal="left" vertical="center" indent="1"/>
    </xf>
    <xf numFmtId="171" fontId="50" fillId="6" borderId="0" xfId="0" applyNumberFormat="1" applyFont="1" applyFill="1" applyAlignment="1">
      <alignment horizontal="right" vertical="center"/>
    </xf>
    <xf numFmtId="168" fontId="54" fillId="6" borderId="0" xfId="0" applyNumberFormat="1" applyFont="1" applyFill="1" applyAlignment="1">
      <alignment vertical="center"/>
    </xf>
    <xf numFmtId="2" fontId="9" fillId="6" borderId="0" xfId="0" applyNumberFormat="1" applyFont="1" applyFill="1" applyAlignment="1">
      <alignment vertical="center"/>
    </xf>
    <xf numFmtId="0" fontId="50" fillId="6" borderId="0" xfId="0" applyFont="1" applyFill="1" applyAlignment="1">
      <alignment vertical="center"/>
    </xf>
    <xf numFmtId="0" fontId="50" fillId="6" borderId="0" xfId="0" applyFont="1" applyFill="1" applyAlignment="1">
      <alignment horizontal="left" vertical="center" indent="1"/>
    </xf>
    <xf numFmtId="0" fontId="0" fillId="6" borderId="0" xfId="0" applyFill="1" applyAlignment="1">
      <alignment vertical="center"/>
    </xf>
    <xf numFmtId="165" fontId="0" fillId="6" borderId="0" xfId="0" applyNumberFormat="1" applyFill="1" applyAlignment="1">
      <alignment vertical="center"/>
    </xf>
    <xf numFmtId="165" fontId="4" fillId="6" borderId="0" xfId="0" applyNumberFormat="1" applyFont="1" applyFill="1" applyAlignment="1">
      <alignment vertical="center"/>
    </xf>
    <xf numFmtId="0" fontId="50" fillId="6" borderId="0" xfId="0" applyFont="1" applyFill="1"/>
    <xf numFmtId="0" fontId="18" fillId="6" borderId="0" xfId="0" applyFont="1" applyFill="1" applyAlignment="1">
      <alignment vertical="top"/>
    </xf>
    <xf numFmtId="0" fontId="79" fillId="6" borderId="0" xfId="0" applyFont="1" applyFill="1" applyAlignment="1">
      <alignment vertical="center" wrapText="1"/>
    </xf>
    <xf numFmtId="0" fontId="80" fillId="15" borderId="0" xfId="0" applyFont="1" applyFill="1" applyAlignment="1">
      <alignment vertical="center"/>
    </xf>
    <xf numFmtId="0" fontId="79" fillId="15" borderId="32" xfId="0" applyFont="1" applyFill="1" applyBorder="1" applyAlignment="1">
      <alignment vertical="center"/>
    </xf>
    <xf numFmtId="169" fontId="50" fillId="5" borderId="0" xfId="0" quotePrefix="1" applyNumberFormat="1" applyFont="1" applyFill="1" applyAlignment="1">
      <alignment horizontal="right" vertical="center"/>
    </xf>
    <xf numFmtId="15" fontId="0" fillId="0" borderId="0" xfId="0" applyNumberFormat="1"/>
    <xf numFmtId="44" fontId="5" fillId="21" borderId="0" xfId="1" applyFont="1" applyFill="1" applyAlignment="1">
      <alignment horizontal="center"/>
    </xf>
    <xf numFmtId="0" fontId="18" fillId="6" borderId="37" xfId="0" applyFont="1" applyFill="1" applyBorder="1" applyAlignment="1" applyProtection="1">
      <alignment horizontal="center" vertical="center"/>
      <protection locked="0"/>
    </xf>
    <xf numFmtId="0" fontId="18" fillId="6" borderId="38" xfId="0" applyFont="1" applyFill="1" applyBorder="1" applyAlignment="1" applyProtection="1">
      <alignment horizontal="center" vertical="center"/>
      <protection locked="0"/>
    </xf>
    <xf numFmtId="0" fontId="25" fillId="0" borderId="39" xfId="0" applyFont="1" applyBorder="1" applyAlignment="1">
      <alignment horizontal="center" vertical="center"/>
    </xf>
    <xf numFmtId="0" fontId="25" fillId="0" borderId="0" xfId="0" applyFont="1" applyAlignment="1">
      <alignment horizontal="center" vertical="center"/>
    </xf>
    <xf numFmtId="44" fontId="12" fillId="21" borderId="37" xfId="1" applyFont="1" applyFill="1" applyBorder="1" applyAlignment="1">
      <alignment horizontal="center"/>
    </xf>
    <xf numFmtId="44" fontId="0" fillId="0" borderId="0" xfId="0" applyNumberFormat="1"/>
    <xf numFmtId="0" fontId="1" fillId="0" borderId="42" xfId="0" applyFont="1" applyBorder="1" applyAlignment="1">
      <alignment horizontal="center" vertical="center"/>
    </xf>
    <xf numFmtId="0" fontId="18" fillId="6" borderId="41" xfId="0" applyFont="1" applyFill="1" applyBorder="1" applyAlignment="1" applyProtection="1">
      <alignment horizontal="center" vertical="center"/>
      <protection locked="0"/>
    </xf>
    <xf numFmtId="44" fontId="12" fillId="21" borderId="41" xfId="1" applyFont="1" applyFill="1" applyBorder="1" applyAlignment="1">
      <alignment horizontal="center"/>
    </xf>
    <xf numFmtId="44" fontId="0" fillId="0" borderId="43" xfId="1" applyFont="1" applyBorder="1" applyAlignment="1">
      <alignment horizontal="center"/>
    </xf>
    <xf numFmtId="0" fontId="5" fillId="6" borderId="19" xfId="0" applyFont="1" applyFill="1" applyBorder="1" applyAlignment="1">
      <alignment horizontal="center" vertical="center"/>
    </xf>
    <xf numFmtId="44" fontId="5" fillId="21" borderId="19" xfId="1" applyFont="1" applyFill="1" applyBorder="1" applyAlignment="1">
      <alignment horizontal="center"/>
    </xf>
    <xf numFmtId="0" fontId="0" fillId="0" borderId="40" xfId="0" applyBorder="1"/>
    <xf numFmtId="44" fontId="30" fillId="0" borderId="0" xfId="0" applyNumberFormat="1" applyFont="1" applyAlignment="1">
      <alignment horizontal="center"/>
    </xf>
    <xf numFmtId="44" fontId="0" fillId="0" borderId="0" xfId="0" applyNumberFormat="1" applyAlignment="1">
      <alignment horizontal="center"/>
    </xf>
    <xf numFmtId="0" fontId="7" fillId="0" borderId="0" xfId="0" applyFont="1" applyAlignment="1">
      <alignment horizontal="left" wrapText="1"/>
    </xf>
    <xf numFmtId="172" fontId="54" fillId="6" borderId="0" xfId="0" applyNumberFormat="1" applyFont="1" applyFill="1" applyAlignment="1">
      <alignment vertical="center"/>
    </xf>
    <xf numFmtId="171" fontId="0" fillId="0" borderId="0" xfId="0" applyNumberFormat="1" applyAlignment="1">
      <alignment horizontal="center"/>
    </xf>
    <xf numFmtId="0" fontId="1" fillId="18" borderId="0" xfId="0" applyFont="1" applyFill="1" applyAlignment="1">
      <alignment horizontal="center"/>
    </xf>
    <xf numFmtId="0" fontId="18" fillId="6" borderId="44" xfId="0" applyFont="1" applyFill="1" applyBorder="1" applyAlignment="1" applyProtection="1">
      <alignment horizontal="center" vertical="center"/>
      <protection locked="0"/>
    </xf>
    <xf numFmtId="0" fontId="0" fillId="0" borderId="0" xfId="0" applyAlignment="1">
      <alignment vertical="top" wrapText="1"/>
    </xf>
    <xf numFmtId="174" fontId="0" fillId="0" borderId="0" xfId="0" applyNumberFormat="1" applyAlignment="1">
      <alignment horizontal="center"/>
    </xf>
    <xf numFmtId="44" fontId="4" fillId="0" borderId="0" xfId="1" applyFont="1" applyFill="1" applyBorder="1" applyAlignment="1">
      <alignment horizontal="center"/>
    </xf>
    <xf numFmtId="0" fontId="7" fillId="4" borderId="0" xfId="0" applyFont="1" applyFill="1" applyAlignment="1">
      <alignment wrapText="1"/>
    </xf>
    <xf numFmtId="44" fontId="0" fillId="25" borderId="0" xfId="1" applyFont="1" applyFill="1" applyBorder="1" applyAlignment="1">
      <alignment horizontal="center"/>
    </xf>
    <xf numFmtId="44" fontId="5" fillId="25" borderId="0" xfId="1" applyFont="1" applyFill="1" applyAlignment="1">
      <alignment horizontal="center"/>
    </xf>
    <xf numFmtId="2" fontId="0" fillId="0" borderId="0" xfId="1" applyNumberFormat="1" applyFont="1" applyAlignment="1">
      <alignment vertical="center"/>
    </xf>
    <xf numFmtId="0" fontId="0" fillId="0" borderId="0" xfId="0" applyAlignment="1">
      <alignment horizontal="left" vertical="center"/>
    </xf>
    <xf numFmtId="2" fontId="0" fillId="0" borderId="0" xfId="0" applyNumberFormat="1"/>
    <xf numFmtId="2" fontId="0" fillId="0" borderId="0" xfId="0" applyNumberFormat="1" applyAlignment="1">
      <alignment vertical="center"/>
    </xf>
    <xf numFmtId="49" fontId="18" fillId="24" borderId="0" xfId="0" applyNumberFormat="1" applyFont="1" applyFill="1" applyAlignment="1">
      <alignment horizontal="left" vertical="center"/>
    </xf>
    <xf numFmtId="0" fontId="18" fillId="24" borderId="0" xfId="0" applyFont="1" applyFill="1" applyAlignment="1">
      <alignment vertical="center"/>
    </xf>
    <xf numFmtId="167" fontId="79" fillId="24" borderId="0" xfId="0" applyNumberFormat="1" applyFont="1" applyFill="1" applyAlignment="1">
      <alignment vertical="center"/>
    </xf>
    <xf numFmtId="165" fontId="4" fillId="0" borderId="0" xfId="0" applyNumberFormat="1" applyFont="1" applyAlignment="1">
      <alignment vertical="center"/>
    </xf>
    <xf numFmtId="171" fontId="78" fillId="0" borderId="0" xfId="0" applyNumberFormat="1" applyFont="1" applyAlignment="1">
      <alignment horizontal="right" vertical="center"/>
    </xf>
    <xf numFmtId="0" fontId="4" fillId="0" borderId="0" xfId="0" applyFont="1" applyAlignment="1">
      <alignment vertical="center"/>
    </xf>
    <xf numFmtId="0" fontId="78" fillId="0" borderId="0" xfId="0" applyFont="1" applyAlignment="1">
      <alignment vertical="center"/>
    </xf>
    <xf numFmtId="171" fontId="0" fillId="0" borderId="0" xfId="0" quotePrefix="1" applyNumberFormat="1" applyAlignment="1">
      <alignment horizontal="center"/>
    </xf>
    <xf numFmtId="0" fontId="0" fillId="0" borderId="0" xfId="0" quotePrefix="1" applyAlignment="1">
      <alignment vertical="center"/>
    </xf>
    <xf numFmtId="49" fontId="1" fillId="0" borderId="0" xfId="0" applyNumberFormat="1" applyFont="1" applyAlignment="1">
      <alignment horizontal="left" vertical="center"/>
    </xf>
    <xf numFmtId="0" fontId="1" fillId="0" borderId="0" xfId="0" applyFont="1" applyAlignment="1">
      <alignment vertical="center"/>
    </xf>
    <xf numFmtId="167" fontId="83" fillId="5" borderId="0" xfId="0" applyNumberFormat="1" applyFont="1" applyFill="1" applyAlignment="1">
      <alignment vertical="center"/>
    </xf>
    <xf numFmtId="2" fontId="0" fillId="0" borderId="32" xfId="0" applyNumberFormat="1" applyBorder="1" applyAlignment="1">
      <alignment vertical="center"/>
    </xf>
    <xf numFmtId="2" fontId="0" fillId="0" borderId="33" xfId="0" applyNumberFormat="1" applyBorder="1" applyAlignment="1">
      <alignment vertical="center"/>
    </xf>
    <xf numFmtId="2" fontId="57" fillId="0" borderId="0" xfId="46" applyNumberFormat="1" applyFont="1" applyFill="1" applyAlignment="1">
      <alignment vertical="center"/>
    </xf>
    <xf numFmtId="2" fontId="57" fillId="0" borderId="0" xfId="46" applyNumberFormat="1" applyFont="1" applyFill="1"/>
    <xf numFmtId="2" fontId="54" fillId="0" borderId="0" xfId="0" applyNumberFormat="1" applyFont="1" applyAlignment="1">
      <alignment vertical="center"/>
    </xf>
    <xf numFmtId="2" fontId="0" fillId="0" borderId="34" xfId="0" applyNumberFormat="1" applyBorder="1" applyAlignment="1">
      <alignment vertical="center"/>
    </xf>
    <xf numFmtId="2" fontId="9" fillId="0" borderId="34" xfId="0" applyNumberFormat="1" applyFont="1" applyBorder="1" applyAlignment="1">
      <alignment vertical="center"/>
    </xf>
    <xf numFmtId="2" fontId="28" fillId="0" borderId="0" xfId="46" applyNumberFormat="1" applyFont="1" applyFill="1" applyAlignment="1">
      <alignment vertical="center"/>
    </xf>
    <xf numFmtId="2" fontId="28" fillId="0" borderId="0" xfId="46" applyNumberFormat="1" applyFont="1" applyFill="1"/>
    <xf numFmtId="2" fontId="0" fillId="6" borderId="34" xfId="0" applyNumberFormat="1" applyFill="1" applyBorder="1" applyAlignment="1">
      <alignment vertical="center"/>
    </xf>
    <xf numFmtId="2" fontId="28" fillId="6" borderId="34" xfId="46" applyNumberFormat="1" applyFont="1" applyFill="1" applyBorder="1" applyAlignment="1">
      <alignment vertical="center"/>
    </xf>
    <xf numFmtId="2" fontId="9" fillId="6" borderId="34" xfId="0" applyNumberFormat="1" applyFont="1" applyFill="1" applyBorder="1" applyAlignment="1">
      <alignment vertical="center"/>
    </xf>
    <xf numFmtId="2" fontId="0" fillId="6" borderId="0" xfId="0" applyNumberFormat="1" applyFill="1" applyAlignment="1">
      <alignment vertical="center"/>
    </xf>
    <xf numFmtId="2" fontId="39" fillId="0" borderId="34" xfId="0" applyNumberFormat="1" applyFont="1" applyBorder="1" applyAlignment="1">
      <alignment vertical="center"/>
    </xf>
    <xf numFmtId="0" fontId="82" fillId="0" borderId="0" xfId="0" applyFont="1" applyAlignment="1">
      <alignment vertical="center"/>
    </xf>
    <xf numFmtId="167" fontId="82" fillId="0" borderId="0" xfId="0" applyNumberFormat="1" applyFont="1" applyAlignment="1">
      <alignment vertical="center"/>
    </xf>
    <xf numFmtId="171" fontId="50" fillId="26" borderId="0" xfId="0" applyNumberFormat="1" applyFont="1" applyFill="1" applyAlignment="1">
      <alignment horizontal="right" vertical="center"/>
    </xf>
    <xf numFmtId="0" fontId="59" fillId="0" borderId="0" xfId="0" applyFont="1" applyAlignment="1">
      <alignment vertical="center"/>
    </xf>
    <xf numFmtId="2" fontId="82" fillId="0" borderId="0" xfId="0" applyNumberFormat="1" applyFont="1"/>
    <xf numFmtId="0" fontId="0" fillId="0" borderId="0" xfId="0" applyAlignment="1">
      <alignment horizontal="right"/>
    </xf>
    <xf numFmtId="2" fontId="28" fillId="0" borderId="0" xfId="0" applyNumberFormat="1" applyFont="1"/>
    <xf numFmtId="165" fontId="4" fillId="4" borderId="0" xfId="0" applyNumberFormat="1" applyFont="1" applyFill="1" applyAlignment="1">
      <alignment vertical="center"/>
    </xf>
    <xf numFmtId="0" fontId="4" fillId="4" borderId="0" xfId="0" applyFont="1" applyFill="1" applyAlignment="1">
      <alignment vertical="center"/>
    </xf>
    <xf numFmtId="0" fontId="71" fillId="4" borderId="0" xfId="0" applyFont="1" applyFill="1" applyAlignment="1">
      <alignment vertical="center"/>
    </xf>
    <xf numFmtId="165" fontId="0" fillId="4" borderId="0" xfId="0" applyNumberFormat="1" applyFill="1" applyAlignment="1">
      <alignment vertical="center"/>
    </xf>
    <xf numFmtId="0" fontId="0" fillId="27" borderId="0" xfId="0" applyFill="1" applyAlignment="1">
      <alignment vertical="center"/>
    </xf>
    <xf numFmtId="2" fontId="0" fillId="27" borderId="0" xfId="0" applyNumberFormat="1" applyFill="1" applyAlignment="1">
      <alignment vertical="center"/>
    </xf>
    <xf numFmtId="4" fontId="0" fillId="27" borderId="0" xfId="0" applyNumberFormat="1" applyFill="1" applyAlignment="1">
      <alignment vertical="center"/>
    </xf>
    <xf numFmtId="0" fontId="50" fillId="27" borderId="0" xfId="0" applyFont="1" applyFill="1" applyAlignment="1">
      <alignment horizontal="left" vertical="center" indent="1"/>
    </xf>
    <xf numFmtId="169" fontId="50" fillId="27" borderId="0" xfId="0" quotePrefix="1" applyNumberFormat="1" applyFont="1" applyFill="1" applyAlignment="1">
      <alignment horizontal="right" vertical="center"/>
    </xf>
    <xf numFmtId="0" fontId="73" fillId="27" borderId="0" xfId="0" applyFont="1" applyFill="1" applyAlignment="1">
      <alignment vertical="center"/>
    </xf>
    <xf numFmtId="0" fontId="79" fillId="27" borderId="0" xfId="0" applyFont="1" applyFill="1" applyAlignment="1">
      <alignment vertical="center"/>
    </xf>
    <xf numFmtId="2" fontId="39" fillId="5" borderId="0" xfId="0" applyNumberFormat="1" applyFont="1" applyFill="1" applyAlignment="1">
      <alignment vertical="center"/>
    </xf>
    <xf numFmtId="165" fontId="82" fillId="5" borderId="0" xfId="0" applyNumberFormat="1" applyFont="1" applyFill="1" applyAlignment="1">
      <alignment vertical="center"/>
    </xf>
    <xf numFmtId="2" fontId="9" fillId="26" borderId="0" xfId="0" applyNumberFormat="1" applyFont="1" applyFill="1" applyAlignment="1">
      <alignment vertical="center"/>
    </xf>
    <xf numFmtId="0" fontId="72" fillId="26" borderId="0" xfId="0" applyFont="1" applyFill="1" applyAlignment="1">
      <alignment vertical="center"/>
    </xf>
    <xf numFmtId="171" fontId="50" fillId="24" borderId="0" xfId="0" applyNumberFormat="1" applyFont="1" applyFill="1" applyAlignment="1">
      <alignment horizontal="right" vertical="center"/>
    </xf>
    <xf numFmtId="168" fontId="54" fillId="24" borderId="0" xfId="0" applyNumberFormat="1" applyFont="1" applyFill="1" applyAlignment="1">
      <alignment vertical="center"/>
    </xf>
    <xf numFmtId="2" fontId="54" fillId="24" borderId="0" xfId="0" applyNumberFormat="1" applyFont="1" applyFill="1" applyAlignment="1">
      <alignment vertical="center"/>
    </xf>
    <xf numFmtId="2" fontId="9" fillId="24" borderId="0" xfId="0" applyNumberFormat="1" applyFont="1" applyFill="1" applyAlignment="1">
      <alignment vertical="center"/>
    </xf>
    <xf numFmtId="0" fontId="72" fillId="24" borderId="0" xfId="0" applyFont="1" applyFill="1" applyAlignment="1">
      <alignment vertical="center"/>
    </xf>
    <xf numFmtId="165" fontId="4" fillId="26" borderId="0" xfId="0" applyNumberFormat="1" applyFont="1" applyFill="1" applyAlignment="1">
      <alignment vertical="center"/>
    </xf>
    <xf numFmtId="0" fontId="50" fillId="26" borderId="0" xfId="0" applyFont="1" applyFill="1" applyAlignment="1">
      <alignment horizontal="left" vertical="center" indent="1"/>
    </xf>
    <xf numFmtId="0" fontId="0" fillId="26" borderId="0" xfId="0" applyFill="1" applyAlignment="1">
      <alignment vertical="center"/>
    </xf>
    <xf numFmtId="165" fontId="0" fillId="26" borderId="0" xfId="0" applyNumberFormat="1" applyFill="1" applyAlignment="1">
      <alignment vertical="center"/>
    </xf>
    <xf numFmtId="172" fontId="54" fillId="26" borderId="0" xfId="0" applyNumberFormat="1" applyFont="1" applyFill="1" applyAlignment="1">
      <alignment vertical="center"/>
    </xf>
    <xf numFmtId="2" fontId="0" fillId="26" borderId="0" xfId="0" applyNumberFormat="1" applyFill="1" applyAlignment="1">
      <alignment vertical="center"/>
    </xf>
    <xf numFmtId="0" fontId="58" fillId="26" borderId="0" xfId="0" applyFont="1" applyFill="1" applyAlignment="1">
      <alignment vertical="center"/>
    </xf>
    <xf numFmtId="2" fontId="85" fillId="2" borderId="0" xfId="0" applyNumberFormat="1" applyFont="1" applyFill="1" applyAlignment="1">
      <alignment vertical="center"/>
    </xf>
    <xf numFmtId="165" fontId="86" fillId="2" borderId="0" xfId="0" applyNumberFormat="1" applyFont="1" applyFill="1" applyAlignment="1">
      <alignment vertical="center"/>
    </xf>
    <xf numFmtId="0" fontId="39" fillId="26" borderId="0" xfId="0" applyFont="1" applyFill="1" applyAlignment="1">
      <alignment vertical="center"/>
    </xf>
    <xf numFmtId="2" fontId="71" fillId="2" borderId="0" xfId="0" applyNumberFormat="1" applyFont="1" applyFill="1" applyAlignment="1">
      <alignment vertical="center"/>
    </xf>
    <xf numFmtId="2" fontId="71" fillId="6" borderId="0" xfId="0" applyNumberFormat="1" applyFont="1" applyFill="1" applyAlignment="1">
      <alignment vertical="center"/>
    </xf>
    <xf numFmtId="0" fontId="0" fillId="24" borderId="0" xfId="0" applyFill="1" applyAlignment="1">
      <alignment vertical="center"/>
    </xf>
    <xf numFmtId="0" fontId="54" fillId="0" borderId="0" xfId="0" applyFont="1" applyAlignment="1">
      <alignment horizontal="center" vertical="center"/>
    </xf>
    <xf numFmtId="165" fontId="4" fillId="24" borderId="0" xfId="0" applyNumberFormat="1" applyFont="1" applyFill="1" applyAlignment="1">
      <alignment vertical="center"/>
    </xf>
    <xf numFmtId="0" fontId="50" fillId="24" borderId="0" xfId="0" applyFont="1" applyFill="1" applyAlignment="1">
      <alignment horizontal="left" vertical="center" indent="1"/>
    </xf>
    <xf numFmtId="165" fontId="0" fillId="24" borderId="0" xfId="0" applyNumberFormat="1" applyFill="1" applyAlignment="1">
      <alignment vertical="center"/>
    </xf>
    <xf numFmtId="0" fontId="1" fillId="5" borderId="0" xfId="0" applyFont="1" applyFill="1" applyAlignment="1">
      <alignment horizontal="left"/>
    </xf>
    <xf numFmtId="0" fontId="0" fillId="5" borderId="0" xfId="0" applyFill="1" applyAlignment="1">
      <alignment horizontal="left"/>
    </xf>
    <xf numFmtId="1" fontId="3" fillId="0" borderId="0" xfId="0" applyNumberFormat="1" applyFont="1" applyAlignment="1">
      <alignment horizontal="center" vertical="center" wrapText="1"/>
    </xf>
    <xf numFmtId="0" fontId="3" fillId="0" borderId="0" xfId="0" applyFont="1" applyAlignment="1">
      <alignment horizontal="center" vertical="center" wrapText="1"/>
    </xf>
    <xf numFmtId="167" fontId="9" fillId="0" borderId="0" xfId="0" applyNumberFormat="1" applyFont="1" applyAlignment="1">
      <alignment horizontal="center" vertical="center"/>
    </xf>
    <xf numFmtId="1" fontId="0" fillId="0" borderId="0" xfId="0" applyNumberFormat="1" applyAlignment="1">
      <alignment horizontal="right"/>
    </xf>
    <xf numFmtId="2" fontId="0" fillId="0" borderId="0" xfId="0" applyNumberFormat="1" applyAlignment="1">
      <alignment horizontal="right" vertical="top"/>
    </xf>
    <xf numFmtId="1" fontId="9" fillId="0" borderId="0" xfId="0" applyNumberFormat="1" applyFont="1" applyAlignment="1">
      <alignment horizontal="right"/>
    </xf>
    <xf numFmtId="49" fontId="0" fillId="0" borderId="0" xfId="0" applyNumberFormat="1"/>
    <xf numFmtId="1" fontId="0" fillId="0" borderId="0" xfId="0" applyNumberFormat="1" applyAlignment="1">
      <alignment horizontal="right" vertical="center"/>
    </xf>
    <xf numFmtId="2" fontId="0" fillId="0" borderId="0" xfId="0" applyNumberFormat="1" applyAlignment="1">
      <alignment vertical="top"/>
    </xf>
    <xf numFmtId="1" fontId="9" fillId="0" borderId="0" xfId="0" applyNumberFormat="1" applyFont="1" applyAlignment="1">
      <alignment horizontal="right" vertical="center"/>
    </xf>
    <xf numFmtId="0" fontId="18" fillId="28" borderId="0" xfId="0" applyFont="1" applyFill="1" applyAlignment="1">
      <alignment vertical="top" wrapText="1"/>
    </xf>
    <xf numFmtId="0" fontId="4" fillId="28" borderId="1" xfId="0" applyFont="1" applyFill="1" applyBorder="1" applyAlignment="1">
      <alignment vertical="center"/>
    </xf>
    <xf numFmtId="169" fontId="50" fillId="3" borderId="0" xfId="0" quotePrefix="1" applyNumberFormat="1" applyFont="1" applyFill="1" applyAlignment="1">
      <alignment horizontal="right" vertical="center"/>
    </xf>
    <xf numFmtId="168" fontId="54" fillId="3" borderId="0" xfId="0" applyNumberFormat="1" applyFont="1" applyFill="1" applyAlignment="1">
      <alignment vertical="center"/>
    </xf>
    <xf numFmtId="2" fontId="57" fillId="3" borderId="0" xfId="46" applyNumberFormat="1" applyFont="1" applyFill="1" applyAlignment="1">
      <alignment vertical="center"/>
    </xf>
    <xf numFmtId="2" fontId="39" fillId="3" borderId="0" xfId="0" applyNumberFormat="1" applyFont="1" applyFill="1" applyAlignment="1">
      <alignment vertical="center"/>
    </xf>
    <xf numFmtId="165" fontId="82" fillId="3" borderId="0" xfId="0" applyNumberFormat="1" applyFont="1" applyFill="1" applyAlignment="1">
      <alignment vertical="center"/>
    </xf>
    <xf numFmtId="0" fontId="50" fillId="3" borderId="0" xfId="0" applyFont="1" applyFill="1" applyAlignment="1">
      <alignment vertical="center"/>
    </xf>
    <xf numFmtId="0" fontId="0" fillId="3" borderId="0" xfId="0" applyFill="1" applyAlignment="1">
      <alignment vertical="center"/>
    </xf>
    <xf numFmtId="2" fontId="0" fillId="3" borderId="0" xfId="0" applyNumberFormat="1" applyFill="1" applyAlignment="1">
      <alignment vertical="center"/>
    </xf>
    <xf numFmtId="165" fontId="77" fillId="3" borderId="0" xfId="0" applyNumberFormat="1" applyFont="1" applyFill="1" applyAlignment="1">
      <alignment vertical="center"/>
    </xf>
    <xf numFmtId="0" fontId="87" fillId="0" borderId="0" xfId="0" applyFont="1" applyAlignment="1">
      <alignment horizontal="center"/>
    </xf>
    <xf numFmtId="44" fontId="87" fillId="0" borderId="0" xfId="1" applyFont="1" applyFill="1" applyBorder="1" applyAlignment="1">
      <alignment horizontal="center"/>
    </xf>
    <xf numFmtId="0" fontId="12" fillId="29" borderId="0" xfId="0" applyFont="1" applyFill="1" applyAlignment="1">
      <alignment horizontal="center"/>
    </xf>
    <xf numFmtId="165" fontId="77" fillId="6" borderId="0" xfId="0" applyNumberFormat="1" applyFont="1" applyFill="1" applyAlignment="1">
      <alignment vertical="center"/>
    </xf>
    <xf numFmtId="169" fontId="88" fillId="6" borderId="0" xfId="0" quotePrefix="1" applyNumberFormat="1" applyFont="1" applyFill="1" applyAlignment="1">
      <alignment horizontal="right" vertical="center"/>
    </xf>
    <xf numFmtId="0" fontId="0" fillId="5" borderId="0" xfId="0" applyFill="1" applyAlignment="1">
      <alignment horizontal="center"/>
    </xf>
    <xf numFmtId="0" fontId="0" fillId="23" borderId="0" xfId="0" applyFill="1" applyAlignment="1">
      <alignment horizontal="center"/>
    </xf>
    <xf numFmtId="0" fontId="20" fillId="0" borderId="0" xfId="0" applyFont="1" applyAlignment="1">
      <alignment horizontal="center" vertical="center"/>
    </xf>
    <xf numFmtId="7" fontId="23" fillId="11" borderId="0" xfId="1" applyNumberFormat="1" applyFont="1" applyFill="1" applyBorder="1" applyAlignment="1">
      <alignment horizontal="center" vertical="center"/>
    </xf>
    <xf numFmtId="0" fontId="37" fillId="11" borderId="19" xfId="0" applyFont="1" applyFill="1" applyBorder="1" applyAlignment="1">
      <alignment horizontal="center" vertical="center"/>
    </xf>
    <xf numFmtId="0" fontId="24" fillId="0" borderId="0" xfId="0" applyFont="1" applyAlignment="1">
      <alignment horizontal="center" vertical="center"/>
    </xf>
    <xf numFmtId="0" fontId="24" fillId="0" borderId="0" xfId="0" applyFont="1" applyAlignment="1">
      <alignment horizontal="center" vertical="center" wrapText="1"/>
    </xf>
    <xf numFmtId="0" fontId="11" fillId="0" borderId="25" xfId="0" applyFont="1" applyBorder="1" applyAlignment="1">
      <alignment horizontal="center" vertical="center" wrapText="1"/>
    </xf>
    <xf numFmtId="0" fontId="0" fillId="0" borderId="22" xfId="0"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xf>
    <xf numFmtId="0" fontId="7" fillId="0" borderId="0" xfId="0" applyFont="1" applyAlignment="1">
      <alignment horizontal="center" wrapText="1"/>
    </xf>
    <xf numFmtId="0" fontId="59" fillId="0" borderId="0" xfId="0" applyFont="1" applyAlignment="1">
      <alignment horizontal="center" vertical="center" wrapText="1"/>
    </xf>
    <xf numFmtId="0" fontId="33" fillId="0" borderId="17" xfId="0" applyFont="1" applyBorder="1" applyAlignment="1">
      <alignment horizontal="center" vertical="center" wrapText="1"/>
    </xf>
    <xf numFmtId="0" fontId="7" fillId="3" borderId="0" xfId="0" applyFont="1" applyFill="1" applyAlignment="1">
      <alignment horizontal="left" wrapText="1"/>
    </xf>
    <xf numFmtId="0" fontId="7" fillId="3" borderId="0" xfId="0" applyFont="1" applyFill="1" applyAlignment="1">
      <alignment horizontal="left"/>
    </xf>
    <xf numFmtId="0" fontId="45" fillId="0" borderId="16" xfId="0" applyFont="1" applyBorder="1" applyAlignment="1">
      <alignment horizontal="center" vertical="top" wrapText="1"/>
    </xf>
    <xf numFmtId="0" fontId="45" fillId="0" borderId="17" xfId="0" applyFont="1" applyBorder="1" applyAlignment="1">
      <alignment horizontal="center" vertical="top" wrapText="1"/>
    </xf>
    <xf numFmtId="0" fontId="45" fillId="0" borderId="18" xfId="0" applyFont="1" applyBorder="1" applyAlignment="1">
      <alignment horizontal="center" vertical="top" wrapText="1"/>
    </xf>
    <xf numFmtId="0" fontId="7" fillId="0" borderId="0" xfId="0" applyFont="1" applyAlignment="1">
      <alignment horizontal="center"/>
    </xf>
    <xf numFmtId="0" fontId="46" fillId="0" borderId="0" xfId="0" applyFont="1" applyAlignment="1">
      <alignment horizontal="center" vertical="center"/>
    </xf>
    <xf numFmtId="0" fontId="0" fillId="0" borderId="0" xfId="0" applyAlignment="1">
      <alignment horizontal="center"/>
    </xf>
    <xf numFmtId="0" fontId="62" fillId="22" borderId="0" xfId="0" applyFont="1" applyFill="1" applyAlignment="1">
      <alignment horizontal="center" vertical="center" wrapText="1"/>
    </xf>
    <xf numFmtId="0" fontId="62" fillId="22" borderId="0" xfId="0" applyFont="1" applyFill="1" applyAlignment="1">
      <alignment horizontal="center" vertical="center"/>
    </xf>
    <xf numFmtId="0" fontId="4" fillId="6" borderId="0" xfId="0" applyFont="1" applyFill="1" applyAlignment="1">
      <alignment horizontal="right" vertical="center"/>
    </xf>
    <xf numFmtId="0" fontId="4" fillId="0" borderId="0" xfId="0" applyFont="1" applyAlignment="1" applyProtection="1">
      <alignment horizontal="center" vertical="center"/>
    </xf>
    <xf numFmtId="171" fontId="0" fillId="0" borderId="0" xfId="0" applyNumberFormat="1" applyAlignment="1" applyProtection="1">
      <alignment horizontal="center"/>
    </xf>
    <xf numFmtId="0" fontId="0" fillId="0" borderId="0" xfId="0" applyProtection="1"/>
    <xf numFmtId="0" fontId="0" fillId="0" borderId="0" xfId="0" applyAlignment="1" applyProtection="1">
      <alignment horizontal="left"/>
    </xf>
    <xf numFmtId="0" fontId="81" fillId="0" borderId="0" xfId="0" applyFont="1" applyAlignment="1" applyProtection="1">
      <alignment horizontal="center"/>
    </xf>
    <xf numFmtId="44" fontId="81" fillId="0" borderId="0" xfId="1" applyFont="1" applyFill="1" applyBorder="1" applyAlignment="1" applyProtection="1">
      <alignment horizontal="center"/>
    </xf>
    <xf numFmtId="0" fontId="0" fillId="0" borderId="0" xfId="0" applyAlignment="1" applyProtection="1">
      <alignment horizontal="center"/>
    </xf>
    <xf numFmtId="0" fontId="0" fillId="0" borderId="0" xfId="0" applyAlignment="1" applyProtection="1">
      <alignment horizontal="center" vertical="center"/>
    </xf>
  </cellXfs>
  <cellStyles count="47">
    <cellStyle name="40% - Accent1 2" xfId="17" xr:uid="{00000000-0005-0000-0000-000000000000}"/>
    <cellStyle name="40% - Accent1 2 2" xfId="37" xr:uid="{00000000-0005-0000-0000-000001000000}"/>
    <cellStyle name="Bad" xfId="42" builtinId="27"/>
    <cellStyle name="Comma 2" xfId="3" xr:uid="{00000000-0005-0000-0000-000003000000}"/>
    <cellStyle name="Currency" xfId="1" builtinId="4"/>
    <cellStyle name="Currency [0]" xfId="45" builtinId="7"/>
    <cellStyle name="Currency 2" xfId="5" xr:uid="{00000000-0005-0000-0000-000005000000}"/>
    <cellStyle name="Currency 2 2" xfId="18" xr:uid="{00000000-0005-0000-0000-000006000000}"/>
    <cellStyle name="Currency 2 2 2" xfId="38" xr:uid="{00000000-0005-0000-0000-000007000000}"/>
    <cellStyle name="Currency 2 3" xfId="30" xr:uid="{00000000-0005-0000-0000-000008000000}"/>
    <cellStyle name="Currency 2 4" xfId="34" xr:uid="{00000000-0005-0000-0000-000009000000}"/>
    <cellStyle name="Currency 2 5" xfId="22" xr:uid="{00000000-0005-0000-0000-00000A000000}"/>
    <cellStyle name="Currency 3" xfId="6" xr:uid="{00000000-0005-0000-0000-00000B000000}"/>
    <cellStyle name="Currency 3 2" xfId="21" xr:uid="{00000000-0005-0000-0000-00000C000000}"/>
    <cellStyle name="Currency 4" xfId="7" xr:uid="{00000000-0005-0000-0000-00000D000000}"/>
    <cellStyle name="Currency 4 2" xfId="23" xr:uid="{00000000-0005-0000-0000-00000E000000}"/>
    <cellStyle name="Currency 5" xfId="4" xr:uid="{00000000-0005-0000-0000-00000F000000}"/>
    <cellStyle name="Euro" xfId="8" xr:uid="{00000000-0005-0000-0000-000011000000}"/>
    <cellStyle name="Neutral" xfId="46" builtinId="28"/>
    <cellStyle name="Normal" xfId="0" builtinId="0"/>
    <cellStyle name="Normal 2" xfId="9" xr:uid="{00000000-0005-0000-0000-000014000000}"/>
    <cellStyle name="Normal 3" xfId="10" xr:uid="{00000000-0005-0000-0000-000015000000}"/>
    <cellStyle name="Normal 3 2" xfId="19" xr:uid="{00000000-0005-0000-0000-000016000000}"/>
    <cellStyle name="Normal 3 2 2" xfId="39" xr:uid="{00000000-0005-0000-0000-000017000000}"/>
    <cellStyle name="Normal 3 3" xfId="31" xr:uid="{00000000-0005-0000-0000-000018000000}"/>
    <cellStyle name="Normal 3 4" xfId="35" xr:uid="{00000000-0005-0000-0000-000019000000}"/>
    <cellStyle name="Normal 3 5" xfId="24" xr:uid="{00000000-0005-0000-0000-00001A000000}"/>
    <cellStyle name="Normal 4" xfId="11" xr:uid="{00000000-0005-0000-0000-00001B000000}"/>
    <cellStyle name="Normal 4 2" xfId="33" xr:uid="{00000000-0005-0000-0000-00001C000000}"/>
    <cellStyle name="Normal 4 3" xfId="41" xr:uid="{00000000-0005-0000-0000-00001D000000}"/>
    <cellStyle name="Normal 4 4" xfId="25" xr:uid="{00000000-0005-0000-0000-00001E000000}"/>
    <cellStyle name="Normal 5" xfId="12" xr:uid="{00000000-0005-0000-0000-00001F000000}"/>
    <cellStyle name="Normal 5 2" xfId="26" xr:uid="{00000000-0005-0000-0000-000020000000}"/>
    <cellStyle name="Normal 6" xfId="2" xr:uid="{00000000-0005-0000-0000-000021000000}"/>
    <cellStyle name="Normal 6 2" xfId="29" xr:uid="{00000000-0005-0000-0000-000022000000}"/>
    <cellStyle name="Normal 6 2 2" xfId="43" xr:uid="{00000000-0005-0000-0000-000023000000}"/>
    <cellStyle name="Normal 7" xfId="16" xr:uid="{00000000-0005-0000-0000-000024000000}"/>
    <cellStyle name="Normal 7 2" xfId="44" xr:uid="{00000000-0005-0000-0000-000025000000}"/>
    <cellStyle name="Percent 2" xfId="13" xr:uid="{00000000-0005-0000-0000-000026000000}"/>
    <cellStyle name="Percent 2 2" xfId="20" xr:uid="{00000000-0005-0000-0000-000027000000}"/>
    <cellStyle name="Percent 2 2 2" xfId="40" xr:uid="{00000000-0005-0000-0000-000028000000}"/>
    <cellStyle name="Percent 2 3" xfId="32" xr:uid="{00000000-0005-0000-0000-000029000000}"/>
    <cellStyle name="Percent 2 4" xfId="36" xr:uid="{00000000-0005-0000-0000-00002A000000}"/>
    <cellStyle name="Percent 2 5" xfId="27" xr:uid="{00000000-0005-0000-0000-00002B000000}"/>
    <cellStyle name="Percent 3" xfId="14" xr:uid="{00000000-0005-0000-0000-00002C000000}"/>
    <cellStyle name="Percent 4" xfId="15" xr:uid="{00000000-0005-0000-0000-00002D000000}"/>
    <cellStyle name="Percent 4 2" xfId="28" xr:uid="{00000000-0005-0000-0000-00002E000000}"/>
  </cellStyles>
  <dxfs count="1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6" tint="-0.499984740745262"/>
        </patternFill>
      </fill>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relativeIndent="0" justifyLastLine="0" shrinkToFit="0" readingOrder="0"/>
    </dxf>
    <dxf>
      <font>
        <b val="0"/>
      </font>
      <alignment horizontal="center" vertical="center" textRotation="0" wrapText="0" indent="0" justifyLastLine="0" shrinkToFit="0" readingOrder="0"/>
    </dxf>
    <dxf>
      <alignment horizontal="center" vertical="bottom" textRotation="0" indent="0" justifyLastLine="0" shrinkToFit="0" readingOrder="0"/>
    </dxf>
    <dxf>
      <alignment horizontal="left" vertical="bottom" textRotation="0" indent="0" justifyLastLine="0" shrinkToFit="0" readingOrder="0"/>
    </dxf>
    <dxf>
      <numFmt numFmtId="0" formatCode="General"/>
      <alignment horizontal="center" vertical="bottom" textRotation="0" wrapText="0" indent="0" justifyLastLine="0" shrinkToFit="0" readingOrder="0"/>
    </dxf>
    <dxf>
      <fill>
        <patternFill patternType="none">
          <fgColor indexed="64"/>
          <bgColor indexed="65"/>
        </patternFill>
      </fill>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relativeIndent="0" justifyLastLine="0" shrinkToFit="0" readingOrder="0"/>
    </dxf>
    <dxf>
      <font>
        <b val="0"/>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5"/>
        </patternFill>
      </fill>
      <alignment horizontal="center" vertical="bottom" textRotation="0" wrapText="0" relative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0"/>
    </dxf>
    <dxf>
      <font>
        <b val="0"/>
      </font>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bottom" textRotation="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numFmt numFmtId="34" formatCode="_(&quot;$&quot;* #,##0.00_);_(&quot;$&quot;* \(#,##0.00\);_(&quot;$&quot;* &quot;-&quot;??_);_(@_)"/>
    </dxf>
    <dxf>
      <font>
        <b val="0"/>
        <i val="0"/>
        <strike val="0"/>
        <condense val="0"/>
        <extend val="0"/>
        <outline val="0"/>
        <shadow val="0"/>
        <u val="none"/>
        <vertAlign val="baseline"/>
        <sz val="11"/>
        <color theme="1"/>
        <name val="Calibri"/>
        <scheme val="minor"/>
      </font>
      <fill>
        <patternFill patternType="solid">
          <fgColor indexed="64"/>
          <bgColor theme="5"/>
        </patternFill>
      </fill>
      <alignment horizontal="center" vertical="bottom" textRotation="0" wrapText="0" relative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font>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4" formatCode="_(&quot;$&quot;* #,##0.00_);_(&quot;$&quot;* \(#,##0.00\);_(&quot;$&quot;* &quot;-&quot;??_);_(@_)"/>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5"/>
        </patternFill>
      </fill>
      <alignment horizontal="center" vertical="bottom" textRotation="0" wrapText="0" relativeIndent="0" justifyLastLine="0" shrinkToFit="0" readingOrder="0"/>
      <protection locked="0" hidden="0"/>
    </dxf>
    <dxf>
      <font>
        <b val="0"/>
      </font>
      <alignment horizontal="center" vertical="center"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numFmt numFmtId="34" formatCode="_(&quot;$&quot;* #,##0.00_);_(&quot;$&quot;* \(#,##0.00\);_(&quot;$&quot;* &quot;-&quot;??_);_(@_)"/>
    </dxf>
    <dxf>
      <font>
        <b val="0"/>
      </font>
      <alignment horizontal="center" vertical="center" textRotation="0" wrapText="0" indent="0" justifyLastLine="0" shrinkToFit="0" readingOrder="0"/>
    </dxf>
    <dxf>
      <alignment horizontal="center" vertical="bottom" textRotation="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4" formatCode="_(&quot;$&quot;* #,##0.00_);_(&quot;$&quot;* \(#,##0.00\);_(&quot;$&quot;* &quot;-&quot;??_);_(@_)"/>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bottom" textRotation="0" wrapText="0" relativeIndent="0" justifyLastLine="0" shrinkToFit="0" readingOrder="0"/>
      <border diagonalUp="0" diagonalDown="0">
        <left/>
        <right style="thin">
          <color theme="0" tint="-0.249977111117893"/>
        </right>
        <top/>
        <bottom/>
      </border>
    </dxf>
    <dxf>
      <font>
        <b val="0"/>
      </font>
      <alignment horizontal="center" vertical="center" textRotation="0" wrapText="0" indent="0" justifyLastLine="0" shrinkToFit="0" readingOrder="0"/>
    </dxf>
    <dxf>
      <alignment horizontal="center" vertical="bottom" textRotation="0" wrapText="0" relativeIndent="0" justifyLastLine="0" shrinkToFit="0" readingOrder="0"/>
    </dxf>
    <dxf>
      <alignment horizontal="left"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0" tint="-0.14999847407452621"/>
        </patternFill>
      </fill>
      <alignment horizontal="center" vertical="bottom" textRotation="0" wrapText="0" relativeIndent="0" justifyLastLine="0" shrinkToFit="0" readingOrder="0"/>
    </dxf>
    <dxf>
      <font>
        <b/>
      </font>
      <alignment horizontal="center" vertical="center"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4" formatCode="_(&quot;$&quot;* #,##0.00_);_(&quot;$&quot;* \(#,##0.00\);_(&quot;$&quot;* &quot;-&quot;??_);_(@_)"/>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center" vertical="center" textRotation="0" wrapText="0" indent="0" justifyLastLine="0" shrinkToFit="0" readingOrder="0"/>
    </dxf>
    <dxf>
      <numFmt numFmtId="0" formatCode="General"/>
      <alignment horizontal="center" vertical="bottom" textRotation="0" wrapText="0" indent="0" justifyLastLine="0" shrinkToFit="0" readingOrder="0"/>
    </dxf>
    <dxf>
      <font>
        <b val="0"/>
      </font>
      <numFmt numFmtId="34" formatCode="_(&quot;$&quot;* #,##0.00_);_(&quot;$&quot;* \(#,##0.00\);_(&quot;$&quot;* &quot;-&quot;??_);_(@_)"/>
    </dxf>
    <dxf>
      <font>
        <b val="0"/>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center" vertical="center" textRotation="0" wrapText="0" indent="0" justifyLastLine="0" shrinkToFit="0" readingOrder="0"/>
    </dxf>
    <dxf>
      <numFmt numFmtId="0" formatCode="General"/>
      <alignment horizontal="center" vertical="bottom" textRotation="0" wrapText="0" indent="0" justifyLastLine="0" shrinkToFit="0" readingOrder="0"/>
    </dxf>
  </dxfs>
  <tableStyles count="0" defaultTableStyle="TableStyleMedium2" defaultPivotStyle="PivotStyleLight16"/>
  <colors>
    <mruColors>
      <color rgb="FFFF00FF"/>
      <color rgb="FFCC00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0.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hyperlink" Target="#'Straight Connection'!H57"/><Relationship Id="rId21" Type="http://schemas.openxmlformats.org/officeDocument/2006/relationships/image" Target="../media/image12.png"/><Relationship Id="rId42" Type="http://schemas.openxmlformats.org/officeDocument/2006/relationships/hyperlink" Target="#'VALVES &amp; FLANGES'!H55"/><Relationship Id="rId47" Type="http://schemas.openxmlformats.org/officeDocument/2006/relationships/hyperlink" Target="#TOOLS!A1"/><Relationship Id="rId63" Type="http://schemas.openxmlformats.org/officeDocument/2006/relationships/image" Target="../media/image44.png"/><Relationship Id="rId68" Type="http://schemas.openxmlformats.org/officeDocument/2006/relationships/image" Target="../media/image49.png"/><Relationship Id="rId84" Type="http://schemas.openxmlformats.org/officeDocument/2006/relationships/image" Target="../media/image61.png"/><Relationship Id="rId89" Type="http://schemas.openxmlformats.org/officeDocument/2006/relationships/hyperlink" Target="#'QDrop Fitting Info'!A1"/><Relationship Id="rId16" Type="http://schemas.openxmlformats.org/officeDocument/2006/relationships/hyperlink" Target="#'Straight Connection'!A1"/><Relationship Id="rId11" Type="http://schemas.openxmlformats.org/officeDocument/2006/relationships/image" Target="../media/image6.jpeg"/><Relationship Id="rId32" Type="http://schemas.openxmlformats.org/officeDocument/2006/relationships/image" Target="../media/image21.png"/><Relationship Id="rId37" Type="http://schemas.openxmlformats.org/officeDocument/2006/relationships/image" Target="../media/image25.png"/><Relationship Id="rId53" Type="http://schemas.openxmlformats.org/officeDocument/2006/relationships/image" Target="../media/image37.png"/><Relationship Id="rId58" Type="http://schemas.openxmlformats.org/officeDocument/2006/relationships/image" Target="../media/image41.png"/><Relationship Id="rId74" Type="http://schemas.openxmlformats.org/officeDocument/2006/relationships/image" Target="../media/image55.png"/><Relationship Id="rId79" Type="http://schemas.openxmlformats.org/officeDocument/2006/relationships/image" Target="../media/image59.png"/><Relationship Id="rId5" Type="http://schemas.openxmlformats.org/officeDocument/2006/relationships/hyperlink" Target="#'ACCESSORIES, HOSES'!A1"/><Relationship Id="rId90" Type="http://schemas.openxmlformats.org/officeDocument/2006/relationships/hyperlink" Target="#'3 Series'!A1"/><Relationship Id="rId95" Type="http://schemas.openxmlformats.org/officeDocument/2006/relationships/image" Target="../media/image69.jpeg"/><Relationship Id="rId22" Type="http://schemas.openxmlformats.org/officeDocument/2006/relationships/image" Target="../media/image13.png"/><Relationship Id="rId27" Type="http://schemas.openxmlformats.org/officeDocument/2006/relationships/image" Target="../media/image17.png"/><Relationship Id="rId43" Type="http://schemas.openxmlformats.org/officeDocument/2006/relationships/image" Target="../media/image29.png"/><Relationship Id="rId48" Type="http://schemas.openxmlformats.org/officeDocument/2006/relationships/image" Target="../media/image32.png"/><Relationship Id="rId64" Type="http://schemas.openxmlformats.org/officeDocument/2006/relationships/image" Target="../media/image45.png"/><Relationship Id="rId69" Type="http://schemas.openxmlformats.org/officeDocument/2006/relationships/image" Target="../media/image50.png"/><Relationship Id="rId80" Type="http://schemas.openxmlformats.org/officeDocument/2006/relationships/hyperlink" Target="#'BOM Consolidate (2)'!A1"/><Relationship Id="rId85" Type="http://schemas.openxmlformats.org/officeDocument/2006/relationships/hyperlink" Target="#MENU!H65"/><Relationship Id="rId12" Type="http://schemas.openxmlformats.org/officeDocument/2006/relationships/hyperlink" Target="#PIPE!A1"/><Relationship Id="rId17" Type="http://schemas.openxmlformats.org/officeDocument/2006/relationships/image" Target="../media/image9.png"/><Relationship Id="rId25" Type="http://schemas.openxmlformats.org/officeDocument/2006/relationships/image" Target="../media/image16.png"/><Relationship Id="rId33" Type="http://schemas.openxmlformats.org/officeDocument/2006/relationships/image" Target="../media/image22.png"/><Relationship Id="rId38" Type="http://schemas.openxmlformats.org/officeDocument/2006/relationships/hyperlink" Target="#'VALVES &amp; FLANGES'!A1"/><Relationship Id="rId46" Type="http://schemas.openxmlformats.org/officeDocument/2006/relationships/image" Target="../media/image31.png"/><Relationship Id="rId59" Type="http://schemas.openxmlformats.org/officeDocument/2006/relationships/hyperlink" Target="#MENU!H62"/><Relationship Id="rId67" Type="http://schemas.openxmlformats.org/officeDocument/2006/relationships/image" Target="../media/image48.png"/><Relationship Id="rId20" Type="http://schemas.openxmlformats.org/officeDocument/2006/relationships/image" Target="../media/image11.png"/><Relationship Id="rId41" Type="http://schemas.openxmlformats.org/officeDocument/2006/relationships/image" Target="../media/image28.png"/><Relationship Id="rId54" Type="http://schemas.openxmlformats.org/officeDocument/2006/relationships/hyperlink" Target="#'HANGING MATERIAL'!A1"/><Relationship Id="rId62" Type="http://schemas.openxmlformats.org/officeDocument/2006/relationships/hyperlink" Target="#'Reducing unions'!A1"/><Relationship Id="rId70" Type="http://schemas.openxmlformats.org/officeDocument/2006/relationships/image" Target="../media/image51.png"/><Relationship Id="rId75" Type="http://schemas.openxmlformats.org/officeDocument/2006/relationships/hyperlink" Target="#QDrops!H58"/><Relationship Id="rId83" Type="http://schemas.openxmlformats.org/officeDocument/2006/relationships/image" Target="../media/image60.png"/><Relationship Id="rId88" Type="http://schemas.openxmlformats.org/officeDocument/2006/relationships/image" Target="../media/image64.png"/><Relationship Id="rId91" Type="http://schemas.openxmlformats.org/officeDocument/2006/relationships/image" Target="../media/image65.png"/><Relationship Id="rId96" Type="http://schemas.openxmlformats.org/officeDocument/2006/relationships/image" Target="../media/image70.jpeg"/><Relationship Id="rId1" Type="http://schemas.openxmlformats.org/officeDocument/2006/relationships/hyperlink" Target="#'Reducing Fittings'!A1"/><Relationship Id="rId6" Type="http://schemas.openxmlformats.org/officeDocument/2006/relationships/image" Target="../media/image3.png"/><Relationship Id="rId15" Type="http://schemas.openxmlformats.org/officeDocument/2006/relationships/image" Target="../media/image8.png"/><Relationship Id="rId23" Type="http://schemas.openxmlformats.org/officeDocument/2006/relationships/image" Target="../media/image14.png"/><Relationship Id="rId28" Type="http://schemas.openxmlformats.org/officeDocument/2006/relationships/hyperlink" Target="#'Straight Connection'!H51"/><Relationship Id="rId36" Type="http://schemas.openxmlformats.org/officeDocument/2006/relationships/hyperlink" Target="#QDrops!H51"/><Relationship Id="rId49" Type="http://schemas.openxmlformats.org/officeDocument/2006/relationships/image" Target="../media/image33.png"/><Relationship Id="rId57" Type="http://schemas.openxmlformats.org/officeDocument/2006/relationships/image" Target="../media/image40.png"/><Relationship Id="rId10" Type="http://schemas.openxmlformats.org/officeDocument/2006/relationships/image" Target="../media/image5.png"/><Relationship Id="rId31" Type="http://schemas.openxmlformats.org/officeDocument/2006/relationships/image" Target="../media/image20.png"/><Relationship Id="rId44" Type="http://schemas.openxmlformats.org/officeDocument/2006/relationships/image" Target="../media/image30.png"/><Relationship Id="rId52" Type="http://schemas.openxmlformats.org/officeDocument/2006/relationships/image" Target="../media/image36.png"/><Relationship Id="rId60" Type="http://schemas.openxmlformats.org/officeDocument/2006/relationships/image" Target="../media/image42.png"/><Relationship Id="rId65" Type="http://schemas.openxmlformats.org/officeDocument/2006/relationships/image" Target="../media/image46.png"/><Relationship Id="rId73" Type="http://schemas.openxmlformats.org/officeDocument/2006/relationships/image" Target="../media/image54.png"/><Relationship Id="rId78" Type="http://schemas.openxmlformats.org/officeDocument/2006/relationships/image" Target="../media/image58.emf"/><Relationship Id="rId81" Type="http://schemas.openxmlformats.org/officeDocument/2006/relationships/hyperlink" Target="#BOM!A1"/><Relationship Id="rId86" Type="http://schemas.openxmlformats.org/officeDocument/2006/relationships/image" Target="../media/image62.jpeg"/><Relationship Id="rId94" Type="http://schemas.openxmlformats.org/officeDocument/2006/relationships/image" Target="../media/image68.png"/><Relationship Id="rId99" Type="http://schemas.openxmlformats.org/officeDocument/2006/relationships/image" Target="../media/image73.jpg"/><Relationship Id="rId101" Type="http://schemas.openxmlformats.org/officeDocument/2006/relationships/image" Target="../media/image75.png"/><Relationship Id="rId4" Type="http://schemas.openxmlformats.org/officeDocument/2006/relationships/image" Target="../media/image2.jpeg"/><Relationship Id="rId9" Type="http://schemas.openxmlformats.org/officeDocument/2006/relationships/hyperlink" Target="#'Spare Parts'!A1"/><Relationship Id="rId13" Type="http://schemas.openxmlformats.org/officeDocument/2006/relationships/image" Target="../media/image7.png"/><Relationship Id="rId18" Type="http://schemas.openxmlformats.org/officeDocument/2006/relationships/image" Target="../media/image10.png"/><Relationship Id="rId39" Type="http://schemas.openxmlformats.org/officeDocument/2006/relationships/image" Target="../media/image26.png"/><Relationship Id="rId34" Type="http://schemas.openxmlformats.org/officeDocument/2006/relationships/image" Target="../media/image23.png"/><Relationship Id="rId50" Type="http://schemas.openxmlformats.org/officeDocument/2006/relationships/image" Target="../media/image34.png"/><Relationship Id="rId55" Type="http://schemas.openxmlformats.org/officeDocument/2006/relationships/image" Target="../media/image38.png"/><Relationship Id="rId76" Type="http://schemas.openxmlformats.org/officeDocument/2006/relationships/image" Target="../media/image56.jpeg"/><Relationship Id="rId97" Type="http://schemas.openxmlformats.org/officeDocument/2006/relationships/image" Target="../media/image71.jpeg"/><Relationship Id="rId7" Type="http://schemas.openxmlformats.org/officeDocument/2006/relationships/hyperlink" Target="#'NPT Adapters'!A1"/><Relationship Id="rId71" Type="http://schemas.openxmlformats.org/officeDocument/2006/relationships/image" Target="../media/image52.png"/><Relationship Id="rId92" Type="http://schemas.openxmlformats.org/officeDocument/2006/relationships/image" Target="../media/image66.png"/><Relationship Id="rId2" Type="http://schemas.openxmlformats.org/officeDocument/2006/relationships/image" Target="../media/image1.png"/><Relationship Id="rId29" Type="http://schemas.openxmlformats.org/officeDocument/2006/relationships/image" Target="../media/image18.png"/><Relationship Id="rId24" Type="http://schemas.openxmlformats.org/officeDocument/2006/relationships/image" Target="../media/image15.png"/><Relationship Id="rId40" Type="http://schemas.openxmlformats.org/officeDocument/2006/relationships/image" Target="../media/image27.png"/><Relationship Id="rId45" Type="http://schemas.openxmlformats.org/officeDocument/2006/relationships/hyperlink" Target="#'VALVES &amp; FLANGES'!H70"/><Relationship Id="rId66" Type="http://schemas.openxmlformats.org/officeDocument/2006/relationships/image" Target="../media/image47.png"/><Relationship Id="rId87" Type="http://schemas.openxmlformats.org/officeDocument/2006/relationships/image" Target="../media/image63.png"/><Relationship Id="rId61" Type="http://schemas.openxmlformats.org/officeDocument/2006/relationships/image" Target="../media/image43.png"/><Relationship Id="rId82" Type="http://schemas.openxmlformats.org/officeDocument/2006/relationships/hyperlink" Target="#Menu!A4"/><Relationship Id="rId19" Type="http://schemas.openxmlformats.org/officeDocument/2006/relationships/hyperlink" Target="#'Straight Connection'!H41"/><Relationship Id="rId14" Type="http://schemas.openxmlformats.org/officeDocument/2006/relationships/hyperlink" Target="#'HANGING MATERIAL'!A30"/><Relationship Id="rId30" Type="http://schemas.openxmlformats.org/officeDocument/2006/relationships/image" Target="../media/image19.png"/><Relationship Id="rId35" Type="http://schemas.openxmlformats.org/officeDocument/2006/relationships/image" Target="../media/image24.png"/><Relationship Id="rId56" Type="http://schemas.openxmlformats.org/officeDocument/2006/relationships/image" Target="../media/image39.png"/><Relationship Id="rId77" Type="http://schemas.openxmlformats.org/officeDocument/2006/relationships/image" Target="../media/image57.emf"/><Relationship Id="rId100" Type="http://schemas.openxmlformats.org/officeDocument/2006/relationships/image" Target="../media/image74.jpeg"/><Relationship Id="rId8" Type="http://schemas.openxmlformats.org/officeDocument/2006/relationships/image" Target="../media/image4.png"/><Relationship Id="rId51" Type="http://schemas.openxmlformats.org/officeDocument/2006/relationships/image" Target="../media/image35.png"/><Relationship Id="rId72" Type="http://schemas.openxmlformats.org/officeDocument/2006/relationships/image" Target="../media/image53.png"/><Relationship Id="rId93" Type="http://schemas.openxmlformats.org/officeDocument/2006/relationships/image" Target="../media/image67.jpeg"/><Relationship Id="rId98" Type="http://schemas.openxmlformats.org/officeDocument/2006/relationships/image" Target="../media/image72.jpeg"/><Relationship Id="rId3" Type="http://schemas.openxmlformats.org/officeDocument/2006/relationships/hyperlink" Target="#QDrops!A1"/></Relationships>
</file>

<file path=xl/drawings/_rels/drawing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76.png"/></Relationships>
</file>

<file path=xl/drawings/_rels/drawing3.xml.rels><?xml version="1.0" encoding="UTF-8" standalone="yes"?>
<Relationships xmlns="http://schemas.openxmlformats.org/package/2006/relationships"><Relationship Id="rId8" Type="http://schemas.openxmlformats.org/officeDocument/2006/relationships/image" Target="../media/image75.png"/><Relationship Id="rId3" Type="http://schemas.openxmlformats.org/officeDocument/2006/relationships/hyperlink" Target="#BOM!A1"/><Relationship Id="rId7" Type="http://schemas.openxmlformats.org/officeDocument/2006/relationships/image" Target="../media/image81.png"/><Relationship Id="rId2" Type="http://schemas.openxmlformats.org/officeDocument/2006/relationships/hyperlink" Target="#Menu!A1"/><Relationship Id="rId1" Type="http://schemas.openxmlformats.org/officeDocument/2006/relationships/image" Target="../media/image77.emf"/><Relationship Id="rId6" Type="http://schemas.openxmlformats.org/officeDocument/2006/relationships/image" Target="../media/image80.jpeg"/><Relationship Id="rId5" Type="http://schemas.openxmlformats.org/officeDocument/2006/relationships/image" Target="../media/image79.jpeg"/><Relationship Id="rId4" Type="http://schemas.openxmlformats.org/officeDocument/2006/relationships/image" Target="../media/image78.jpeg"/></Relationships>
</file>

<file path=xl/drawings/_rels/drawing4.xml.rels><?xml version="1.0" encoding="UTF-8" standalone="yes"?>
<Relationships xmlns="http://schemas.openxmlformats.org/package/2006/relationships"><Relationship Id="rId8" Type="http://schemas.openxmlformats.org/officeDocument/2006/relationships/image" Target="../media/image89.jpeg"/><Relationship Id="rId13" Type="http://schemas.openxmlformats.org/officeDocument/2006/relationships/image" Target="../media/image94.jpeg"/><Relationship Id="rId18" Type="http://schemas.openxmlformats.org/officeDocument/2006/relationships/image" Target="../media/image96.png"/><Relationship Id="rId26" Type="http://schemas.openxmlformats.org/officeDocument/2006/relationships/image" Target="../media/image102.jpeg"/><Relationship Id="rId3" Type="http://schemas.openxmlformats.org/officeDocument/2006/relationships/image" Target="../media/image84.png"/><Relationship Id="rId21" Type="http://schemas.openxmlformats.org/officeDocument/2006/relationships/image" Target="../media/image99.jpeg"/><Relationship Id="rId7" Type="http://schemas.openxmlformats.org/officeDocument/2006/relationships/image" Target="../media/image88.jpeg"/><Relationship Id="rId12" Type="http://schemas.openxmlformats.org/officeDocument/2006/relationships/image" Target="../media/image93.jpeg"/><Relationship Id="rId17" Type="http://schemas.openxmlformats.org/officeDocument/2006/relationships/image" Target="../media/image95.jpeg"/><Relationship Id="rId25" Type="http://schemas.openxmlformats.org/officeDocument/2006/relationships/image" Target="../media/image69.jpeg"/><Relationship Id="rId2" Type="http://schemas.openxmlformats.org/officeDocument/2006/relationships/image" Target="../media/image83.jpeg"/><Relationship Id="rId16" Type="http://schemas.openxmlformats.org/officeDocument/2006/relationships/hyperlink" Target="#'Straight Connection'!H4"/><Relationship Id="rId20" Type="http://schemas.openxmlformats.org/officeDocument/2006/relationships/image" Target="../media/image98.jpeg"/><Relationship Id="rId29" Type="http://schemas.openxmlformats.org/officeDocument/2006/relationships/image" Target="../media/image75.png"/><Relationship Id="rId1" Type="http://schemas.openxmlformats.org/officeDocument/2006/relationships/image" Target="../media/image82.jpeg"/><Relationship Id="rId6" Type="http://schemas.openxmlformats.org/officeDocument/2006/relationships/image" Target="../media/image87.jpeg"/><Relationship Id="rId11" Type="http://schemas.openxmlformats.org/officeDocument/2006/relationships/image" Target="../media/image92.jpeg"/><Relationship Id="rId24" Type="http://schemas.openxmlformats.org/officeDocument/2006/relationships/image" Target="../media/image101.png"/><Relationship Id="rId5" Type="http://schemas.openxmlformats.org/officeDocument/2006/relationships/image" Target="../media/image86.jpeg"/><Relationship Id="rId15" Type="http://schemas.openxmlformats.org/officeDocument/2006/relationships/hyperlink" Target="#BOM!A1"/><Relationship Id="rId23" Type="http://schemas.openxmlformats.org/officeDocument/2006/relationships/image" Target="../media/image68.png"/><Relationship Id="rId28" Type="http://schemas.openxmlformats.org/officeDocument/2006/relationships/image" Target="../media/image103.jpg"/><Relationship Id="rId10" Type="http://schemas.openxmlformats.org/officeDocument/2006/relationships/image" Target="../media/image91.jpeg"/><Relationship Id="rId19" Type="http://schemas.openxmlformats.org/officeDocument/2006/relationships/image" Target="../media/image97.jpeg"/><Relationship Id="rId4" Type="http://schemas.openxmlformats.org/officeDocument/2006/relationships/image" Target="../media/image85.emf"/><Relationship Id="rId9" Type="http://schemas.openxmlformats.org/officeDocument/2006/relationships/image" Target="../media/image90.jpeg"/><Relationship Id="rId14" Type="http://schemas.openxmlformats.org/officeDocument/2006/relationships/hyperlink" Target="#Menu!A1"/><Relationship Id="rId22" Type="http://schemas.openxmlformats.org/officeDocument/2006/relationships/image" Target="../media/image100.jpeg"/><Relationship Id="rId27" Type="http://schemas.openxmlformats.org/officeDocument/2006/relationships/image" Target="../media/image70.jpeg"/></Relationships>
</file>

<file path=xl/drawings/_rels/drawing5.xml.rels><?xml version="1.0" encoding="UTF-8" standalone="yes"?>
<Relationships xmlns="http://schemas.openxmlformats.org/package/2006/relationships"><Relationship Id="rId8" Type="http://schemas.openxmlformats.org/officeDocument/2006/relationships/image" Target="../media/image108.jpeg"/><Relationship Id="rId13" Type="http://schemas.openxmlformats.org/officeDocument/2006/relationships/image" Target="../media/image67.jpeg"/><Relationship Id="rId3" Type="http://schemas.openxmlformats.org/officeDocument/2006/relationships/image" Target="../media/image106.jpeg"/><Relationship Id="rId7" Type="http://schemas.openxmlformats.org/officeDocument/2006/relationships/hyperlink" Target="#'Reducing Fittings'!H4"/><Relationship Id="rId12" Type="http://schemas.openxmlformats.org/officeDocument/2006/relationships/image" Target="../media/image111.jpeg"/><Relationship Id="rId2" Type="http://schemas.openxmlformats.org/officeDocument/2006/relationships/image" Target="../media/image105.jpeg"/><Relationship Id="rId16" Type="http://schemas.openxmlformats.org/officeDocument/2006/relationships/image" Target="../media/image75.png"/><Relationship Id="rId1" Type="http://schemas.openxmlformats.org/officeDocument/2006/relationships/image" Target="../media/image104.jpeg"/><Relationship Id="rId6" Type="http://schemas.openxmlformats.org/officeDocument/2006/relationships/hyperlink" Target="#BOM!A1"/><Relationship Id="rId11" Type="http://schemas.openxmlformats.org/officeDocument/2006/relationships/image" Target="../media/image110.jpeg"/><Relationship Id="rId5" Type="http://schemas.openxmlformats.org/officeDocument/2006/relationships/hyperlink" Target="#Menu!A1"/><Relationship Id="rId15" Type="http://schemas.openxmlformats.org/officeDocument/2006/relationships/image" Target="../media/image112.jpg"/><Relationship Id="rId10" Type="http://schemas.openxmlformats.org/officeDocument/2006/relationships/image" Target="../media/image109.png"/><Relationship Id="rId4" Type="http://schemas.openxmlformats.org/officeDocument/2006/relationships/image" Target="../media/image107.jpeg"/><Relationship Id="rId9" Type="http://schemas.openxmlformats.org/officeDocument/2006/relationships/hyperlink" Target="#'NPT Adapters'!A1"/><Relationship Id="rId14" Type="http://schemas.openxmlformats.org/officeDocument/2006/relationships/image" Target="../media/image72.jpeg"/></Relationships>
</file>

<file path=xl/drawings/_rels/drawing6.xml.rels><?xml version="1.0" encoding="UTF-8" standalone="yes"?>
<Relationships xmlns="http://schemas.openxmlformats.org/package/2006/relationships"><Relationship Id="rId8" Type="http://schemas.openxmlformats.org/officeDocument/2006/relationships/hyperlink" Target="#QDrops!H4"/><Relationship Id="rId13" Type="http://schemas.openxmlformats.org/officeDocument/2006/relationships/image" Target="../media/image121.png"/><Relationship Id="rId3" Type="http://schemas.openxmlformats.org/officeDocument/2006/relationships/image" Target="../media/image115.jpeg"/><Relationship Id="rId7" Type="http://schemas.openxmlformats.org/officeDocument/2006/relationships/hyperlink" Target="#BOM!A1"/><Relationship Id="rId12" Type="http://schemas.openxmlformats.org/officeDocument/2006/relationships/image" Target="../media/image120.png"/><Relationship Id="rId2" Type="http://schemas.openxmlformats.org/officeDocument/2006/relationships/image" Target="../media/image114.jpeg"/><Relationship Id="rId1" Type="http://schemas.openxmlformats.org/officeDocument/2006/relationships/image" Target="../media/image113.jpeg"/><Relationship Id="rId6" Type="http://schemas.openxmlformats.org/officeDocument/2006/relationships/hyperlink" Target="#Menu!A1"/><Relationship Id="rId11" Type="http://schemas.openxmlformats.org/officeDocument/2006/relationships/image" Target="../media/image119.jpeg"/><Relationship Id="rId5" Type="http://schemas.openxmlformats.org/officeDocument/2006/relationships/image" Target="../media/image116.jpeg"/><Relationship Id="rId15" Type="http://schemas.openxmlformats.org/officeDocument/2006/relationships/image" Target="../media/image75.png"/><Relationship Id="rId10" Type="http://schemas.openxmlformats.org/officeDocument/2006/relationships/image" Target="../media/image118.jpeg"/><Relationship Id="rId4" Type="http://schemas.openxmlformats.org/officeDocument/2006/relationships/image" Target="../media/image56.jpeg"/><Relationship Id="rId9" Type="http://schemas.openxmlformats.org/officeDocument/2006/relationships/image" Target="../media/image117.jpeg"/><Relationship Id="rId14" Type="http://schemas.openxmlformats.org/officeDocument/2006/relationships/image" Target="../media/image122.jpeg"/></Relationships>
</file>

<file path=xl/drawings/_rels/drawing7.xml.rels><?xml version="1.0" encoding="UTF-8" standalone="yes"?>
<Relationships xmlns="http://schemas.openxmlformats.org/package/2006/relationships"><Relationship Id="rId8" Type="http://schemas.openxmlformats.org/officeDocument/2006/relationships/hyperlink" Target="#Menu!A1"/><Relationship Id="rId13" Type="http://schemas.openxmlformats.org/officeDocument/2006/relationships/image" Target="../media/image131.png"/><Relationship Id="rId18" Type="http://schemas.openxmlformats.org/officeDocument/2006/relationships/image" Target="../media/image134.jpeg"/><Relationship Id="rId3" Type="http://schemas.openxmlformats.org/officeDocument/2006/relationships/image" Target="../media/image125.jpeg"/><Relationship Id="rId21" Type="http://schemas.openxmlformats.org/officeDocument/2006/relationships/image" Target="../media/image137.jpeg"/><Relationship Id="rId7" Type="http://schemas.openxmlformats.org/officeDocument/2006/relationships/image" Target="../media/image129.jpeg"/><Relationship Id="rId12" Type="http://schemas.openxmlformats.org/officeDocument/2006/relationships/image" Target="../media/image130.png"/><Relationship Id="rId17" Type="http://schemas.openxmlformats.org/officeDocument/2006/relationships/image" Target="../media/image133.jpeg"/><Relationship Id="rId2" Type="http://schemas.openxmlformats.org/officeDocument/2006/relationships/image" Target="../media/image124.jpeg"/><Relationship Id="rId16" Type="http://schemas.openxmlformats.org/officeDocument/2006/relationships/image" Target="../media/image132.jpeg"/><Relationship Id="rId20" Type="http://schemas.openxmlformats.org/officeDocument/2006/relationships/image" Target="../media/image136.jpeg"/><Relationship Id="rId1" Type="http://schemas.openxmlformats.org/officeDocument/2006/relationships/image" Target="../media/image123.emf"/><Relationship Id="rId6" Type="http://schemas.openxmlformats.org/officeDocument/2006/relationships/image" Target="../media/image128.jpeg"/><Relationship Id="rId11" Type="http://schemas.openxmlformats.org/officeDocument/2006/relationships/hyperlink" Target="#'NPT Adapters'!A1"/><Relationship Id="rId5" Type="http://schemas.openxmlformats.org/officeDocument/2006/relationships/image" Target="../media/image127.jpeg"/><Relationship Id="rId15" Type="http://schemas.openxmlformats.org/officeDocument/2006/relationships/image" Target="../media/image74.jpeg"/><Relationship Id="rId10" Type="http://schemas.openxmlformats.org/officeDocument/2006/relationships/hyperlink" Target="#'VALVES &amp; FLANGES'!H16"/><Relationship Id="rId19" Type="http://schemas.openxmlformats.org/officeDocument/2006/relationships/image" Target="../media/image135.jpeg"/><Relationship Id="rId4" Type="http://schemas.openxmlformats.org/officeDocument/2006/relationships/image" Target="../media/image126.jpeg"/><Relationship Id="rId9" Type="http://schemas.openxmlformats.org/officeDocument/2006/relationships/hyperlink" Target="#BOM!A1"/><Relationship Id="rId14" Type="http://schemas.microsoft.com/office/2007/relationships/hdphoto" Target="../media/hdphoto1.wdp"/><Relationship Id="rId22" Type="http://schemas.openxmlformats.org/officeDocument/2006/relationships/image" Target="../media/image75.png"/></Relationships>
</file>

<file path=xl/drawings/_rels/drawing8.xml.rels><?xml version="1.0" encoding="UTF-8" standalone="yes"?>
<Relationships xmlns="http://schemas.openxmlformats.org/package/2006/relationships"><Relationship Id="rId8" Type="http://schemas.openxmlformats.org/officeDocument/2006/relationships/image" Target="../media/image141.jpeg"/><Relationship Id="rId3" Type="http://schemas.openxmlformats.org/officeDocument/2006/relationships/hyperlink" Target="#BOM!A1"/><Relationship Id="rId7" Type="http://schemas.openxmlformats.org/officeDocument/2006/relationships/image" Target="../media/image73.jpg"/><Relationship Id="rId2" Type="http://schemas.openxmlformats.org/officeDocument/2006/relationships/hyperlink" Target="#Menu!A1"/><Relationship Id="rId1" Type="http://schemas.openxmlformats.org/officeDocument/2006/relationships/image" Target="../media/image138.jpeg"/><Relationship Id="rId6" Type="http://schemas.openxmlformats.org/officeDocument/2006/relationships/image" Target="../media/image140.jpg"/><Relationship Id="rId5" Type="http://schemas.openxmlformats.org/officeDocument/2006/relationships/image" Target="../media/image139.png"/><Relationship Id="rId4" Type="http://schemas.openxmlformats.org/officeDocument/2006/relationships/hyperlink" Target="#'NPT Adapters'!H12"/><Relationship Id="rId9" Type="http://schemas.openxmlformats.org/officeDocument/2006/relationships/image" Target="../media/image75.png"/></Relationships>
</file>

<file path=xl/drawings/_rels/drawing9.xml.rels><?xml version="1.0" encoding="UTF-8" standalone="yes"?>
<Relationships xmlns="http://schemas.openxmlformats.org/package/2006/relationships"><Relationship Id="rId8" Type="http://schemas.openxmlformats.org/officeDocument/2006/relationships/hyperlink" Target="#Menu!A1"/><Relationship Id="rId13" Type="http://schemas.openxmlformats.org/officeDocument/2006/relationships/image" Target="../media/image151.png"/><Relationship Id="rId3" Type="http://schemas.openxmlformats.org/officeDocument/2006/relationships/image" Target="../media/image144.png"/><Relationship Id="rId7" Type="http://schemas.openxmlformats.org/officeDocument/2006/relationships/image" Target="../media/image148.jpeg"/><Relationship Id="rId12" Type="http://schemas.openxmlformats.org/officeDocument/2006/relationships/image" Target="../media/image150.jpeg"/><Relationship Id="rId2" Type="http://schemas.openxmlformats.org/officeDocument/2006/relationships/image" Target="../media/image143.png"/><Relationship Id="rId1" Type="http://schemas.openxmlformats.org/officeDocument/2006/relationships/image" Target="../media/image142.jpeg"/><Relationship Id="rId6" Type="http://schemas.openxmlformats.org/officeDocument/2006/relationships/image" Target="../media/image147.jpeg"/><Relationship Id="rId11" Type="http://schemas.openxmlformats.org/officeDocument/2006/relationships/image" Target="../media/image149.jpeg"/><Relationship Id="rId5" Type="http://schemas.openxmlformats.org/officeDocument/2006/relationships/image" Target="../media/image146.png"/><Relationship Id="rId15" Type="http://schemas.openxmlformats.org/officeDocument/2006/relationships/image" Target="../media/image75.png"/><Relationship Id="rId10" Type="http://schemas.openxmlformats.org/officeDocument/2006/relationships/hyperlink" Target="#'HANGING MATERIAL'!H4"/><Relationship Id="rId4" Type="http://schemas.openxmlformats.org/officeDocument/2006/relationships/image" Target="../media/image145.png"/><Relationship Id="rId9" Type="http://schemas.openxmlformats.org/officeDocument/2006/relationships/hyperlink" Target="#BOM!A1"/><Relationship Id="rId14" Type="http://schemas.openxmlformats.org/officeDocument/2006/relationships/image" Target="../media/image15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57.png"/><Relationship Id="rId13" Type="http://schemas.openxmlformats.org/officeDocument/2006/relationships/hyperlink" Target="#'Tool Box Contents'!A1"/><Relationship Id="rId18" Type="http://schemas.openxmlformats.org/officeDocument/2006/relationships/image" Target="../media/image166.jpeg"/><Relationship Id="rId3" Type="http://schemas.openxmlformats.org/officeDocument/2006/relationships/image" Target="../media/image155.jpeg"/><Relationship Id="rId21" Type="http://schemas.openxmlformats.org/officeDocument/2006/relationships/image" Target="../media/image169.jpeg"/><Relationship Id="rId7" Type="http://schemas.openxmlformats.org/officeDocument/2006/relationships/image" Target="../media/image156.emf"/><Relationship Id="rId12" Type="http://schemas.openxmlformats.org/officeDocument/2006/relationships/image" Target="../media/image161.png"/><Relationship Id="rId17" Type="http://schemas.openxmlformats.org/officeDocument/2006/relationships/image" Target="../media/image165.png"/><Relationship Id="rId2" Type="http://schemas.openxmlformats.org/officeDocument/2006/relationships/image" Target="../media/image154.emf"/><Relationship Id="rId16" Type="http://schemas.openxmlformats.org/officeDocument/2006/relationships/image" Target="../media/image164.png"/><Relationship Id="rId20" Type="http://schemas.openxmlformats.org/officeDocument/2006/relationships/image" Target="../media/image168.jpeg"/><Relationship Id="rId1" Type="http://schemas.openxmlformats.org/officeDocument/2006/relationships/image" Target="../media/image153.emf"/><Relationship Id="rId6" Type="http://schemas.openxmlformats.org/officeDocument/2006/relationships/hyperlink" Target="#TOOLS!H4"/><Relationship Id="rId11" Type="http://schemas.openxmlformats.org/officeDocument/2006/relationships/image" Target="../media/image160.jpeg"/><Relationship Id="rId5" Type="http://schemas.openxmlformats.org/officeDocument/2006/relationships/hyperlink" Target="#BOM!A1"/><Relationship Id="rId15" Type="http://schemas.openxmlformats.org/officeDocument/2006/relationships/image" Target="../media/image163.png"/><Relationship Id="rId10" Type="http://schemas.openxmlformats.org/officeDocument/2006/relationships/image" Target="../media/image159.emf"/><Relationship Id="rId19" Type="http://schemas.openxmlformats.org/officeDocument/2006/relationships/image" Target="../media/image167.jpeg"/><Relationship Id="rId4" Type="http://schemas.openxmlformats.org/officeDocument/2006/relationships/hyperlink" Target="#Menu!A1"/><Relationship Id="rId9" Type="http://schemas.openxmlformats.org/officeDocument/2006/relationships/image" Target="../media/image158.png"/><Relationship Id="rId14" Type="http://schemas.openxmlformats.org/officeDocument/2006/relationships/image" Target="../media/image162.jpeg"/><Relationship Id="rId22" Type="http://schemas.openxmlformats.org/officeDocument/2006/relationships/image" Target="../media/image75.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74.png"/><Relationship Id="rId13" Type="http://schemas.openxmlformats.org/officeDocument/2006/relationships/image" Target="../media/image179.png"/><Relationship Id="rId3" Type="http://schemas.openxmlformats.org/officeDocument/2006/relationships/hyperlink" Target="#Menu!A1"/><Relationship Id="rId7" Type="http://schemas.openxmlformats.org/officeDocument/2006/relationships/image" Target="../media/image173.png"/><Relationship Id="rId12" Type="http://schemas.openxmlformats.org/officeDocument/2006/relationships/image" Target="../media/image178.jpeg"/><Relationship Id="rId2" Type="http://schemas.openxmlformats.org/officeDocument/2006/relationships/image" Target="../media/image171.jpeg"/><Relationship Id="rId1" Type="http://schemas.openxmlformats.org/officeDocument/2006/relationships/image" Target="../media/image170.jpeg"/><Relationship Id="rId6" Type="http://schemas.openxmlformats.org/officeDocument/2006/relationships/image" Target="../media/image172.jpeg"/><Relationship Id="rId11" Type="http://schemas.openxmlformats.org/officeDocument/2006/relationships/image" Target="../media/image177.png"/><Relationship Id="rId5" Type="http://schemas.openxmlformats.org/officeDocument/2006/relationships/hyperlink" Target="#'ACCESSORIES, HOSES'!H4"/><Relationship Id="rId10" Type="http://schemas.openxmlformats.org/officeDocument/2006/relationships/image" Target="../media/image176.png"/><Relationship Id="rId4" Type="http://schemas.openxmlformats.org/officeDocument/2006/relationships/hyperlink" Target="#BOM!A1"/><Relationship Id="rId9" Type="http://schemas.openxmlformats.org/officeDocument/2006/relationships/image" Target="../media/image175.png"/><Relationship Id="rId14" Type="http://schemas.openxmlformats.org/officeDocument/2006/relationships/image" Target="../media/image7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80.png"/><Relationship Id="rId2" Type="http://schemas.openxmlformats.org/officeDocument/2006/relationships/hyperlink" Target="#BOM!A1"/><Relationship Id="rId1" Type="http://schemas.openxmlformats.org/officeDocument/2006/relationships/hyperlink" Target="#Menu!A1"/><Relationship Id="rId4" Type="http://schemas.openxmlformats.org/officeDocument/2006/relationships/image" Target="../media/image7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82.png"/><Relationship Id="rId1" Type="http://schemas.openxmlformats.org/officeDocument/2006/relationships/image" Target="../media/image181.png"/></Relationships>
</file>

<file path=xl/drawings/_rels/drawing14.xml.rels><?xml version="1.0" encoding="UTF-8" standalone="yes"?>
<Relationships xmlns="http://schemas.openxmlformats.org/package/2006/relationships"><Relationship Id="rId1" Type="http://schemas.openxmlformats.org/officeDocument/2006/relationships/hyperlink" Target="#MENU!A1"/></Relationships>
</file>

<file path=xl/drawings/_rels/drawing15.xml.rels><?xml version="1.0" encoding="UTF-8" standalone="yes"?>
<Relationships xmlns="http://schemas.openxmlformats.org/package/2006/relationships"><Relationship Id="rId3" Type="http://schemas.openxmlformats.org/officeDocument/2006/relationships/hyperlink" Target="#QDrops!A1"/><Relationship Id="rId2" Type="http://schemas.openxmlformats.org/officeDocument/2006/relationships/hyperlink" Target="#Menu!A1"/><Relationship Id="rId1" Type="http://schemas.openxmlformats.org/officeDocument/2006/relationships/image" Target="../media/image183.png"/><Relationship Id="rId4" Type="http://schemas.openxmlformats.org/officeDocument/2006/relationships/image" Target="../media/image184.png"/></Relationships>
</file>

<file path=xl/drawings/drawing1.xml><?xml version="1.0" encoding="utf-8"?>
<xdr:wsDr xmlns:xdr="http://schemas.openxmlformats.org/drawingml/2006/spreadsheetDrawing" xmlns:a="http://schemas.openxmlformats.org/drawingml/2006/main">
  <xdr:twoCellAnchor editAs="oneCell">
    <xdr:from>
      <xdr:col>5</xdr:col>
      <xdr:colOff>110672</xdr:colOff>
      <xdr:row>10</xdr:row>
      <xdr:rowOff>111035</xdr:rowOff>
    </xdr:from>
    <xdr:to>
      <xdr:col>5</xdr:col>
      <xdr:colOff>1302670</xdr:colOff>
      <xdr:row>10</xdr:row>
      <xdr:rowOff>1257182</xdr:rowOff>
    </xdr:to>
    <xdr:pic>
      <xdr:nvPicPr>
        <xdr:cNvPr id="190" name="Picture 189">
          <a:hlinkClick xmlns:r="http://schemas.openxmlformats.org/officeDocument/2006/relationships" r:id="rId1" tooltip="Click Here for Reducing Fittings"/>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2" cstate="email"/>
        <a:stretch>
          <a:fillRect/>
        </a:stretch>
      </xdr:blipFill>
      <xdr:spPr>
        <a:xfrm>
          <a:off x="3509790" y="6236917"/>
          <a:ext cx="1195173" cy="1146147"/>
        </a:xfrm>
        <a:prstGeom prst="rect">
          <a:avLst/>
        </a:prstGeom>
      </xdr:spPr>
    </xdr:pic>
    <xdr:clientData/>
  </xdr:twoCellAnchor>
  <xdr:twoCellAnchor editAs="oneCell">
    <xdr:from>
      <xdr:col>6</xdr:col>
      <xdr:colOff>47136</xdr:colOff>
      <xdr:row>12</xdr:row>
      <xdr:rowOff>237636</xdr:rowOff>
    </xdr:from>
    <xdr:to>
      <xdr:col>7</xdr:col>
      <xdr:colOff>1436728</xdr:colOff>
      <xdr:row>12</xdr:row>
      <xdr:rowOff>1069730</xdr:rowOff>
    </xdr:to>
    <xdr:pic>
      <xdr:nvPicPr>
        <xdr:cNvPr id="6" name="Picture 5">
          <a:hlinkClick xmlns:r="http://schemas.openxmlformats.org/officeDocument/2006/relationships" r:id="rId3"/>
          <a:extLst>
            <a:ext uri="{FF2B5EF4-FFF2-40B4-BE49-F238E27FC236}">
              <a16:creationId xmlns:a16="http://schemas.microsoft.com/office/drawing/2014/main" id="{D799CADC-8DC2-46E5-9A1B-E469AC9AD76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993" t="13815" r="14012" b="11579"/>
        <a:stretch/>
      </xdr:blipFill>
      <xdr:spPr>
        <a:xfrm>
          <a:off x="5014790" y="7799021"/>
          <a:ext cx="1469211" cy="832094"/>
        </a:xfrm>
        <a:prstGeom prst="rect">
          <a:avLst/>
        </a:prstGeom>
      </xdr:spPr>
    </xdr:pic>
    <xdr:clientData/>
  </xdr:twoCellAnchor>
  <xdr:twoCellAnchor editAs="oneCell">
    <xdr:from>
      <xdr:col>1</xdr:col>
      <xdr:colOff>100542</xdr:colOff>
      <xdr:row>22</xdr:row>
      <xdr:rowOff>58209</xdr:rowOff>
    </xdr:from>
    <xdr:to>
      <xdr:col>1</xdr:col>
      <xdr:colOff>1456267</xdr:colOff>
      <xdr:row>22</xdr:row>
      <xdr:rowOff>1151311</xdr:rowOff>
    </xdr:to>
    <xdr:pic>
      <xdr:nvPicPr>
        <xdr:cNvPr id="323" name="Picture 11">
          <a:hlinkClick xmlns:r="http://schemas.openxmlformats.org/officeDocument/2006/relationships" r:id="rId5"/>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63009" y="11217276"/>
          <a:ext cx="1352550" cy="1096277"/>
        </a:xfrm>
        <a:prstGeom prst="rect">
          <a:avLst/>
        </a:prstGeom>
        <a:noFill/>
        <a:ln w="1">
          <a:noFill/>
          <a:miter lim="800000"/>
          <a:headEnd/>
          <a:tailEnd type="none" w="med" len="med"/>
        </a:ln>
        <a:effectLst/>
      </xdr:spPr>
    </xdr:pic>
    <xdr:clientData/>
  </xdr:twoCellAnchor>
  <xdr:twoCellAnchor editAs="oneCell">
    <xdr:from>
      <xdr:col>1</xdr:col>
      <xdr:colOff>66676</xdr:colOff>
      <xdr:row>22</xdr:row>
      <xdr:rowOff>66675</xdr:rowOff>
    </xdr:from>
    <xdr:to>
      <xdr:col>1</xdr:col>
      <xdr:colOff>1416051</xdr:colOff>
      <xdr:row>22</xdr:row>
      <xdr:rowOff>1162952</xdr:rowOff>
    </xdr:to>
    <xdr:pic>
      <xdr:nvPicPr>
        <xdr:cNvPr id="321" name="Picture 11">
          <a:hlinkClick xmlns:r="http://schemas.openxmlformats.org/officeDocument/2006/relationships" r:id="rId5" tooltip="Click Here for Accessories"/>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6" cstate="email"/>
        <a:srcRect/>
        <a:stretch>
          <a:fillRect/>
        </a:stretch>
      </xdr:blipFill>
      <xdr:spPr bwMode="auto">
        <a:xfrm>
          <a:off x="329143" y="11225742"/>
          <a:ext cx="1352550" cy="1096277"/>
        </a:xfrm>
        <a:prstGeom prst="rect">
          <a:avLst/>
        </a:prstGeom>
        <a:noFill/>
        <a:ln w="1">
          <a:noFill/>
          <a:miter lim="800000"/>
          <a:headEnd/>
          <a:tailEnd type="none" w="med" len="med"/>
        </a:ln>
        <a:effectLst/>
      </xdr:spPr>
    </xdr:pic>
    <xdr:clientData/>
  </xdr:twoCellAnchor>
  <xdr:twoCellAnchor editAs="oneCell">
    <xdr:from>
      <xdr:col>1</xdr:col>
      <xdr:colOff>71438</xdr:colOff>
      <xdr:row>16</xdr:row>
      <xdr:rowOff>161925</xdr:rowOff>
    </xdr:from>
    <xdr:to>
      <xdr:col>1</xdr:col>
      <xdr:colOff>1477963</xdr:colOff>
      <xdr:row>16</xdr:row>
      <xdr:rowOff>1219200</xdr:rowOff>
    </xdr:to>
    <xdr:pic>
      <xdr:nvPicPr>
        <xdr:cNvPr id="3082" name="Picture 10">
          <a:hlinkClick xmlns:r="http://schemas.openxmlformats.org/officeDocument/2006/relationships" r:id="rId7" tooltip="Click Here for Adaptor Unions, NPT Adaptor Kits, &amp; Threaded Connectors"/>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328613" y="10448925"/>
          <a:ext cx="1409700" cy="1057275"/>
        </a:xfrm>
        <a:prstGeom prst="rect">
          <a:avLst/>
        </a:prstGeom>
        <a:noFill/>
        <a:ln w="1">
          <a:noFill/>
          <a:miter lim="800000"/>
          <a:headEnd/>
          <a:tailEnd type="none" w="med" len="med"/>
        </a:ln>
        <a:effectLst/>
      </xdr:spPr>
    </xdr:pic>
    <xdr:clientData/>
  </xdr:twoCellAnchor>
  <xdr:twoCellAnchor editAs="oneCell">
    <xdr:from>
      <xdr:col>1</xdr:col>
      <xdr:colOff>76199</xdr:colOff>
      <xdr:row>24</xdr:row>
      <xdr:rowOff>104775</xdr:rowOff>
    </xdr:from>
    <xdr:to>
      <xdr:col>1</xdr:col>
      <xdr:colOff>1474787</xdr:colOff>
      <xdr:row>24</xdr:row>
      <xdr:rowOff>1168400</xdr:rowOff>
    </xdr:to>
    <xdr:pic>
      <xdr:nvPicPr>
        <xdr:cNvPr id="3086" name="Picture 14">
          <a:hlinkClick xmlns:r="http://schemas.openxmlformats.org/officeDocument/2006/relationships" r:id="rId9" tooltip="Click Here for Spare Parts"/>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0" cstate="email"/>
        <a:srcRect/>
        <a:stretch>
          <a:fillRect/>
        </a:stretch>
      </xdr:blipFill>
      <xdr:spPr bwMode="auto">
        <a:xfrm>
          <a:off x="333374" y="16030575"/>
          <a:ext cx="1395413" cy="1066800"/>
        </a:xfrm>
        <a:prstGeom prst="rect">
          <a:avLst/>
        </a:prstGeom>
        <a:noFill/>
        <a:ln w="1">
          <a:noFill/>
          <a:miter lim="800000"/>
          <a:headEnd/>
          <a:tailEnd type="none" w="med" len="med"/>
        </a:ln>
        <a:effectLst/>
      </xdr:spPr>
    </xdr:pic>
    <xdr:clientData/>
  </xdr:twoCellAnchor>
  <xdr:twoCellAnchor editAs="oneCell">
    <xdr:from>
      <xdr:col>3</xdr:col>
      <xdr:colOff>52429</xdr:colOff>
      <xdr:row>24</xdr:row>
      <xdr:rowOff>142154</xdr:rowOff>
    </xdr:from>
    <xdr:to>
      <xdr:col>3</xdr:col>
      <xdr:colOff>1421580</xdr:colOff>
      <xdr:row>24</xdr:row>
      <xdr:rowOff>1193435</xdr:rowOff>
    </xdr:to>
    <xdr:pic>
      <xdr:nvPicPr>
        <xdr:cNvPr id="224" name="Picture 223" descr="L_AIRNET_174.jpg">
          <a:hlinkClick xmlns:r="http://schemas.openxmlformats.org/officeDocument/2006/relationships" r:id="rId9" tooltip="Click Here for Spare Parts"/>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11" cstate="email"/>
        <a:srcRect/>
        <a:stretch>
          <a:fillRect/>
        </a:stretch>
      </xdr:blipFill>
      <xdr:spPr>
        <a:xfrm>
          <a:off x="1811753" y="16245007"/>
          <a:ext cx="1365976" cy="1048106"/>
        </a:xfrm>
        <a:prstGeom prst="rect">
          <a:avLst/>
        </a:prstGeom>
      </xdr:spPr>
    </xdr:pic>
    <xdr:clientData/>
  </xdr:twoCellAnchor>
  <xdr:twoCellAnchor>
    <xdr:from>
      <xdr:col>4</xdr:col>
      <xdr:colOff>64861</xdr:colOff>
      <xdr:row>4</xdr:row>
      <xdr:rowOff>0</xdr:rowOff>
    </xdr:from>
    <xdr:to>
      <xdr:col>5</xdr:col>
      <xdr:colOff>1513205</xdr:colOff>
      <xdr:row>5</xdr:row>
      <xdr:rowOff>0</xdr:rowOff>
    </xdr:to>
    <xdr:sp macro="" textlink="">
      <xdr:nvSpPr>
        <xdr:cNvPr id="64" name="Rounded Rectangle 63">
          <a:extLst>
            <a:ext uri="{FF2B5EF4-FFF2-40B4-BE49-F238E27FC236}">
              <a16:creationId xmlns:a16="http://schemas.microsoft.com/office/drawing/2014/main" id="{00000000-0008-0000-0000-000040000000}"/>
            </a:ext>
          </a:extLst>
        </xdr:cNvPr>
        <xdr:cNvSpPr>
          <a:spLocks noChangeAspect="1"/>
        </xdr:cNvSpPr>
      </xdr:nvSpPr>
      <xdr:spPr>
        <a:xfrm>
          <a:off x="3412218" y="1864179"/>
          <a:ext cx="1516380" cy="131989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4</xdr:row>
      <xdr:rowOff>0</xdr:rowOff>
    </xdr:from>
    <xdr:to>
      <xdr:col>3</xdr:col>
      <xdr:colOff>1516380</xdr:colOff>
      <xdr:row>5</xdr:row>
      <xdr:rowOff>0</xdr:rowOff>
    </xdr:to>
    <xdr:sp macro="" textlink="">
      <xdr:nvSpPr>
        <xdr:cNvPr id="66" name="Rounded Rectangle 65">
          <a:extLst>
            <a:ext uri="{FF2B5EF4-FFF2-40B4-BE49-F238E27FC236}">
              <a16:creationId xmlns:a16="http://schemas.microsoft.com/office/drawing/2014/main" id="{00000000-0008-0000-0000-000042000000}"/>
            </a:ext>
          </a:extLst>
        </xdr:cNvPr>
        <xdr:cNvSpPr>
          <a:spLocks noChangeAspect="1"/>
        </xdr:cNvSpPr>
      </xdr:nvSpPr>
      <xdr:spPr>
        <a:xfrm>
          <a:off x="1719943" y="18614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54427</xdr:colOff>
      <xdr:row>6</xdr:row>
      <xdr:rowOff>0</xdr:rowOff>
    </xdr:from>
    <xdr:to>
      <xdr:col>15</xdr:col>
      <xdr:colOff>1505493</xdr:colOff>
      <xdr:row>7</xdr:row>
      <xdr:rowOff>0</xdr:rowOff>
    </xdr:to>
    <xdr:sp macro="" textlink="">
      <xdr:nvSpPr>
        <xdr:cNvPr id="72" name="Rounded Rectangle 71">
          <a:extLst>
            <a:ext uri="{FF2B5EF4-FFF2-40B4-BE49-F238E27FC236}">
              <a16:creationId xmlns:a16="http://schemas.microsoft.com/office/drawing/2014/main" id="{00000000-0008-0000-0000-000048000000}"/>
            </a:ext>
          </a:extLst>
        </xdr:cNvPr>
        <xdr:cNvSpPr>
          <a:spLocks noChangeAspect="1"/>
        </xdr:cNvSpPr>
      </xdr:nvSpPr>
      <xdr:spPr>
        <a:xfrm>
          <a:off x="11310256"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6</xdr:row>
      <xdr:rowOff>0</xdr:rowOff>
    </xdr:from>
    <xdr:to>
      <xdr:col>13</xdr:col>
      <xdr:colOff>1516380</xdr:colOff>
      <xdr:row>7</xdr:row>
      <xdr:rowOff>0</xdr:rowOff>
    </xdr:to>
    <xdr:sp macro="" textlink="">
      <xdr:nvSpPr>
        <xdr:cNvPr id="73" name="Rounded Rectangle 72">
          <a:extLst>
            <a:ext uri="{FF2B5EF4-FFF2-40B4-BE49-F238E27FC236}">
              <a16:creationId xmlns:a16="http://schemas.microsoft.com/office/drawing/2014/main" id="{00000000-0008-0000-0000-000049000000}"/>
            </a:ext>
          </a:extLst>
        </xdr:cNvPr>
        <xdr:cNvSpPr>
          <a:spLocks noChangeAspect="1"/>
        </xdr:cNvSpPr>
      </xdr:nvSpPr>
      <xdr:spPr>
        <a:xfrm>
          <a:off x="9720943"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6</xdr:row>
      <xdr:rowOff>0</xdr:rowOff>
    </xdr:from>
    <xdr:to>
      <xdr:col>11</xdr:col>
      <xdr:colOff>1516380</xdr:colOff>
      <xdr:row>7</xdr:row>
      <xdr:rowOff>0</xdr:rowOff>
    </xdr:to>
    <xdr:sp macro="" textlink="">
      <xdr:nvSpPr>
        <xdr:cNvPr id="74" name="Rounded Rectangle 73">
          <a:extLst>
            <a:ext uri="{FF2B5EF4-FFF2-40B4-BE49-F238E27FC236}">
              <a16:creationId xmlns:a16="http://schemas.microsoft.com/office/drawing/2014/main" id="{00000000-0008-0000-0000-00004A000000}"/>
            </a:ext>
          </a:extLst>
        </xdr:cNvPr>
        <xdr:cNvSpPr>
          <a:spLocks noChangeAspect="1"/>
        </xdr:cNvSpPr>
      </xdr:nvSpPr>
      <xdr:spPr>
        <a:xfrm>
          <a:off x="8120743"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0</xdr:colOff>
      <xdr:row>6</xdr:row>
      <xdr:rowOff>0</xdr:rowOff>
    </xdr:from>
    <xdr:to>
      <xdr:col>9</xdr:col>
      <xdr:colOff>1516380</xdr:colOff>
      <xdr:row>7</xdr:row>
      <xdr:rowOff>0</xdr:rowOff>
    </xdr:to>
    <xdr:sp macro="" textlink="">
      <xdr:nvSpPr>
        <xdr:cNvPr id="75" name="Rounded Rectangle 74">
          <a:extLst>
            <a:ext uri="{FF2B5EF4-FFF2-40B4-BE49-F238E27FC236}">
              <a16:creationId xmlns:a16="http://schemas.microsoft.com/office/drawing/2014/main" id="{00000000-0008-0000-0000-00004B000000}"/>
            </a:ext>
          </a:extLst>
        </xdr:cNvPr>
        <xdr:cNvSpPr>
          <a:spLocks noChangeAspect="1"/>
        </xdr:cNvSpPr>
      </xdr:nvSpPr>
      <xdr:spPr>
        <a:xfrm>
          <a:off x="6520543"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6</xdr:row>
      <xdr:rowOff>0</xdr:rowOff>
    </xdr:from>
    <xdr:to>
      <xdr:col>7</xdr:col>
      <xdr:colOff>1508759</xdr:colOff>
      <xdr:row>7</xdr:row>
      <xdr:rowOff>0</xdr:rowOff>
    </xdr:to>
    <xdr:sp macro="" textlink="">
      <xdr:nvSpPr>
        <xdr:cNvPr id="76" name="Rounded Rectangle 75">
          <a:extLst>
            <a:ext uri="{FF2B5EF4-FFF2-40B4-BE49-F238E27FC236}">
              <a16:creationId xmlns:a16="http://schemas.microsoft.com/office/drawing/2014/main" id="{00000000-0008-0000-0000-00004C000000}"/>
            </a:ext>
          </a:extLst>
        </xdr:cNvPr>
        <xdr:cNvSpPr>
          <a:spLocks noChangeAspect="1"/>
        </xdr:cNvSpPr>
      </xdr:nvSpPr>
      <xdr:spPr>
        <a:xfrm>
          <a:off x="4912722"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6</xdr:row>
      <xdr:rowOff>0</xdr:rowOff>
    </xdr:from>
    <xdr:to>
      <xdr:col>3</xdr:col>
      <xdr:colOff>1516380</xdr:colOff>
      <xdr:row>7</xdr:row>
      <xdr:rowOff>0</xdr:rowOff>
    </xdr:to>
    <xdr:sp macro="" textlink="">
      <xdr:nvSpPr>
        <xdr:cNvPr id="77" name="Rounded Rectangle 76">
          <a:extLst>
            <a:ext uri="{FF2B5EF4-FFF2-40B4-BE49-F238E27FC236}">
              <a16:creationId xmlns:a16="http://schemas.microsoft.com/office/drawing/2014/main" id="{00000000-0008-0000-0000-00004D000000}"/>
            </a:ext>
          </a:extLst>
        </xdr:cNvPr>
        <xdr:cNvSpPr>
          <a:spLocks noChangeAspect="1"/>
        </xdr:cNvSpPr>
      </xdr:nvSpPr>
      <xdr:spPr>
        <a:xfrm>
          <a:off x="1719943"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6</xdr:row>
      <xdr:rowOff>0</xdr:rowOff>
    </xdr:from>
    <xdr:to>
      <xdr:col>5</xdr:col>
      <xdr:colOff>1516380</xdr:colOff>
      <xdr:row>7</xdr:row>
      <xdr:rowOff>0</xdr:rowOff>
    </xdr:to>
    <xdr:sp macro="" textlink="">
      <xdr:nvSpPr>
        <xdr:cNvPr id="78" name="Rounded Rectangle 77">
          <a:extLst>
            <a:ext uri="{FF2B5EF4-FFF2-40B4-BE49-F238E27FC236}">
              <a16:creationId xmlns:a16="http://schemas.microsoft.com/office/drawing/2014/main" id="{00000000-0008-0000-0000-00004E000000}"/>
            </a:ext>
          </a:extLst>
        </xdr:cNvPr>
        <xdr:cNvSpPr>
          <a:spLocks noChangeAspect="1"/>
        </xdr:cNvSpPr>
      </xdr:nvSpPr>
      <xdr:spPr>
        <a:xfrm>
          <a:off x="3320143"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8</xdr:row>
      <xdr:rowOff>0</xdr:rowOff>
    </xdr:from>
    <xdr:to>
      <xdr:col>3</xdr:col>
      <xdr:colOff>1516380</xdr:colOff>
      <xdr:row>9</xdr:row>
      <xdr:rowOff>0</xdr:rowOff>
    </xdr:to>
    <xdr:sp macro="" textlink="">
      <xdr:nvSpPr>
        <xdr:cNvPr id="79" name="Rounded Rectangle 78">
          <a:extLst>
            <a:ext uri="{FF2B5EF4-FFF2-40B4-BE49-F238E27FC236}">
              <a16:creationId xmlns:a16="http://schemas.microsoft.com/office/drawing/2014/main" id="{00000000-0008-0000-0000-00004F000000}"/>
            </a:ext>
          </a:extLst>
        </xdr:cNvPr>
        <xdr:cNvSpPr>
          <a:spLocks noChangeAspect="1"/>
        </xdr:cNvSpPr>
      </xdr:nvSpPr>
      <xdr:spPr>
        <a:xfrm>
          <a:off x="1719943"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8</xdr:row>
      <xdr:rowOff>0</xdr:rowOff>
    </xdr:from>
    <xdr:to>
      <xdr:col>5</xdr:col>
      <xdr:colOff>1516380</xdr:colOff>
      <xdr:row>9</xdr:row>
      <xdr:rowOff>0</xdr:rowOff>
    </xdr:to>
    <xdr:sp macro="" textlink="">
      <xdr:nvSpPr>
        <xdr:cNvPr id="80" name="Rounded Rectangle 79">
          <a:extLst>
            <a:ext uri="{FF2B5EF4-FFF2-40B4-BE49-F238E27FC236}">
              <a16:creationId xmlns:a16="http://schemas.microsoft.com/office/drawing/2014/main" id="{00000000-0008-0000-0000-000050000000}"/>
            </a:ext>
          </a:extLst>
        </xdr:cNvPr>
        <xdr:cNvSpPr>
          <a:spLocks noChangeAspect="1"/>
        </xdr:cNvSpPr>
      </xdr:nvSpPr>
      <xdr:spPr>
        <a:xfrm>
          <a:off x="3320143"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8</xdr:row>
      <xdr:rowOff>0</xdr:rowOff>
    </xdr:from>
    <xdr:to>
      <xdr:col>7</xdr:col>
      <xdr:colOff>1524000</xdr:colOff>
      <xdr:row>9</xdr:row>
      <xdr:rowOff>0</xdr:rowOff>
    </xdr:to>
    <xdr:sp macro="" textlink="">
      <xdr:nvSpPr>
        <xdr:cNvPr id="81" name="Rounded Rectangle 80">
          <a:extLst>
            <a:ext uri="{FF2B5EF4-FFF2-40B4-BE49-F238E27FC236}">
              <a16:creationId xmlns:a16="http://schemas.microsoft.com/office/drawing/2014/main" id="{00000000-0008-0000-0000-000051000000}"/>
            </a:ext>
          </a:extLst>
        </xdr:cNvPr>
        <xdr:cNvSpPr>
          <a:spLocks noChangeAspect="1"/>
        </xdr:cNvSpPr>
      </xdr:nvSpPr>
      <xdr:spPr>
        <a:xfrm>
          <a:off x="4912722" y="4669971"/>
          <a:ext cx="1531621"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0</xdr:colOff>
      <xdr:row>20</xdr:row>
      <xdr:rowOff>0</xdr:rowOff>
    </xdr:from>
    <xdr:to>
      <xdr:col>9</xdr:col>
      <xdr:colOff>1516380</xdr:colOff>
      <xdr:row>21</xdr:row>
      <xdr:rowOff>0</xdr:rowOff>
    </xdr:to>
    <xdr:sp macro="" textlink="">
      <xdr:nvSpPr>
        <xdr:cNvPr id="101" name="Rounded Rectangle 100">
          <a:extLst>
            <a:ext uri="{FF2B5EF4-FFF2-40B4-BE49-F238E27FC236}">
              <a16:creationId xmlns:a16="http://schemas.microsoft.com/office/drawing/2014/main" id="{00000000-0008-0000-0000-000065000000}"/>
            </a:ext>
          </a:extLst>
        </xdr:cNvPr>
        <xdr:cNvSpPr>
          <a:spLocks noChangeAspect="1"/>
        </xdr:cNvSpPr>
      </xdr:nvSpPr>
      <xdr:spPr>
        <a:xfrm>
          <a:off x="6400800" y="12687300"/>
          <a:ext cx="1516380" cy="1318260"/>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0</xdr:colOff>
      <xdr:row>14</xdr:row>
      <xdr:rowOff>0</xdr:rowOff>
    </xdr:from>
    <xdr:to>
      <xdr:col>9</xdr:col>
      <xdr:colOff>1516380</xdr:colOff>
      <xdr:row>15</xdr:row>
      <xdr:rowOff>0</xdr:rowOff>
    </xdr:to>
    <xdr:sp macro="" textlink="">
      <xdr:nvSpPr>
        <xdr:cNvPr id="110" name="Rounded Rectangle 109">
          <a:extLst>
            <a:ext uri="{FF2B5EF4-FFF2-40B4-BE49-F238E27FC236}">
              <a16:creationId xmlns:a16="http://schemas.microsoft.com/office/drawing/2014/main" id="{00000000-0008-0000-0000-00006E000000}"/>
            </a:ext>
          </a:extLst>
        </xdr:cNvPr>
        <xdr:cNvSpPr>
          <a:spLocks noChangeAspect="1"/>
        </xdr:cNvSpPr>
      </xdr:nvSpPr>
      <xdr:spPr>
        <a:xfrm>
          <a:off x="6520543"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14</xdr:row>
      <xdr:rowOff>0</xdr:rowOff>
    </xdr:from>
    <xdr:to>
      <xdr:col>11</xdr:col>
      <xdr:colOff>1516380</xdr:colOff>
      <xdr:row>15</xdr:row>
      <xdr:rowOff>0</xdr:rowOff>
    </xdr:to>
    <xdr:sp macro="" textlink="">
      <xdr:nvSpPr>
        <xdr:cNvPr id="111" name="Rounded Rectangle 110">
          <a:extLst>
            <a:ext uri="{FF2B5EF4-FFF2-40B4-BE49-F238E27FC236}">
              <a16:creationId xmlns:a16="http://schemas.microsoft.com/office/drawing/2014/main" id="{00000000-0008-0000-0000-00006F000000}"/>
            </a:ext>
          </a:extLst>
        </xdr:cNvPr>
        <xdr:cNvSpPr>
          <a:spLocks noChangeAspect="1"/>
        </xdr:cNvSpPr>
      </xdr:nvSpPr>
      <xdr:spPr>
        <a:xfrm>
          <a:off x="8120743"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14</xdr:row>
      <xdr:rowOff>0</xdr:rowOff>
    </xdr:from>
    <xdr:to>
      <xdr:col>13</xdr:col>
      <xdr:colOff>1516380</xdr:colOff>
      <xdr:row>15</xdr:row>
      <xdr:rowOff>0</xdr:rowOff>
    </xdr:to>
    <xdr:sp macro="" textlink="">
      <xdr:nvSpPr>
        <xdr:cNvPr id="112" name="Rounded Rectangle 111">
          <a:extLst>
            <a:ext uri="{FF2B5EF4-FFF2-40B4-BE49-F238E27FC236}">
              <a16:creationId xmlns:a16="http://schemas.microsoft.com/office/drawing/2014/main" id="{00000000-0008-0000-0000-000070000000}"/>
            </a:ext>
          </a:extLst>
        </xdr:cNvPr>
        <xdr:cNvSpPr>
          <a:spLocks noChangeAspect="1"/>
        </xdr:cNvSpPr>
      </xdr:nvSpPr>
      <xdr:spPr>
        <a:xfrm>
          <a:off x="9720943"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119742</xdr:colOff>
      <xdr:row>6</xdr:row>
      <xdr:rowOff>0</xdr:rowOff>
    </xdr:from>
    <xdr:to>
      <xdr:col>1</xdr:col>
      <xdr:colOff>1516379</xdr:colOff>
      <xdr:row>7</xdr:row>
      <xdr:rowOff>0</xdr:rowOff>
    </xdr:to>
    <xdr:sp macro="" textlink="">
      <xdr:nvSpPr>
        <xdr:cNvPr id="121" name="Rounded Rectangle 120">
          <a:extLst>
            <a:ext uri="{FF2B5EF4-FFF2-40B4-BE49-F238E27FC236}">
              <a16:creationId xmlns:a16="http://schemas.microsoft.com/office/drawing/2014/main" id="{00000000-0008-0000-0000-000079000000}"/>
            </a:ext>
          </a:extLst>
        </xdr:cNvPr>
        <xdr:cNvSpPr>
          <a:spLocks noChangeAspect="1"/>
        </xdr:cNvSpPr>
      </xdr:nvSpPr>
      <xdr:spPr>
        <a:xfrm>
          <a:off x="119742" y="32657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119742</xdr:colOff>
      <xdr:row>8</xdr:row>
      <xdr:rowOff>0</xdr:rowOff>
    </xdr:from>
    <xdr:to>
      <xdr:col>1</xdr:col>
      <xdr:colOff>1516379</xdr:colOff>
      <xdr:row>9</xdr:row>
      <xdr:rowOff>0</xdr:rowOff>
    </xdr:to>
    <xdr:sp macro="" textlink="">
      <xdr:nvSpPr>
        <xdr:cNvPr id="122" name="Rounded Rectangle 121">
          <a:extLst>
            <a:ext uri="{FF2B5EF4-FFF2-40B4-BE49-F238E27FC236}">
              <a16:creationId xmlns:a16="http://schemas.microsoft.com/office/drawing/2014/main" id="{00000000-0008-0000-0000-00007A000000}"/>
            </a:ext>
          </a:extLst>
        </xdr:cNvPr>
        <xdr:cNvSpPr>
          <a:spLocks noChangeAspect="1"/>
        </xdr:cNvSpPr>
      </xdr:nvSpPr>
      <xdr:spPr>
        <a:xfrm>
          <a:off x="119742"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10</xdr:row>
      <xdr:rowOff>0</xdr:rowOff>
    </xdr:from>
    <xdr:to>
      <xdr:col>1</xdr:col>
      <xdr:colOff>1516380</xdr:colOff>
      <xdr:row>11</xdr:row>
      <xdr:rowOff>0</xdr:rowOff>
    </xdr:to>
    <xdr:sp macro="" textlink="">
      <xdr:nvSpPr>
        <xdr:cNvPr id="123" name="Rounded Rectangle 122">
          <a:extLst>
            <a:ext uri="{FF2B5EF4-FFF2-40B4-BE49-F238E27FC236}">
              <a16:creationId xmlns:a16="http://schemas.microsoft.com/office/drawing/2014/main" id="{00000000-0008-0000-0000-00007B000000}"/>
            </a:ext>
          </a:extLst>
        </xdr:cNvPr>
        <xdr:cNvSpPr>
          <a:spLocks noChangeAspect="1"/>
        </xdr:cNvSpPr>
      </xdr:nvSpPr>
      <xdr:spPr>
        <a:xfrm>
          <a:off x="0" y="5638800"/>
          <a:ext cx="1516380" cy="1318260"/>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0</xdr:colOff>
      <xdr:row>10</xdr:row>
      <xdr:rowOff>0</xdr:rowOff>
    </xdr:from>
    <xdr:to>
      <xdr:col>9</xdr:col>
      <xdr:colOff>1516380</xdr:colOff>
      <xdr:row>11</xdr:row>
      <xdr:rowOff>0</xdr:rowOff>
    </xdr:to>
    <xdr:sp macro="" textlink="">
      <xdr:nvSpPr>
        <xdr:cNvPr id="127" name="Rounded Rectangle 126">
          <a:extLst>
            <a:ext uri="{FF2B5EF4-FFF2-40B4-BE49-F238E27FC236}">
              <a16:creationId xmlns:a16="http://schemas.microsoft.com/office/drawing/2014/main" id="{00000000-0008-0000-0000-00007F000000}"/>
            </a:ext>
          </a:extLst>
        </xdr:cNvPr>
        <xdr:cNvSpPr>
          <a:spLocks noChangeAspect="1"/>
        </xdr:cNvSpPr>
      </xdr:nvSpPr>
      <xdr:spPr>
        <a:xfrm>
          <a:off x="6520543"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10</xdr:row>
      <xdr:rowOff>0</xdr:rowOff>
    </xdr:from>
    <xdr:to>
      <xdr:col>11</xdr:col>
      <xdr:colOff>1516380</xdr:colOff>
      <xdr:row>11</xdr:row>
      <xdr:rowOff>0</xdr:rowOff>
    </xdr:to>
    <xdr:sp macro="" textlink="">
      <xdr:nvSpPr>
        <xdr:cNvPr id="128" name="Rounded Rectangle 127">
          <a:extLst>
            <a:ext uri="{FF2B5EF4-FFF2-40B4-BE49-F238E27FC236}">
              <a16:creationId xmlns:a16="http://schemas.microsoft.com/office/drawing/2014/main" id="{00000000-0008-0000-0000-000080000000}"/>
            </a:ext>
          </a:extLst>
        </xdr:cNvPr>
        <xdr:cNvSpPr>
          <a:spLocks noChangeAspect="1"/>
        </xdr:cNvSpPr>
      </xdr:nvSpPr>
      <xdr:spPr>
        <a:xfrm>
          <a:off x="8120743"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10</xdr:row>
      <xdr:rowOff>0</xdr:rowOff>
    </xdr:from>
    <xdr:to>
      <xdr:col>13</xdr:col>
      <xdr:colOff>1516380</xdr:colOff>
      <xdr:row>11</xdr:row>
      <xdr:rowOff>0</xdr:rowOff>
    </xdr:to>
    <xdr:sp macro="" textlink="">
      <xdr:nvSpPr>
        <xdr:cNvPr id="129" name="Rounded Rectangle 128">
          <a:extLst>
            <a:ext uri="{FF2B5EF4-FFF2-40B4-BE49-F238E27FC236}">
              <a16:creationId xmlns:a16="http://schemas.microsoft.com/office/drawing/2014/main" id="{00000000-0008-0000-0000-000081000000}"/>
            </a:ext>
          </a:extLst>
        </xdr:cNvPr>
        <xdr:cNvSpPr>
          <a:spLocks noChangeAspect="1"/>
        </xdr:cNvSpPr>
      </xdr:nvSpPr>
      <xdr:spPr>
        <a:xfrm>
          <a:off x="9720943"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54427</xdr:colOff>
      <xdr:row>10</xdr:row>
      <xdr:rowOff>0</xdr:rowOff>
    </xdr:from>
    <xdr:to>
      <xdr:col>15</xdr:col>
      <xdr:colOff>1505493</xdr:colOff>
      <xdr:row>11</xdr:row>
      <xdr:rowOff>0</xdr:rowOff>
    </xdr:to>
    <xdr:sp macro="" textlink="">
      <xdr:nvSpPr>
        <xdr:cNvPr id="131" name="Rounded Rectangle 130">
          <a:extLst>
            <a:ext uri="{FF2B5EF4-FFF2-40B4-BE49-F238E27FC236}">
              <a16:creationId xmlns:a16="http://schemas.microsoft.com/office/drawing/2014/main" id="{00000000-0008-0000-0000-000083000000}"/>
            </a:ext>
          </a:extLst>
        </xdr:cNvPr>
        <xdr:cNvSpPr>
          <a:spLocks noChangeAspect="1"/>
        </xdr:cNvSpPr>
      </xdr:nvSpPr>
      <xdr:spPr>
        <a:xfrm>
          <a:off x="11634106" y="6109607"/>
          <a:ext cx="1519101" cy="1319893"/>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54427</xdr:colOff>
      <xdr:row>14</xdr:row>
      <xdr:rowOff>0</xdr:rowOff>
    </xdr:from>
    <xdr:to>
      <xdr:col>15</xdr:col>
      <xdr:colOff>1505493</xdr:colOff>
      <xdr:row>15</xdr:row>
      <xdr:rowOff>0</xdr:rowOff>
    </xdr:to>
    <xdr:sp macro="" textlink="">
      <xdr:nvSpPr>
        <xdr:cNvPr id="133" name="Rounded Rectangle 132">
          <a:extLst>
            <a:ext uri="{FF2B5EF4-FFF2-40B4-BE49-F238E27FC236}">
              <a16:creationId xmlns:a16="http://schemas.microsoft.com/office/drawing/2014/main" id="{00000000-0008-0000-0000-000085000000}"/>
            </a:ext>
          </a:extLst>
        </xdr:cNvPr>
        <xdr:cNvSpPr>
          <a:spLocks noChangeAspect="1"/>
        </xdr:cNvSpPr>
      </xdr:nvSpPr>
      <xdr:spPr>
        <a:xfrm>
          <a:off x="11310256"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12</xdr:row>
      <xdr:rowOff>0</xdr:rowOff>
    </xdr:from>
    <xdr:to>
      <xdr:col>7</xdr:col>
      <xdr:colOff>1508759</xdr:colOff>
      <xdr:row>13</xdr:row>
      <xdr:rowOff>0</xdr:rowOff>
    </xdr:to>
    <xdr:sp macro="" textlink="">
      <xdr:nvSpPr>
        <xdr:cNvPr id="136" name="Rounded Rectangle 135">
          <a:extLst>
            <a:ext uri="{FF2B5EF4-FFF2-40B4-BE49-F238E27FC236}">
              <a16:creationId xmlns:a16="http://schemas.microsoft.com/office/drawing/2014/main" id="{00000000-0008-0000-0000-000088000000}"/>
            </a:ext>
          </a:extLst>
        </xdr:cNvPr>
        <xdr:cNvSpPr>
          <a:spLocks noChangeAspect="1"/>
        </xdr:cNvSpPr>
      </xdr:nvSpPr>
      <xdr:spPr>
        <a:xfrm>
          <a:off x="4912722" y="7478486"/>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14</xdr:row>
      <xdr:rowOff>0</xdr:rowOff>
    </xdr:from>
    <xdr:to>
      <xdr:col>7</xdr:col>
      <xdr:colOff>1508759</xdr:colOff>
      <xdr:row>15</xdr:row>
      <xdr:rowOff>0</xdr:rowOff>
    </xdr:to>
    <xdr:sp macro="" textlink="">
      <xdr:nvSpPr>
        <xdr:cNvPr id="137" name="Rounded Rectangle 136">
          <a:extLst>
            <a:ext uri="{FF2B5EF4-FFF2-40B4-BE49-F238E27FC236}">
              <a16:creationId xmlns:a16="http://schemas.microsoft.com/office/drawing/2014/main" id="{00000000-0008-0000-0000-000089000000}"/>
            </a:ext>
          </a:extLst>
        </xdr:cNvPr>
        <xdr:cNvSpPr>
          <a:spLocks noChangeAspect="1"/>
        </xdr:cNvSpPr>
      </xdr:nvSpPr>
      <xdr:spPr>
        <a:xfrm>
          <a:off x="4912722"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0</xdr:colOff>
      <xdr:row>20</xdr:row>
      <xdr:rowOff>0</xdr:rowOff>
    </xdr:from>
    <xdr:to>
      <xdr:col>7</xdr:col>
      <xdr:colOff>1516380</xdr:colOff>
      <xdr:row>21</xdr:row>
      <xdr:rowOff>0</xdr:rowOff>
    </xdr:to>
    <xdr:sp macro="" textlink="">
      <xdr:nvSpPr>
        <xdr:cNvPr id="140" name="Rounded Rectangle 139">
          <a:extLst>
            <a:ext uri="{FF2B5EF4-FFF2-40B4-BE49-F238E27FC236}">
              <a16:creationId xmlns:a16="http://schemas.microsoft.com/office/drawing/2014/main" id="{00000000-0008-0000-0000-00008C000000}"/>
            </a:ext>
          </a:extLst>
        </xdr:cNvPr>
        <xdr:cNvSpPr>
          <a:spLocks noChangeAspect="1"/>
        </xdr:cNvSpPr>
      </xdr:nvSpPr>
      <xdr:spPr>
        <a:xfrm>
          <a:off x="4800600" y="12687300"/>
          <a:ext cx="1516380" cy="1318260"/>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57693</xdr:colOff>
      <xdr:row>24</xdr:row>
      <xdr:rowOff>11206</xdr:rowOff>
    </xdr:from>
    <xdr:to>
      <xdr:col>3</xdr:col>
      <xdr:colOff>1511933</xdr:colOff>
      <xdr:row>25</xdr:row>
      <xdr:rowOff>11206</xdr:rowOff>
    </xdr:to>
    <xdr:sp macro="" textlink="">
      <xdr:nvSpPr>
        <xdr:cNvPr id="141" name="Rounded Rectangle 140">
          <a:extLst>
            <a:ext uri="{FF2B5EF4-FFF2-40B4-BE49-F238E27FC236}">
              <a16:creationId xmlns:a16="http://schemas.microsoft.com/office/drawing/2014/main" id="{00000000-0008-0000-0000-00008D000000}"/>
            </a:ext>
          </a:extLst>
        </xdr:cNvPr>
        <xdr:cNvSpPr>
          <a:spLocks noChangeAspect="1"/>
        </xdr:cNvSpPr>
      </xdr:nvSpPr>
      <xdr:spPr>
        <a:xfrm>
          <a:off x="1749781" y="16114059"/>
          <a:ext cx="1521476" cy="1322294"/>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20</xdr:row>
      <xdr:rowOff>0</xdr:rowOff>
    </xdr:from>
    <xdr:to>
      <xdr:col>5</xdr:col>
      <xdr:colOff>1516380</xdr:colOff>
      <xdr:row>21</xdr:row>
      <xdr:rowOff>0</xdr:rowOff>
    </xdr:to>
    <xdr:sp macro="" textlink="">
      <xdr:nvSpPr>
        <xdr:cNvPr id="153" name="Rounded Rectangle 152">
          <a:extLst>
            <a:ext uri="{FF2B5EF4-FFF2-40B4-BE49-F238E27FC236}">
              <a16:creationId xmlns:a16="http://schemas.microsoft.com/office/drawing/2014/main" id="{00000000-0008-0000-0000-000099000000}"/>
            </a:ext>
          </a:extLst>
        </xdr:cNvPr>
        <xdr:cNvSpPr>
          <a:spLocks noChangeAspect="1"/>
        </xdr:cNvSpPr>
      </xdr:nvSpPr>
      <xdr:spPr>
        <a:xfrm>
          <a:off x="3200400" y="12687300"/>
          <a:ext cx="1516380" cy="1318260"/>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20</xdr:row>
      <xdr:rowOff>0</xdr:rowOff>
    </xdr:from>
    <xdr:to>
      <xdr:col>1</xdr:col>
      <xdr:colOff>1516380</xdr:colOff>
      <xdr:row>21</xdr:row>
      <xdr:rowOff>0</xdr:rowOff>
    </xdr:to>
    <xdr:sp macro="" textlink="">
      <xdr:nvSpPr>
        <xdr:cNvPr id="155" name="Rounded Rectangle 154">
          <a:extLst>
            <a:ext uri="{FF2B5EF4-FFF2-40B4-BE49-F238E27FC236}">
              <a16:creationId xmlns:a16="http://schemas.microsoft.com/office/drawing/2014/main" id="{00000000-0008-0000-0000-00009B000000}"/>
            </a:ext>
          </a:extLst>
        </xdr:cNvPr>
        <xdr:cNvSpPr>
          <a:spLocks noChangeAspect="1"/>
        </xdr:cNvSpPr>
      </xdr:nvSpPr>
      <xdr:spPr>
        <a:xfrm>
          <a:off x="0" y="12687300"/>
          <a:ext cx="1516380" cy="1318260"/>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14</xdr:row>
      <xdr:rowOff>0</xdr:rowOff>
    </xdr:from>
    <xdr:to>
      <xdr:col>3</xdr:col>
      <xdr:colOff>1516380</xdr:colOff>
      <xdr:row>15</xdr:row>
      <xdr:rowOff>0</xdr:rowOff>
    </xdr:to>
    <xdr:sp macro="" textlink="">
      <xdr:nvSpPr>
        <xdr:cNvPr id="163" name="Rounded Rectangle 162">
          <a:extLst>
            <a:ext uri="{FF2B5EF4-FFF2-40B4-BE49-F238E27FC236}">
              <a16:creationId xmlns:a16="http://schemas.microsoft.com/office/drawing/2014/main" id="{00000000-0008-0000-0000-0000A3000000}"/>
            </a:ext>
          </a:extLst>
        </xdr:cNvPr>
        <xdr:cNvSpPr>
          <a:spLocks noChangeAspect="1"/>
        </xdr:cNvSpPr>
      </xdr:nvSpPr>
      <xdr:spPr>
        <a:xfrm>
          <a:off x="1719943"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14</xdr:row>
      <xdr:rowOff>0</xdr:rowOff>
    </xdr:from>
    <xdr:to>
      <xdr:col>5</xdr:col>
      <xdr:colOff>1516380</xdr:colOff>
      <xdr:row>15</xdr:row>
      <xdr:rowOff>0</xdr:rowOff>
    </xdr:to>
    <xdr:sp macro="" textlink="">
      <xdr:nvSpPr>
        <xdr:cNvPr id="164" name="Rounded Rectangle 163">
          <a:extLst>
            <a:ext uri="{FF2B5EF4-FFF2-40B4-BE49-F238E27FC236}">
              <a16:creationId xmlns:a16="http://schemas.microsoft.com/office/drawing/2014/main" id="{00000000-0008-0000-0000-0000A4000000}"/>
            </a:ext>
          </a:extLst>
        </xdr:cNvPr>
        <xdr:cNvSpPr>
          <a:spLocks noChangeAspect="1"/>
        </xdr:cNvSpPr>
      </xdr:nvSpPr>
      <xdr:spPr>
        <a:xfrm>
          <a:off x="3320143" y="8882743"/>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12</xdr:row>
      <xdr:rowOff>0</xdr:rowOff>
    </xdr:from>
    <xdr:to>
      <xdr:col>5</xdr:col>
      <xdr:colOff>1516380</xdr:colOff>
      <xdr:row>13</xdr:row>
      <xdr:rowOff>0</xdr:rowOff>
    </xdr:to>
    <xdr:sp macro="" textlink="">
      <xdr:nvSpPr>
        <xdr:cNvPr id="165" name="Rounded Rectangle 164">
          <a:extLst>
            <a:ext uri="{FF2B5EF4-FFF2-40B4-BE49-F238E27FC236}">
              <a16:creationId xmlns:a16="http://schemas.microsoft.com/office/drawing/2014/main" id="{00000000-0008-0000-0000-0000A5000000}"/>
            </a:ext>
          </a:extLst>
        </xdr:cNvPr>
        <xdr:cNvSpPr>
          <a:spLocks noChangeAspect="1"/>
        </xdr:cNvSpPr>
      </xdr:nvSpPr>
      <xdr:spPr>
        <a:xfrm>
          <a:off x="3320143" y="7478486"/>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12</xdr:row>
      <xdr:rowOff>0</xdr:rowOff>
    </xdr:from>
    <xdr:to>
      <xdr:col>3</xdr:col>
      <xdr:colOff>1516380</xdr:colOff>
      <xdr:row>13</xdr:row>
      <xdr:rowOff>0</xdr:rowOff>
    </xdr:to>
    <xdr:sp macro="" textlink="">
      <xdr:nvSpPr>
        <xdr:cNvPr id="166" name="Rounded Rectangle 165">
          <a:extLst>
            <a:ext uri="{FF2B5EF4-FFF2-40B4-BE49-F238E27FC236}">
              <a16:creationId xmlns:a16="http://schemas.microsoft.com/office/drawing/2014/main" id="{00000000-0008-0000-0000-0000A6000000}"/>
            </a:ext>
          </a:extLst>
        </xdr:cNvPr>
        <xdr:cNvSpPr>
          <a:spLocks noChangeAspect="1"/>
        </xdr:cNvSpPr>
      </xdr:nvSpPr>
      <xdr:spPr>
        <a:xfrm>
          <a:off x="1719943" y="7478486"/>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243840</xdr:colOff>
      <xdr:row>4</xdr:row>
      <xdr:rowOff>129540</xdr:rowOff>
    </xdr:from>
    <xdr:to>
      <xdr:col>5</xdr:col>
      <xdr:colOff>1287780</xdr:colOff>
      <xdr:row>4</xdr:row>
      <xdr:rowOff>1186815</xdr:rowOff>
    </xdr:to>
    <xdr:pic>
      <xdr:nvPicPr>
        <xdr:cNvPr id="169" name="Picture 168" descr="C:\Users\air15712\AppData\Local\Temp\SNAGHTML2e5e46.PNG">
          <a:hlinkClick xmlns:r="http://schemas.openxmlformats.org/officeDocument/2006/relationships" r:id="rId12" tooltip="Click Here to Select Pipe and Clips"/>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3" cstate="email">
          <a:lum bright="10000"/>
          <a:extLst>
            <a:ext uri="{28A0092B-C50C-407E-A947-70E740481C1C}">
              <a14:useLocalDpi xmlns:a14="http://schemas.microsoft.com/office/drawing/2010/main" val="0"/>
            </a:ext>
          </a:extLst>
        </a:blip>
        <a:srcRect/>
        <a:stretch>
          <a:fillRect/>
        </a:stretch>
      </xdr:blipFill>
      <xdr:spPr bwMode="auto">
        <a:xfrm flipH="1">
          <a:off x="3444240" y="1539240"/>
          <a:ext cx="104394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18</xdr:row>
      <xdr:rowOff>0</xdr:rowOff>
    </xdr:from>
    <xdr:to>
      <xdr:col>3</xdr:col>
      <xdr:colOff>1524000</xdr:colOff>
      <xdr:row>19</xdr:row>
      <xdr:rowOff>0</xdr:rowOff>
    </xdr:to>
    <xdr:sp macro="" textlink="">
      <xdr:nvSpPr>
        <xdr:cNvPr id="67" name="Rounded Rectangle 66">
          <a:extLst>
            <a:ext uri="{FF2B5EF4-FFF2-40B4-BE49-F238E27FC236}">
              <a16:creationId xmlns:a16="http://schemas.microsoft.com/office/drawing/2014/main" id="{00000000-0008-0000-0000-000043000000}"/>
            </a:ext>
          </a:extLst>
        </xdr:cNvPr>
        <xdr:cNvSpPr>
          <a:spLocks noChangeAspect="1"/>
        </xdr:cNvSpPr>
      </xdr:nvSpPr>
      <xdr:spPr>
        <a:xfrm>
          <a:off x="1719943" y="11691257"/>
          <a:ext cx="152400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131028</xdr:colOff>
      <xdr:row>18</xdr:row>
      <xdr:rowOff>141515</xdr:rowOff>
    </xdr:from>
    <xdr:to>
      <xdr:col>3</xdr:col>
      <xdr:colOff>1368178</xdr:colOff>
      <xdr:row>18</xdr:row>
      <xdr:rowOff>1167191</xdr:rowOff>
    </xdr:to>
    <xdr:pic>
      <xdr:nvPicPr>
        <xdr:cNvPr id="170" name="Picture 169">
          <a:hlinkClick xmlns:r="http://schemas.openxmlformats.org/officeDocument/2006/relationships" r:id="rId14" tooltip="Click Here to Select Pipe and Clips"/>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5" cstate="email"/>
        <a:stretch>
          <a:fillRect/>
        </a:stretch>
      </xdr:blipFill>
      <xdr:spPr>
        <a:xfrm>
          <a:off x="1850971" y="11832772"/>
          <a:ext cx="1237150" cy="1025676"/>
        </a:xfrm>
        <a:prstGeom prst="rect">
          <a:avLst/>
        </a:prstGeom>
      </xdr:spPr>
    </xdr:pic>
    <xdr:clientData/>
  </xdr:twoCellAnchor>
  <xdr:twoCellAnchor editAs="oneCell">
    <xdr:from>
      <xdr:col>7</xdr:col>
      <xdr:colOff>54428</xdr:colOff>
      <xdr:row>6</xdr:row>
      <xdr:rowOff>201023</xdr:rowOff>
    </xdr:from>
    <xdr:to>
      <xdr:col>7</xdr:col>
      <xdr:colOff>1246173</xdr:colOff>
      <xdr:row>6</xdr:row>
      <xdr:rowOff>1139888</xdr:rowOff>
    </xdr:to>
    <xdr:pic>
      <xdr:nvPicPr>
        <xdr:cNvPr id="175" name="Picture 174">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7" cstate="email"/>
        <a:stretch>
          <a:fillRect/>
        </a:stretch>
      </xdr:blipFill>
      <xdr:spPr>
        <a:xfrm>
          <a:off x="5079999" y="3503023"/>
          <a:ext cx="1194920" cy="938865"/>
        </a:xfrm>
        <a:prstGeom prst="rect">
          <a:avLst/>
        </a:prstGeom>
      </xdr:spPr>
    </xdr:pic>
    <xdr:clientData/>
  </xdr:twoCellAnchor>
  <xdr:twoCellAnchor editAs="oneCell">
    <xdr:from>
      <xdr:col>3</xdr:col>
      <xdr:colOff>231140</xdr:colOff>
      <xdr:row>6</xdr:row>
      <xdr:rowOff>154214</xdr:rowOff>
    </xdr:from>
    <xdr:to>
      <xdr:col>3</xdr:col>
      <xdr:colOff>1307304</xdr:colOff>
      <xdr:row>6</xdr:row>
      <xdr:rowOff>1160141</xdr:rowOff>
    </xdr:to>
    <xdr:pic>
      <xdr:nvPicPr>
        <xdr:cNvPr id="177" name="Picture 176">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8" cstate="email"/>
        <a:stretch>
          <a:fillRect/>
        </a:stretch>
      </xdr:blipFill>
      <xdr:spPr>
        <a:xfrm>
          <a:off x="1990997" y="3456214"/>
          <a:ext cx="1072989" cy="1005927"/>
        </a:xfrm>
        <a:prstGeom prst="rect">
          <a:avLst/>
        </a:prstGeom>
      </xdr:spPr>
    </xdr:pic>
    <xdr:clientData/>
  </xdr:twoCellAnchor>
  <xdr:twoCellAnchor editAs="oneCell">
    <xdr:from>
      <xdr:col>13</xdr:col>
      <xdr:colOff>43180</xdr:colOff>
      <xdr:row>6</xdr:row>
      <xdr:rowOff>327659</xdr:rowOff>
    </xdr:from>
    <xdr:to>
      <xdr:col>13</xdr:col>
      <xdr:colOff>1363205</xdr:colOff>
      <xdr:row>6</xdr:row>
      <xdr:rowOff>1019488</xdr:rowOff>
    </xdr:to>
    <xdr:pic>
      <xdr:nvPicPr>
        <xdr:cNvPr id="178" name="Picture 177">
          <a:hlinkClick xmlns:r="http://schemas.openxmlformats.org/officeDocument/2006/relationships" r:id="rId19" tooltip="Click Here for Equal Unions, Tee's, Elbow's, &amp; End Caps"/>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20" cstate="email"/>
        <a:stretch>
          <a:fillRect/>
        </a:stretch>
      </xdr:blipFill>
      <xdr:spPr>
        <a:xfrm>
          <a:off x="9967323" y="3629659"/>
          <a:ext cx="1316850" cy="695004"/>
        </a:xfrm>
        <a:prstGeom prst="rect">
          <a:avLst/>
        </a:prstGeom>
      </xdr:spPr>
    </xdr:pic>
    <xdr:clientData/>
  </xdr:twoCellAnchor>
  <xdr:twoCellAnchor editAs="oneCell">
    <xdr:from>
      <xdr:col>9</xdr:col>
      <xdr:colOff>44267</xdr:colOff>
      <xdr:row>6</xdr:row>
      <xdr:rowOff>269602</xdr:rowOff>
    </xdr:from>
    <xdr:to>
      <xdr:col>9</xdr:col>
      <xdr:colOff>1428179</xdr:colOff>
      <xdr:row>6</xdr:row>
      <xdr:rowOff>943142</xdr:rowOff>
    </xdr:to>
    <xdr:pic>
      <xdr:nvPicPr>
        <xdr:cNvPr id="180" name="Picture 179">
          <a:hlinkClick xmlns:r="http://schemas.openxmlformats.org/officeDocument/2006/relationships" r:id="rId19" tooltip="Click Here for Equal Unions, Tee's, Elbow's, &amp; End Caps"/>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21" cstate="email"/>
        <a:stretch>
          <a:fillRect/>
        </a:stretch>
      </xdr:blipFill>
      <xdr:spPr>
        <a:xfrm>
          <a:off x="6702696" y="3571602"/>
          <a:ext cx="1383912" cy="676715"/>
        </a:xfrm>
        <a:prstGeom prst="rect">
          <a:avLst/>
        </a:prstGeom>
      </xdr:spPr>
    </xdr:pic>
    <xdr:clientData/>
  </xdr:twoCellAnchor>
  <xdr:twoCellAnchor editAs="oneCell">
    <xdr:from>
      <xdr:col>5</xdr:col>
      <xdr:colOff>225335</xdr:colOff>
      <xdr:row>8</xdr:row>
      <xdr:rowOff>187234</xdr:rowOff>
    </xdr:from>
    <xdr:to>
      <xdr:col>5</xdr:col>
      <xdr:colOff>1435369</xdr:colOff>
      <xdr:row>8</xdr:row>
      <xdr:rowOff>1190240</xdr:rowOff>
    </xdr:to>
    <xdr:pic>
      <xdr:nvPicPr>
        <xdr:cNvPr id="181" name="Picture 180">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22" cstate="email"/>
        <a:stretch>
          <a:fillRect/>
        </a:stretch>
      </xdr:blipFill>
      <xdr:spPr>
        <a:xfrm>
          <a:off x="3618049" y="4913448"/>
          <a:ext cx="1213209" cy="999831"/>
        </a:xfrm>
        <a:prstGeom prst="rect">
          <a:avLst/>
        </a:prstGeom>
      </xdr:spPr>
    </xdr:pic>
    <xdr:clientData/>
  </xdr:twoCellAnchor>
  <xdr:twoCellAnchor editAs="oneCell">
    <xdr:from>
      <xdr:col>15</xdr:col>
      <xdr:colOff>78014</xdr:colOff>
      <xdr:row>6</xdr:row>
      <xdr:rowOff>214448</xdr:rowOff>
    </xdr:from>
    <xdr:to>
      <xdr:col>15</xdr:col>
      <xdr:colOff>1398039</xdr:colOff>
      <xdr:row>6</xdr:row>
      <xdr:rowOff>1211104</xdr:rowOff>
    </xdr:to>
    <xdr:pic>
      <xdr:nvPicPr>
        <xdr:cNvPr id="183" name="Picture 182">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23" cstate="email"/>
        <a:stretch>
          <a:fillRect/>
        </a:stretch>
      </xdr:blipFill>
      <xdr:spPr>
        <a:xfrm>
          <a:off x="11635014" y="3516448"/>
          <a:ext cx="1316850" cy="999831"/>
        </a:xfrm>
        <a:prstGeom prst="rect">
          <a:avLst/>
        </a:prstGeom>
      </xdr:spPr>
    </xdr:pic>
    <xdr:clientData/>
  </xdr:twoCellAnchor>
  <xdr:twoCellAnchor editAs="oneCell">
    <xdr:from>
      <xdr:col>11</xdr:col>
      <xdr:colOff>155665</xdr:colOff>
      <xdr:row>8</xdr:row>
      <xdr:rowOff>123371</xdr:rowOff>
    </xdr:from>
    <xdr:to>
      <xdr:col>11</xdr:col>
      <xdr:colOff>1457147</xdr:colOff>
      <xdr:row>8</xdr:row>
      <xdr:rowOff>1178070</xdr:rowOff>
    </xdr:to>
    <xdr:pic>
      <xdr:nvPicPr>
        <xdr:cNvPr id="184" name="Picture 183">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24" cstate="email"/>
        <a:stretch>
          <a:fillRect/>
        </a:stretch>
      </xdr:blipFill>
      <xdr:spPr>
        <a:xfrm>
          <a:off x="8446951" y="4849585"/>
          <a:ext cx="1304657" cy="1054699"/>
        </a:xfrm>
        <a:prstGeom prst="rect">
          <a:avLst/>
        </a:prstGeom>
      </xdr:spPr>
    </xdr:pic>
    <xdr:clientData/>
  </xdr:twoCellAnchor>
  <xdr:twoCellAnchor editAs="oneCell">
    <xdr:from>
      <xdr:col>7</xdr:col>
      <xdr:colOff>240212</xdr:colOff>
      <xdr:row>8</xdr:row>
      <xdr:rowOff>167278</xdr:rowOff>
    </xdr:from>
    <xdr:to>
      <xdr:col>7</xdr:col>
      <xdr:colOff>1438307</xdr:colOff>
      <xdr:row>8</xdr:row>
      <xdr:rowOff>1179302</xdr:rowOff>
    </xdr:to>
    <xdr:pic>
      <xdr:nvPicPr>
        <xdr:cNvPr id="186" name="Picture 185">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25" cstate="email"/>
        <a:stretch>
          <a:fillRect/>
        </a:stretch>
      </xdr:blipFill>
      <xdr:spPr>
        <a:xfrm>
          <a:off x="5265783" y="4893492"/>
          <a:ext cx="1194920" cy="1012024"/>
        </a:xfrm>
        <a:prstGeom prst="rect">
          <a:avLst/>
        </a:prstGeom>
      </xdr:spPr>
    </xdr:pic>
    <xdr:clientData/>
  </xdr:twoCellAnchor>
  <xdr:twoCellAnchor editAs="oneCell">
    <xdr:from>
      <xdr:col>15</xdr:col>
      <xdr:colOff>44631</xdr:colOff>
      <xdr:row>8</xdr:row>
      <xdr:rowOff>170180</xdr:rowOff>
    </xdr:from>
    <xdr:to>
      <xdr:col>15</xdr:col>
      <xdr:colOff>1401235</xdr:colOff>
      <xdr:row>8</xdr:row>
      <xdr:rowOff>1264380</xdr:rowOff>
    </xdr:to>
    <xdr:pic>
      <xdr:nvPicPr>
        <xdr:cNvPr id="187" name="Picture 186">
          <a:hlinkClick xmlns:r="http://schemas.openxmlformats.org/officeDocument/2006/relationships" r:id="rId26" tooltip="Click Here for Equal Unions, Tee's, Elbow's, &amp; End Caps"/>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27" cstate="email"/>
        <a:stretch>
          <a:fillRect/>
        </a:stretch>
      </xdr:blipFill>
      <xdr:spPr>
        <a:xfrm>
          <a:off x="11601631" y="4896394"/>
          <a:ext cx="1353429" cy="1097375"/>
        </a:xfrm>
        <a:prstGeom prst="rect">
          <a:avLst/>
        </a:prstGeom>
      </xdr:spPr>
    </xdr:pic>
    <xdr:clientData/>
  </xdr:twoCellAnchor>
  <xdr:twoCellAnchor editAs="oneCell">
    <xdr:from>
      <xdr:col>13</xdr:col>
      <xdr:colOff>135707</xdr:colOff>
      <xdr:row>8</xdr:row>
      <xdr:rowOff>231503</xdr:rowOff>
    </xdr:from>
    <xdr:to>
      <xdr:col>13</xdr:col>
      <xdr:colOff>1437189</xdr:colOff>
      <xdr:row>8</xdr:row>
      <xdr:rowOff>1066727</xdr:rowOff>
    </xdr:to>
    <xdr:pic>
      <xdr:nvPicPr>
        <xdr:cNvPr id="188" name="Picture 187">
          <a:hlinkClick xmlns:r="http://schemas.openxmlformats.org/officeDocument/2006/relationships" r:id="rId28" tooltip="Click Here for Equal Unions, Tee's, Elbow's, &amp; End Caps"/>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29" cstate="email"/>
        <a:stretch>
          <a:fillRect/>
        </a:stretch>
      </xdr:blipFill>
      <xdr:spPr>
        <a:xfrm>
          <a:off x="10059850" y="4957717"/>
          <a:ext cx="1304657" cy="835224"/>
        </a:xfrm>
        <a:prstGeom prst="rect">
          <a:avLst/>
        </a:prstGeom>
      </xdr:spPr>
    </xdr:pic>
    <xdr:clientData/>
  </xdr:twoCellAnchor>
  <xdr:twoCellAnchor editAs="oneCell">
    <xdr:from>
      <xdr:col>3</xdr:col>
      <xdr:colOff>314234</xdr:colOff>
      <xdr:row>10</xdr:row>
      <xdr:rowOff>115752</xdr:rowOff>
    </xdr:from>
    <xdr:to>
      <xdr:col>3</xdr:col>
      <xdr:colOff>1341626</xdr:colOff>
      <xdr:row>10</xdr:row>
      <xdr:rowOff>1173373</xdr:rowOff>
    </xdr:to>
    <xdr:pic>
      <xdr:nvPicPr>
        <xdr:cNvPr id="191" name="Picture 190">
          <a:hlinkClick xmlns:r="http://schemas.openxmlformats.org/officeDocument/2006/relationships" r:id="rId1" tooltip="Click Here for Reducing Fittings"/>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30" cstate="email"/>
        <a:stretch>
          <a:fillRect/>
        </a:stretch>
      </xdr:blipFill>
      <xdr:spPr>
        <a:xfrm>
          <a:off x="2074091" y="6266181"/>
          <a:ext cx="1024217" cy="1060796"/>
        </a:xfrm>
        <a:prstGeom prst="rect">
          <a:avLst/>
        </a:prstGeom>
      </xdr:spPr>
    </xdr:pic>
    <xdr:clientData/>
  </xdr:twoCellAnchor>
  <xdr:twoCellAnchor editAs="oneCell">
    <xdr:from>
      <xdr:col>9</xdr:col>
      <xdr:colOff>166551</xdr:colOff>
      <xdr:row>10</xdr:row>
      <xdr:rowOff>181065</xdr:rowOff>
    </xdr:from>
    <xdr:to>
      <xdr:col>9</xdr:col>
      <xdr:colOff>1276119</xdr:colOff>
      <xdr:row>10</xdr:row>
      <xdr:rowOff>1171624</xdr:rowOff>
    </xdr:to>
    <xdr:pic>
      <xdr:nvPicPr>
        <xdr:cNvPr id="192" name="Picture 191">
          <a:hlinkClick xmlns:r="http://schemas.openxmlformats.org/officeDocument/2006/relationships" r:id="rId1" tooltip="Click Here for Reducing Fittings"/>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31" cstate="email"/>
        <a:stretch>
          <a:fillRect/>
        </a:stretch>
      </xdr:blipFill>
      <xdr:spPr>
        <a:xfrm>
          <a:off x="6824980" y="6331494"/>
          <a:ext cx="1109568" cy="993734"/>
        </a:xfrm>
        <a:prstGeom prst="rect">
          <a:avLst/>
        </a:prstGeom>
      </xdr:spPr>
    </xdr:pic>
    <xdr:clientData/>
  </xdr:twoCellAnchor>
  <xdr:twoCellAnchor editAs="oneCell">
    <xdr:from>
      <xdr:col>13</xdr:col>
      <xdr:colOff>91440</xdr:colOff>
      <xdr:row>10</xdr:row>
      <xdr:rowOff>160020</xdr:rowOff>
    </xdr:from>
    <xdr:to>
      <xdr:col>13</xdr:col>
      <xdr:colOff>1505835</xdr:colOff>
      <xdr:row>10</xdr:row>
      <xdr:rowOff>1104982</xdr:rowOff>
    </xdr:to>
    <xdr:pic>
      <xdr:nvPicPr>
        <xdr:cNvPr id="195" name="Picture 194">
          <a:hlinkClick xmlns:r="http://schemas.openxmlformats.org/officeDocument/2006/relationships" r:id="rId1" tooltip="Click Here for Reducing Fittings"/>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32" cstate="email"/>
        <a:stretch>
          <a:fillRect/>
        </a:stretch>
      </xdr:blipFill>
      <xdr:spPr>
        <a:xfrm>
          <a:off x="9692640" y="6088380"/>
          <a:ext cx="1414395" cy="944962"/>
        </a:xfrm>
        <a:prstGeom prst="rect">
          <a:avLst/>
        </a:prstGeom>
      </xdr:spPr>
    </xdr:pic>
    <xdr:clientData/>
  </xdr:twoCellAnchor>
  <xdr:twoCellAnchor editAs="oneCell">
    <xdr:from>
      <xdr:col>11</xdr:col>
      <xdr:colOff>156027</xdr:colOff>
      <xdr:row>10</xdr:row>
      <xdr:rowOff>179614</xdr:rowOff>
    </xdr:from>
    <xdr:to>
      <xdr:col>11</xdr:col>
      <xdr:colOff>1498146</xdr:colOff>
      <xdr:row>10</xdr:row>
      <xdr:rowOff>999470</xdr:rowOff>
    </xdr:to>
    <xdr:pic>
      <xdr:nvPicPr>
        <xdr:cNvPr id="196" name="Picture 195">
          <a:hlinkClick xmlns:r="http://schemas.openxmlformats.org/officeDocument/2006/relationships" r:id="rId1" tooltip="Click Here for Reducing Fittings"/>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33" cstate="email"/>
        <a:stretch>
          <a:fillRect/>
        </a:stretch>
      </xdr:blipFill>
      <xdr:spPr>
        <a:xfrm>
          <a:off x="8447313" y="6330043"/>
          <a:ext cx="1338944" cy="823031"/>
        </a:xfrm>
        <a:prstGeom prst="rect">
          <a:avLst/>
        </a:prstGeom>
      </xdr:spPr>
    </xdr:pic>
    <xdr:clientData/>
  </xdr:twoCellAnchor>
  <xdr:twoCellAnchor>
    <xdr:from>
      <xdr:col>0</xdr:col>
      <xdr:colOff>119742</xdr:colOff>
      <xdr:row>10</xdr:row>
      <xdr:rowOff>0</xdr:rowOff>
    </xdr:from>
    <xdr:to>
      <xdr:col>1</xdr:col>
      <xdr:colOff>1516379</xdr:colOff>
      <xdr:row>11</xdr:row>
      <xdr:rowOff>0</xdr:rowOff>
    </xdr:to>
    <xdr:sp macro="" textlink="">
      <xdr:nvSpPr>
        <xdr:cNvPr id="197" name="Rounded Rectangle 196">
          <a:extLst>
            <a:ext uri="{FF2B5EF4-FFF2-40B4-BE49-F238E27FC236}">
              <a16:creationId xmlns:a16="http://schemas.microsoft.com/office/drawing/2014/main" id="{00000000-0008-0000-0000-0000C5000000}"/>
            </a:ext>
          </a:extLst>
        </xdr:cNvPr>
        <xdr:cNvSpPr>
          <a:spLocks noChangeAspect="1"/>
        </xdr:cNvSpPr>
      </xdr:nvSpPr>
      <xdr:spPr>
        <a:xfrm>
          <a:off x="119742"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3</xdr:col>
      <xdr:colOff>91440</xdr:colOff>
      <xdr:row>12</xdr:row>
      <xdr:rowOff>182880</xdr:rowOff>
    </xdr:from>
    <xdr:to>
      <xdr:col>3</xdr:col>
      <xdr:colOff>1505835</xdr:colOff>
      <xdr:row>12</xdr:row>
      <xdr:rowOff>1048587</xdr:rowOff>
    </xdr:to>
    <xdr:pic>
      <xdr:nvPicPr>
        <xdr:cNvPr id="204" name="Picture 203">
          <a:hlinkClick xmlns:r="http://schemas.openxmlformats.org/officeDocument/2006/relationships" r:id="rId3" tooltip="Click Here for Quick Drops, Threaded Quick Drops, &amp; Manifolds"/>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34" cstate="email"/>
        <a:stretch>
          <a:fillRect/>
        </a:stretch>
      </xdr:blipFill>
      <xdr:spPr>
        <a:xfrm>
          <a:off x="1691640" y="7520940"/>
          <a:ext cx="1414395" cy="865707"/>
        </a:xfrm>
        <a:prstGeom prst="rect">
          <a:avLst/>
        </a:prstGeom>
      </xdr:spPr>
    </xdr:pic>
    <xdr:clientData/>
  </xdr:twoCellAnchor>
  <xdr:twoCellAnchor editAs="oneCell">
    <xdr:from>
      <xdr:col>5</xdr:col>
      <xdr:colOff>101649</xdr:colOff>
      <xdr:row>12</xdr:row>
      <xdr:rowOff>169643</xdr:rowOff>
    </xdr:from>
    <xdr:to>
      <xdr:col>5</xdr:col>
      <xdr:colOff>1476543</xdr:colOff>
      <xdr:row>12</xdr:row>
      <xdr:rowOff>1069008</xdr:rowOff>
    </xdr:to>
    <xdr:pic>
      <xdr:nvPicPr>
        <xdr:cNvPr id="206" name="Picture 205">
          <a:hlinkClick xmlns:r="http://schemas.openxmlformats.org/officeDocument/2006/relationships" r:id="rId3" tooltip="Click Here for Quick Drops, Threaded Quick Drops, &amp; Manifolds"/>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35" cstate="email"/>
        <a:stretch>
          <a:fillRect/>
        </a:stretch>
      </xdr:blipFill>
      <xdr:spPr>
        <a:xfrm>
          <a:off x="3501341" y="7731028"/>
          <a:ext cx="1368544" cy="899365"/>
        </a:xfrm>
        <a:prstGeom prst="rect">
          <a:avLst/>
        </a:prstGeom>
      </xdr:spPr>
    </xdr:pic>
    <xdr:clientData/>
  </xdr:twoCellAnchor>
  <xdr:twoCellAnchor editAs="oneCell">
    <xdr:from>
      <xdr:col>9</xdr:col>
      <xdr:colOff>222068</xdr:colOff>
      <xdr:row>12</xdr:row>
      <xdr:rowOff>173083</xdr:rowOff>
    </xdr:from>
    <xdr:to>
      <xdr:col>9</xdr:col>
      <xdr:colOff>1285785</xdr:colOff>
      <xdr:row>12</xdr:row>
      <xdr:rowOff>1151703</xdr:rowOff>
    </xdr:to>
    <xdr:pic>
      <xdr:nvPicPr>
        <xdr:cNvPr id="208" name="Picture 207">
          <a:hlinkClick xmlns:r="http://schemas.openxmlformats.org/officeDocument/2006/relationships" r:id="rId36" tooltip="Click Here for Quick Drops, Threaded Quick Drops, &amp; Manifolds"/>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37" cstate="email"/>
        <a:stretch>
          <a:fillRect/>
        </a:stretch>
      </xdr:blipFill>
      <xdr:spPr>
        <a:xfrm>
          <a:off x="7232468" y="6758940"/>
          <a:ext cx="1066892" cy="975445"/>
        </a:xfrm>
        <a:prstGeom prst="rect">
          <a:avLst/>
        </a:prstGeom>
      </xdr:spPr>
    </xdr:pic>
    <xdr:clientData/>
  </xdr:twoCellAnchor>
  <xdr:twoCellAnchor>
    <xdr:from>
      <xdr:col>1</xdr:col>
      <xdr:colOff>0</xdr:colOff>
      <xdr:row>13</xdr:row>
      <xdr:rowOff>65315</xdr:rowOff>
    </xdr:from>
    <xdr:to>
      <xdr:col>1</xdr:col>
      <xdr:colOff>1516380</xdr:colOff>
      <xdr:row>14</xdr:row>
      <xdr:rowOff>1295400</xdr:rowOff>
    </xdr:to>
    <xdr:sp macro="" textlink="">
      <xdr:nvSpPr>
        <xdr:cNvPr id="214" name="Rounded Rectangle 213">
          <a:extLst>
            <a:ext uri="{FF2B5EF4-FFF2-40B4-BE49-F238E27FC236}">
              <a16:creationId xmlns:a16="http://schemas.microsoft.com/office/drawing/2014/main" id="{00000000-0008-0000-0000-0000D6000000}"/>
            </a:ext>
          </a:extLst>
        </xdr:cNvPr>
        <xdr:cNvSpPr>
          <a:spLocks noChangeAspect="1"/>
        </xdr:cNvSpPr>
      </xdr:nvSpPr>
      <xdr:spPr>
        <a:xfrm>
          <a:off x="119743" y="8860972"/>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3</xdr:col>
      <xdr:colOff>243840</xdr:colOff>
      <xdr:row>14</xdr:row>
      <xdr:rowOff>220980</xdr:rowOff>
    </xdr:from>
    <xdr:to>
      <xdr:col>3</xdr:col>
      <xdr:colOff>1408277</xdr:colOff>
      <xdr:row>14</xdr:row>
      <xdr:rowOff>1169117</xdr:rowOff>
    </xdr:to>
    <xdr:pic>
      <xdr:nvPicPr>
        <xdr:cNvPr id="215" name="Picture 214">
          <a:hlinkClick xmlns:r="http://schemas.openxmlformats.org/officeDocument/2006/relationships" r:id="rId38" tooltip="Click Here for Ball Valves, Butterfly Valves, Flanges, &amp; Supports"/>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39" cstate="email"/>
        <a:stretch>
          <a:fillRect/>
        </a:stretch>
      </xdr:blipFill>
      <xdr:spPr>
        <a:xfrm>
          <a:off x="1844040" y="8968740"/>
          <a:ext cx="1164437" cy="944962"/>
        </a:xfrm>
        <a:prstGeom prst="rect">
          <a:avLst/>
        </a:prstGeom>
      </xdr:spPr>
    </xdr:pic>
    <xdr:clientData/>
  </xdr:twoCellAnchor>
  <xdr:twoCellAnchor editAs="oneCell">
    <xdr:from>
      <xdr:col>5</xdr:col>
      <xdr:colOff>182880</xdr:colOff>
      <xdr:row>14</xdr:row>
      <xdr:rowOff>259080</xdr:rowOff>
    </xdr:from>
    <xdr:to>
      <xdr:col>5</xdr:col>
      <xdr:colOff>1298545</xdr:colOff>
      <xdr:row>14</xdr:row>
      <xdr:rowOff>1097226</xdr:rowOff>
    </xdr:to>
    <xdr:pic>
      <xdr:nvPicPr>
        <xdr:cNvPr id="216" name="Picture 215">
          <a:hlinkClick xmlns:r="http://schemas.openxmlformats.org/officeDocument/2006/relationships" r:id="rId38" tooltip="Click Here for Ball Valves, Butterfly Valves, Flanges, &amp; Supports"/>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40" cstate="email"/>
        <a:stretch>
          <a:fillRect/>
        </a:stretch>
      </xdr:blipFill>
      <xdr:spPr>
        <a:xfrm>
          <a:off x="3383280" y="9006840"/>
          <a:ext cx="1115665" cy="841321"/>
        </a:xfrm>
        <a:prstGeom prst="rect">
          <a:avLst/>
        </a:prstGeom>
      </xdr:spPr>
    </xdr:pic>
    <xdr:clientData/>
  </xdr:twoCellAnchor>
  <xdr:twoCellAnchor editAs="oneCell">
    <xdr:from>
      <xdr:col>9</xdr:col>
      <xdr:colOff>220980</xdr:colOff>
      <xdr:row>14</xdr:row>
      <xdr:rowOff>76200</xdr:rowOff>
    </xdr:from>
    <xdr:to>
      <xdr:col>9</xdr:col>
      <xdr:colOff>1275679</xdr:colOff>
      <xdr:row>14</xdr:row>
      <xdr:rowOff>1188943</xdr:rowOff>
    </xdr:to>
    <xdr:pic>
      <xdr:nvPicPr>
        <xdr:cNvPr id="218" name="Picture 217">
          <a:hlinkClick xmlns:r="http://schemas.openxmlformats.org/officeDocument/2006/relationships" r:id="rId38" tooltip="Click Here for Ball Valves, Butterfly Valves, Flanges, &amp; Supports"/>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41" cstate="email"/>
        <a:stretch>
          <a:fillRect/>
        </a:stretch>
      </xdr:blipFill>
      <xdr:spPr>
        <a:xfrm>
          <a:off x="6621780" y="8823960"/>
          <a:ext cx="1054699" cy="1109568"/>
        </a:xfrm>
        <a:prstGeom prst="rect">
          <a:avLst/>
        </a:prstGeom>
      </xdr:spPr>
    </xdr:pic>
    <xdr:clientData/>
  </xdr:twoCellAnchor>
  <xdr:twoCellAnchor editAs="oneCell">
    <xdr:from>
      <xdr:col>11</xdr:col>
      <xdr:colOff>205740</xdr:colOff>
      <xdr:row>14</xdr:row>
      <xdr:rowOff>68580</xdr:rowOff>
    </xdr:from>
    <xdr:to>
      <xdr:col>11</xdr:col>
      <xdr:colOff>1288001</xdr:colOff>
      <xdr:row>14</xdr:row>
      <xdr:rowOff>1193263</xdr:rowOff>
    </xdr:to>
    <xdr:pic>
      <xdr:nvPicPr>
        <xdr:cNvPr id="219" name="Picture 218">
          <a:hlinkClick xmlns:r="http://schemas.openxmlformats.org/officeDocument/2006/relationships" r:id="rId42" tooltip="Click Here for Ball Valves, Butterfly Valves, Flanges, &amp; Supports"/>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43" cstate="email"/>
        <a:stretch>
          <a:fillRect/>
        </a:stretch>
      </xdr:blipFill>
      <xdr:spPr>
        <a:xfrm>
          <a:off x="8206740" y="8816340"/>
          <a:ext cx="1079086" cy="1127858"/>
        </a:xfrm>
        <a:prstGeom prst="rect">
          <a:avLst/>
        </a:prstGeom>
      </xdr:spPr>
    </xdr:pic>
    <xdr:clientData/>
  </xdr:twoCellAnchor>
  <xdr:twoCellAnchor editAs="oneCell">
    <xdr:from>
      <xdr:col>13</xdr:col>
      <xdr:colOff>220980</xdr:colOff>
      <xdr:row>14</xdr:row>
      <xdr:rowOff>99060</xdr:rowOff>
    </xdr:from>
    <xdr:to>
      <xdr:col>13</xdr:col>
      <xdr:colOff>1418821</xdr:colOff>
      <xdr:row>14</xdr:row>
      <xdr:rowOff>1178146</xdr:rowOff>
    </xdr:to>
    <xdr:pic>
      <xdr:nvPicPr>
        <xdr:cNvPr id="220" name="Picture 219">
          <a:hlinkClick xmlns:r="http://schemas.openxmlformats.org/officeDocument/2006/relationships" r:id="rId38" tooltip="Click Here for Ball Valves, Butterfly Valves, Flanges, &amp; Supports"/>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44" cstate="email"/>
        <a:stretch>
          <a:fillRect/>
        </a:stretch>
      </xdr:blipFill>
      <xdr:spPr>
        <a:xfrm>
          <a:off x="9822180" y="8846820"/>
          <a:ext cx="1201016" cy="1079086"/>
        </a:xfrm>
        <a:prstGeom prst="rect">
          <a:avLst/>
        </a:prstGeom>
      </xdr:spPr>
    </xdr:pic>
    <xdr:clientData/>
  </xdr:twoCellAnchor>
  <xdr:twoCellAnchor editAs="oneCell">
    <xdr:from>
      <xdr:col>15</xdr:col>
      <xdr:colOff>152400</xdr:colOff>
      <xdr:row>14</xdr:row>
      <xdr:rowOff>106680</xdr:rowOff>
    </xdr:from>
    <xdr:to>
      <xdr:col>15</xdr:col>
      <xdr:colOff>1389995</xdr:colOff>
      <xdr:row>14</xdr:row>
      <xdr:rowOff>1216248</xdr:rowOff>
    </xdr:to>
    <xdr:pic>
      <xdr:nvPicPr>
        <xdr:cNvPr id="221" name="Picture 220">
          <a:hlinkClick xmlns:r="http://schemas.openxmlformats.org/officeDocument/2006/relationships" r:id="rId45" tooltip="Click Here for Ball Valves, Butterfly Valves, Flanges, &amp; Supports"/>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46" cstate="email"/>
        <a:stretch>
          <a:fillRect/>
        </a:stretch>
      </xdr:blipFill>
      <xdr:spPr>
        <a:xfrm>
          <a:off x="11353800" y="8854440"/>
          <a:ext cx="1237595" cy="1109568"/>
        </a:xfrm>
        <a:prstGeom prst="rect">
          <a:avLst/>
        </a:prstGeom>
      </xdr:spPr>
    </xdr:pic>
    <xdr:clientData/>
  </xdr:twoCellAnchor>
  <xdr:twoCellAnchor editAs="oneCell">
    <xdr:from>
      <xdr:col>5</xdr:col>
      <xdr:colOff>341207</xdr:colOff>
      <xdr:row>20</xdr:row>
      <xdr:rowOff>134621</xdr:rowOff>
    </xdr:from>
    <xdr:to>
      <xdr:col>5</xdr:col>
      <xdr:colOff>1112291</xdr:colOff>
      <xdr:row>20</xdr:row>
      <xdr:rowOff>1228821</xdr:rowOff>
    </xdr:to>
    <xdr:pic>
      <xdr:nvPicPr>
        <xdr:cNvPr id="236" name="Picture 235">
          <a:hlinkClick xmlns:r="http://schemas.openxmlformats.org/officeDocument/2006/relationships" r:id="rId47" tooltip="Click Here for Installation Tool"/>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48" cstate="email"/>
        <a:stretch>
          <a:fillRect/>
        </a:stretch>
      </xdr:blipFill>
      <xdr:spPr>
        <a:xfrm>
          <a:off x="3804074" y="14121554"/>
          <a:ext cx="774259" cy="1097375"/>
        </a:xfrm>
        <a:prstGeom prst="rect">
          <a:avLst/>
        </a:prstGeom>
      </xdr:spPr>
    </xdr:pic>
    <xdr:clientData/>
  </xdr:twoCellAnchor>
  <xdr:twoCellAnchor editAs="oneCell">
    <xdr:from>
      <xdr:col>7</xdr:col>
      <xdr:colOff>100753</xdr:colOff>
      <xdr:row>20</xdr:row>
      <xdr:rowOff>340361</xdr:rowOff>
    </xdr:from>
    <xdr:to>
      <xdr:col>7</xdr:col>
      <xdr:colOff>1383945</xdr:colOff>
      <xdr:row>20</xdr:row>
      <xdr:rowOff>959285</xdr:rowOff>
    </xdr:to>
    <xdr:pic>
      <xdr:nvPicPr>
        <xdr:cNvPr id="237" name="Picture 236">
          <a:hlinkClick xmlns:r="http://schemas.openxmlformats.org/officeDocument/2006/relationships" r:id="rId47" tooltip="Click Here for Installation Tool"/>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49" cstate="email"/>
        <a:stretch>
          <a:fillRect/>
        </a:stretch>
      </xdr:blipFill>
      <xdr:spPr>
        <a:xfrm>
          <a:off x="5163820" y="14327294"/>
          <a:ext cx="1286367" cy="615749"/>
        </a:xfrm>
        <a:prstGeom prst="rect">
          <a:avLst/>
        </a:prstGeom>
      </xdr:spPr>
    </xdr:pic>
    <xdr:clientData/>
  </xdr:twoCellAnchor>
  <xdr:twoCellAnchor editAs="oneCell">
    <xdr:from>
      <xdr:col>9</xdr:col>
      <xdr:colOff>62653</xdr:colOff>
      <xdr:row>20</xdr:row>
      <xdr:rowOff>238760</xdr:rowOff>
    </xdr:from>
    <xdr:to>
      <xdr:col>9</xdr:col>
      <xdr:colOff>1409986</xdr:colOff>
      <xdr:row>20</xdr:row>
      <xdr:rowOff>943036</xdr:rowOff>
    </xdr:to>
    <xdr:pic>
      <xdr:nvPicPr>
        <xdr:cNvPr id="238" name="Picture 237">
          <a:hlinkClick xmlns:r="http://schemas.openxmlformats.org/officeDocument/2006/relationships" r:id="rId47" tooltip="Click Here for Installation Tool"/>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50" cstate="email"/>
        <a:stretch>
          <a:fillRect/>
        </a:stretch>
      </xdr:blipFill>
      <xdr:spPr>
        <a:xfrm>
          <a:off x="6725920" y="14225693"/>
          <a:ext cx="1347333" cy="701101"/>
        </a:xfrm>
        <a:prstGeom prst="rect">
          <a:avLst/>
        </a:prstGeom>
      </xdr:spPr>
    </xdr:pic>
    <xdr:clientData/>
  </xdr:twoCellAnchor>
  <xdr:twoCellAnchor>
    <xdr:from>
      <xdr:col>8</xdr:col>
      <xdr:colOff>64860</xdr:colOff>
      <xdr:row>16</xdr:row>
      <xdr:rowOff>0</xdr:rowOff>
    </xdr:from>
    <xdr:to>
      <xdr:col>9</xdr:col>
      <xdr:colOff>1513205</xdr:colOff>
      <xdr:row>17</xdr:row>
      <xdr:rowOff>0</xdr:rowOff>
    </xdr:to>
    <xdr:sp macro="" textlink="">
      <xdr:nvSpPr>
        <xdr:cNvPr id="242" name="Rounded Rectangle 241">
          <a:extLst>
            <a:ext uri="{FF2B5EF4-FFF2-40B4-BE49-F238E27FC236}">
              <a16:creationId xmlns:a16="http://schemas.microsoft.com/office/drawing/2014/main" id="{00000000-0008-0000-0000-0000F2000000}"/>
            </a:ext>
          </a:extLst>
        </xdr:cNvPr>
        <xdr:cNvSpPr>
          <a:spLocks noChangeAspect="1"/>
        </xdr:cNvSpPr>
      </xdr:nvSpPr>
      <xdr:spPr>
        <a:xfrm>
          <a:off x="6705146" y="10355036"/>
          <a:ext cx="1516380" cy="1319893"/>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16</xdr:row>
      <xdr:rowOff>0</xdr:rowOff>
    </xdr:from>
    <xdr:to>
      <xdr:col>7</xdr:col>
      <xdr:colOff>1508759</xdr:colOff>
      <xdr:row>17</xdr:row>
      <xdr:rowOff>0</xdr:rowOff>
    </xdr:to>
    <xdr:sp macro="" textlink="">
      <xdr:nvSpPr>
        <xdr:cNvPr id="243" name="Rounded Rectangle 242">
          <a:extLst>
            <a:ext uri="{FF2B5EF4-FFF2-40B4-BE49-F238E27FC236}">
              <a16:creationId xmlns:a16="http://schemas.microsoft.com/office/drawing/2014/main" id="{00000000-0008-0000-0000-0000F3000000}"/>
            </a:ext>
          </a:extLst>
        </xdr:cNvPr>
        <xdr:cNvSpPr>
          <a:spLocks noChangeAspect="1"/>
        </xdr:cNvSpPr>
      </xdr:nvSpPr>
      <xdr:spPr>
        <a:xfrm>
          <a:off x="4912722" y="10287000"/>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16</xdr:row>
      <xdr:rowOff>0</xdr:rowOff>
    </xdr:from>
    <xdr:to>
      <xdr:col>5</xdr:col>
      <xdr:colOff>1516380</xdr:colOff>
      <xdr:row>17</xdr:row>
      <xdr:rowOff>0</xdr:rowOff>
    </xdr:to>
    <xdr:sp macro="" textlink="">
      <xdr:nvSpPr>
        <xdr:cNvPr id="244" name="Rounded Rectangle 243">
          <a:extLst>
            <a:ext uri="{FF2B5EF4-FFF2-40B4-BE49-F238E27FC236}">
              <a16:creationId xmlns:a16="http://schemas.microsoft.com/office/drawing/2014/main" id="{00000000-0008-0000-0000-0000F4000000}"/>
            </a:ext>
          </a:extLst>
        </xdr:cNvPr>
        <xdr:cNvSpPr>
          <a:spLocks noChangeAspect="1"/>
        </xdr:cNvSpPr>
      </xdr:nvSpPr>
      <xdr:spPr>
        <a:xfrm>
          <a:off x="3320143" y="10287000"/>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16</xdr:row>
      <xdr:rowOff>0</xdr:rowOff>
    </xdr:from>
    <xdr:to>
      <xdr:col>3</xdr:col>
      <xdr:colOff>1516380</xdr:colOff>
      <xdr:row>17</xdr:row>
      <xdr:rowOff>0</xdr:rowOff>
    </xdr:to>
    <xdr:sp macro="" textlink="">
      <xdr:nvSpPr>
        <xdr:cNvPr id="245" name="Rounded Rectangle 244">
          <a:extLst>
            <a:ext uri="{FF2B5EF4-FFF2-40B4-BE49-F238E27FC236}">
              <a16:creationId xmlns:a16="http://schemas.microsoft.com/office/drawing/2014/main" id="{00000000-0008-0000-0000-0000F5000000}"/>
            </a:ext>
          </a:extLst>
        </xdr:cNvPr>
        <xdr:cNvSpPr>
          <a:spLocks noChangeAspect="1"/>
        </xdr:cNvSpPr>
      </xdr:nvSpPr>
      <xdr:spPr>
        <a:xfrm>
          <a:off x="1719943" y="10287000"/>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119742</xdr:colOff>
      <xdr:row>16</xdr:row>
      <xdr:rowOff>0</xdr:rowOff>
    </xdr:from>
    <xdr:to>
      <xdr:col>1</xdr:col>
      <xdr:colOff>1516379</xdr:colOff>
      <xdr:row>17</xdr:row>
      <xdr:rowOff>0</xdr:rowOff>
    </xdr:to>
    <xdr:sp macro="" textlink="">
      <xdr:nvSpPr>
        <xdr:cNvPr id="252" name="Rounded Rectangle 251">
          <a:extLst>
            <a:ext uri="{FF2B5EF4-FFF2-40B4-BE49-F238E27FC236}">
              <a16:creationId xmlns:a16="http://schemas.microsoft.com/office/drawing/2014/main" id="{00000000-0008-0000-0000-0000FC000000}"/>
            </a:ext>
          </a:extLst>
        </xdr:cNvPr>
        <xdr:cNvSpPr>
          <a:spLocks noChangeAspect="1"/>
        </xdr:cNvSpPr>
      </xdr:nvSpPr>
      <xdr:spPr>
        <a:xfrm>
          <a:off x="119742" y="10287000"/>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3</xdr:col>
      <xdr:colOff>281940</xdr:colOff>
      <xdr:row>16</xdr:row>
      <xdr:rowOff>121920</xdr:rowOff>
    </xdr:from>
    <xdr:to>
      <xdr:col>3</xdr:col>
      <xdr:colOff>1302982</xdr:colOff>
      <xdr:row>16</xdr:row>
      <xdr:rowOff>1274164</xdr:rowOff>
    </xdr:to>
    <xdr:pic>
      <xdr:nvPicPr>
        <xdr:cNvPr id="253" name="Picture 252">
          <a:hlinkClick xmlns:r="http://schemas.openxmlformats.org/officeDocument/2006/relationships" r:id="rId7" tooltip="Click Here for Adaptor Unions, NPT Adaptor Kits, &amp; Threaded Connectors"/>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51" cstate="print"/>
        <a:stretch>
          <a:fillRect/>
        </a:stretch>
      </xdr:blipFill>
      <xdr:spPr>
        <a:xfrm>
          <a:off x="1882140" y="12192000"/>
          <a:ext cx="1024217" cy="1152244"/>
        </a:xfrm>
        <a:prstGeom prst="rect">
          <a:avLst/>
        </a:prstGeom>
      </xdr:spPr>
    </xdr:pic>
    <xdr:clientData/>
  </xdr:twoCellAnchor>
  <xdr:twoCellAnchor editAs="oneCell">
    <xdr:from>
      <xdr:col>5</xdr:col>
      <xdr:colOff>281940</xdr:colOff>
      <xdr:row>16</xdr:row>
      <xdr:rowOff>121920</xdr:rowOff>
    </xdr:from>
    <xdr:to>
      <xdr:col>5</xdr:col>
      <xdr:colOff>1354929</xdr:colOff>
      <xdr:row>16</xdr:row>
      <xdr:rowOff>1201006</xdr:rowOff>
    </xdr:to>
    <xdr:pic>
      <xdr:nvPicPr>
        <xdr:cNvPr id="254" name="Picture 253">
          <a:hlinkClick xmlns:r="http://schemas.openxmlformats.org/officeDocument/2006/relationships" r:id="rId7" tooltip="Click Here for Adaptor Unions, NPT Adaptor Kits, &amp; Threaded Connectors"/>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52" cstate="print"/>
        <a:stretch>
          <a:fillRect/>
        </a:stretch>
      </xdr:blipFill>
      <xdr:spPr>
        <a:xfrm>
          <a:off x="3482340" y="12192000"/>
          <a:ext cx="1072989" cy="1079086"/>
        </a:xfrm>
        <a:prstGeom prst="rect">
          <a:avLst/>
        </a:prstGeom>
      </xdr:spPr>
    </xdr:pic>
    <xdr:clientData/>
  </xdr:twoCellAnchor>
  <xdr:twoCellAnchor editAs="oneCell">
    <xdr:from>
      <xdr:col>7</xdr:col>
      <xdr:colOff>161109</xdr:colOff>
      <xdr:row>16</xdr:row>
      <xdr:rowOff>139337</xdr:rowOff>
    </xdr:from>
    <xdr:to>
      <xdr:col>7</xdr:col>
      <xdr:colOff>1340914</xdr:colOff>
      <xdr:row>16</xdr:row>
      <xdr:rowOff>1279388</xdr:rowOff>
    </xdr:to>
    <xdr:pic>
      <xdr:nvPicPr>
        <xdr:cNvPr id="271" name="Picture 270">
          <a:hlinkClick xmlns:r="http://schemas.openxmlformats.org/officeDocument/2006/relationships" r:id="rId7" tooltip="Click Here for Adaptor Unions, NPT Adaptor Kits, &amp; Threaded Connectors"/>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53" cstate="print"/>
        <a:stretch>
          <a:fillRect/>
        </a:stretch>
      </xdr:blipFill>
      <xdr:spPr>
        <a:xfrm>
          <a:off x="5571309" y="9446623"/>
          <a:ext cx="1176630" cy="1140051"/>
        </a:xfrm>
        <a:prstGeom prst="rect">
          <a:avLst/>
        </a:prstGeom>
      </xdr:spPr>
    </xdr:pic>
    <xdr:clientData/>
  </xdr:twoCellAnchor>
  <xdr:twoCellAnchor>
    <xdr:from>
      <xdr:col>9</xdr:col>
      <xdr:colOff>0</xdr:colOff>
      <xdr:row>20</xdr:row>
      <xdr:rowOff>0</xdr:rowOff>
    </xdr:from>
    <xdr:to>
      <xdr:col>9</xdr:col>
      <xdr:colOff>1516380</xdr:colOff>
      <xdr:row>21</xdr:row>
      <xdr:rowOff>0</xdr:rowOff>
    </xdr:to>
    <xdr:sp macro="" textlink="">
      <xdr:nvSpPr>
        <xdr:cNvPr id="288" name="Rounded Rectangle 287">
          <a:extLst>
            <a:ext uri="{FF2B5EF4-FFF2-40B4-BE49-F238E27FC236}">
              <a16:creationId xmlns:a16="http://schemas.microsoft.com/office/drawing/2014/main" id="{00000000-0008-0000-0000-000020010000}"/>
            </a:ext>
          </a:extLst>
        </xdr:cNvPr>
        <xdr:cNvSpPr>
          <a:spLocks noChangeAspect="1"/>
        </xdr:cNvSpPr>
      </xdr:nvSpPr>
      <xdr:spPr>
        <a:xfrm>
          <a:off x="6520543" y="130955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20</xdr:row>
      <xdr:rowOff>0</xdr:rowOff>
    </xdr:from>
    <xdr:to>
      <xdr:col>7</xdr:col>
      <xdr:colOff>1508759</xdr:colOff>
      <xdr:row>21</xdr:row>
      <xdr:rowOff>0</xdr:rowOff>
    </xdr:to>
    <xdr:sp macro="" textlink="">
      <xdr:nvSpPr>
        <xdr:cNvPr id="292" name="Rounded Rectangle 291">
          <a:extLst>
            <a:ext uri="{FF2B5EF4-FFF2-40B4-BE49-F238E27FC236}">
              <a16:creationId xmlns:a16="http://schemas.microsoft.com/office/drawing/2014/main" id="{00000000-0008-0000-0000-000024010000}"/>
            </a:ext>
          </a:extLst>
        </xdr:cNvPr>
        <xdr:cNvSpPr>
          <a:spLocks noChangeAspect="1"/>
        </xdr:cNvSpPr>
      </xdr:nvSpPr>
      <xdr:spPr>
        <a:xfrm>
          <a:off x="4912722" y="130955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119742</xdr:colOff>
      <xdr:row>20</xdr:row>
      <xdr:rowOff>0</xdr:rowOff>
    </xdr:from>
    <xdr:to>
      <xdr:col>1</xdr:col>
      <xdr:colOff>1516379</xdr:colOff>
      <xdr:row>21</xdr:row>
      <xdr:rowOff>0</xdr:rowOff>
    </xdr:to>
    <xdr:sp macro="" textlink="">
      <xdr:nvSpPr>
        <xdr:cNvPr id="293" name="Rounded Rectangle 292">
          <a:extLst>
            <a:ext uri="{FF2B5EF4-FFF2-40B4-BE49-F238E27FC236}">
              <a16:creationId xmlns:a16="http://schemas.microsoft.com/office/drawing/2014/main" id="{00000000-0008-0000-0000-000025010000}"/>
            </a:ext>
          </a:extLst>
        </xdr:cNvPr>
        <xdr:cNvSpPr>
          <a:spLocks noChangeAspect="1"/>
        </xdr:cNvSpPr>
      </xdr:nvSpPr>
      <xdr:spPr>
        <a:xfrm>
          <a:off x="119742" y="130955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20</xdr:row>
      <xdr:rowOff>0</xdr:rowOff>
    </xdr:from>
    <xdr:to>
      <xdr:col>5</xdr:col>
      <xdr:colOff>1516380</xdr:colOff>
      <xdr:row>21</xdr:row>
      <xdr:rowOff>0</xdr:rowOff>
    </xdr:to>
    <xdr:sp macro="" textlink="">
      <xdr:nvSpPr>
        <xdr:cNvPr id="295" name="Rounded Rectangle 294">
          <a:extLst>
            <a:ext uri="{FF2B5EF4-FFF2-40B4-BE49-F238E27FC236}">
              <a16:creationId xmlns:a16="http://schemas.microsoft.com/office/drawing/2014/main" id="{00000000-0008-0000-0000-000027010000}"/>
            </a:ext>
          </a:extLst>
        </xdr:cNvPr>
        <xdr:cNvSpPr>
          <a:spLocks noChangeAspect="1"/>
        </xdr:cNvSpPr>
      </xdr:nvSpPr>
      <xdr:spPr>
        <a:xfrm>
          <a:off x="3320143" y="130955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18</xdr:row>
      <xdr:rowOff>0</xdr:rowOff>
    </xdr:from>
    <xdr:to>
      <xdr:col>11</xdr:col>
      <xdr:colOff>1516380</xdr:colOff>
      <xdr:row>19</xdr:row>
      <xdr:rowOff>0</xdr:rowOff>
    </xdr:to>
    <xdr:sp macro="" textlink="">
      <xdr:nvSpPr>
        <xdr:cNvPr id="297" name="Rounded Rectangle 296">
          <a:extLst>
            <a:ext uri="{FF2B5EF4-FFF2-40B4-BE49-F238E27FC236}">
              <a16:creationId xmlns:a16="http://schemas.microsoft.com/office/drawing/2014/main" id="{00000000-0008-0000-0000-000029010000}"/>
            </a:ext>
          </a:extLst>
        </xdr:cNvPr>
        <xdr:cNvSpPr>
          <a:spLocks noChangeAspect="1"/>
        </xdr:cNvSpPr>
      </xdr:nvSpPr>
      <xdr:spPr>
        <a:xfrm>
          <a:off x="8120743" y="116912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18</xdr:row>
      <xdr:rowOff>0</xdr:rowOff>
    </xdr:from>
    <xdr:to>
      <xdr:col>7</xdr:col>
      <xdr:colOff>1508759</xdr:colOff>
      <xdr:row>19</xdr:row>
      <xdr:rowOff>0</xdr:rowOff>
    </xdr:to>
    <xdr:sp macro="" textlink="">
      <xdr:nvSpPr>
        <xdr:cNvPr id="300" name="Rounded Rectangle 299">
          <a:extLst>
            <a:ext uri="{FF2B5EF4-FFF2-40B4-BE49-F238E27FC236}">
              <a16:creationId xmlns:a16="http://schemas.microsoft.com/office/drawing/2014/main" id="{00000000-0008-0000-0000-00002C010000}"/>
            </a:ext>
          </a:extLst>
        </xdr:cNvPr>
        <xdr:cNvSpPr>
          <a:spLocks noChangeAspect="1"/>
        </xdr:cNvSpPr>
      </xdr:nvSpPr>
      <xdr:spPr>
        <a:xfrm>
          <a:off x="4912722" y="116912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119742</xdr:colOff>
      <xdr:row>18</xdr:row>
      <xdr:rowOff>0</xdr:rowOff>
    </xdr:from>
    <xdr:to>
      <xdr:col>1</xdr:col>
      <xdr:colOff>1516379</xdr:colOff>
      <xdr:row>19</xdr:row>
      <xdr:rowOff>0</xdr:rowOff>
    </xdr:to>
    <xdr:sp macro="" textlink="">
      <xdr:nvSpPr>
        <xdr:cNvPr id="301" name="Rounded Rectangle 300">
          <a:extLst>
            <a:ext uri="{FF2B5EF4-FFF2-40B4-BE49-F238E27FC236}">
              <a16:creationId xmlns:a16="http://schemas.microsoft.com/office/drawing/2014/main" id="{00000000-0008-0000-0000-00002D010000}"/>
            </a:ext>
          </a:extLst>
        </xdr:cNvPr>
        <xdr:cNvSpPr>
          <a:spLocks noChangeAspect="1"/>
        </xdr:cNvSpPr>
      </xdr:nvSpPr>
      <xdr:spPr>
        <a:xfrm>
          <a:off x="119742" y="116912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18</xdr:row>
      <xdr:rowOff>0</xdr:rowOff>
    </xdr:from>
    <xdr:to>
      <xdr:col>5</xdr:col>
      <xdr:colOff>1516380</xdr:colOff>
      <xdr:row>19</xdr:row>
      <xdr:rowOff>0</xdr:rowOff>
    </xdr:to>
    <xdr:sp macro="" textlink="">
      <xdr:nvSpPr>
        <xdr:cNvPr id="303" name="Rounded Rectangle 302">
          <a:extLst>
            <a:ext uri="{FF2B5EF4-FFF2-40B4-BE49-F238E27FC236}">
              <a16:creationId xmlns:a16="http://schemas.microsoft.com/office/drawing/2014/main" id="{00000000-0008-0000-0000-00002F010000}"/>
            </a:ext>
          </a:extLst>
        </xdr:cNvPr>
        <xdr:cNvSpPr>
          <a:spLocks noChangeAspect="1"/>
        </xdr:cNvSpPr>
      </xdr:nvSpPr>
      <xdr:spPr>
        <a:xfrm>
          <a:off x="3320143" y="116912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12</xdr:row>
      <xdr:rowOff>0</xdr:rowOff>
    </xdr:from>
    <xdr:to>
      <xdr:col>13</xdr:col>
      <xdr:colOff>1516380</xdr:colOff>
      <xdr:row>13</xdr:row>
      <xdr:rowOff>0</xdr:rowOff>
    </xdr:to>
    <xdr:sp macro="" textlink="">
      <xdr:nvSpPr>
        <xdr:cNvPr id="269" name="Rounded Rectangle 268">
          <a:extLst>
            <a:ext uri="{FF2B5EF4-FFF2-40B4-BE49-F238E27FC236}">
              <a16:creationId xmlns:a16="http://schemas.microsoft.com/office/drawing/2014/main" id="{00000000-0008-0000-0000-00000D010000}"/>
            </a:ext>
          </a:extLst>
        </xdr:cNvPr>
        <xdr:cNvSpPr>
          <a:spLocks noChangeAspect="1"/>
        </xdr:cNvSpPr>
      </xdr:nvSpPr>
      <xdr:spPr>
        <a:xfrm>
          <a:off x="9720943" y="7478486"/>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0</xdr:colOff>
      <xdr:row>12</xdr:row>
      <xdr:rowOff>0</xdr:rowOff>
    </xdr:from>
    <xdr:to>
      <xdr:col>9</xdr:col>
      <xdr:colOff>1516380</xdr:colOff>
      <xdr:row>13</xdr:row>
      <xdr:rowOff>0</xdr:rowOff>
    </xdr:to>
    <xdr:sp macro="" textlink="">
      <xdr:nvSpPr>
        <xdr:cNvPr id="280" name="Rounded Rectangle 279">
          <a:extLst>
            <a:ext uri="{FF2B5EF4-FFF2-40B4-BE49-F238E27FC236}">
              <a16:creationId xmlns:a16="http://schemas.microsoft.com/office/drawing/2014/main" id="{00000000-0008-0000-0000-000018010000}"/>
            </a:ext>
          </a:extLst>
        </xdr:cNvPr>
        <xdr:cNvSpPr>
          <a:spLocks noChangeAspect="1"/>
        </xdr:cNvSpPr>
      </xdr:nvSpPr>
      <xdr:spPr>
        <a:xfrm>
          <a:off x="6520543" y="7478486"/>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12</xdr:row>
      <xdr:rowOff>0</xdr:rowOff>
    </xdr:from>
    <xdr:to>
      <xdr:col>11</xdr:col>
      <xdr:colOff>1516380</xdr:colOff>
      <xdr:row>13</xdr:row>
      <xdr:rowOff>0</xdr:rowOff>
    </xdr:to>
    <xdr:sp macro="" textlink="">
      <xdr:nvSpPr>
        <xdr:cNvPr id="282" name="Rounded Rectangle 281">
          <a:extLst>
            <a:ext uri="{FF2B5EF4-FFF2-40B4-BE49-F238E27FC236}">
              <a16:creationId xmlns:a16="http://schemas.microsoft.com/office/drawing/2014/main" id="{00000000-0008-0000-0000-00001A010000}"/>
            </a:ext>
          </a:extLst>
        </xdr:cNvPr>
        <xdr:cNvSpPr>
          <a:spLocks noChangeAspect="1"/>
        </xdr:cNvSpPr>
      </xdr:nvSpPr>
      <xdr:spPr>
        <a:xfrm>
          <a:off x="8120743" y="7478486"/>
          <a:ext cx="1516380" cy="1317171"/>
        </a:xfrm>
        <a:prstGeom prst="roundRect">
          <a:avLst/>
        </a:prstGeom>
        <a:noFill/>
        <a:ln w="15875" cap="flat" cmpd="sng" algn="ctr">
          <a:solidFill>
            <a:srgbClr val="4F5358"/>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0</xdr:col>
      <xdr:colOff>119742</xdr:colOff>
      <xdr:row>24</xdr:row>
      <xdr:rowOff>0</xdr:rowOff>
    </xdr:from>
    <xdr:to>
      <xdr:col>1</xdr:col>
      <xdr:colOff>1516379</xdr:colOff>
      <xdr:row>25</xdr:row>
      <xdr:rowOff>0</xdr:rowOff>
    </xdr:to>
    <xdr:sp macro="" textlink="">
      <xdr:nvSpPr>
        <xdr:cNvPr id="256" name="Rounded Rectangle 255">
          <a:extLst>
            <a:ext uri="{FF2B5EF4-FFF2-40B4-BE49-F238E27FC236}">
              <a16:creationId xmlns:a16="http://schemas.microsoft.com/office/drawing/2014/main" id="{00000000-0008-0000-0000-000000010000}"/>
            </a:ext>
          </a:extLst>
        </xdr:cNvPr>
        <xdr:cNvSpPr>
          <a:spLocks noChangeAspect="1"/>
        </xdr:cNvSpPr>
      </xdr:nvSpPr>
      <xdr:spPr>
        <a:xfrm>
          <a:off x="119742" y="159040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0</xdr:colOff>
      <xdr:row>17</xdr:row>
      <xdr:rowOff>76201</xdr:rowOff>
    </xdr:from>
    <xdr:to>
      <xdr:col>9</xdr:col>
      <xdr:colOff>1516380</xdr:colOff>
      <xdr:row>18</xdr:row>
      <xdr:rowOff>1306287</xdr:rowOff>
    </xdr:to>
    <xdr:grpSp>
      <xdr:nvGrpSpPr>
        <xdr:cNvPr id="326" name="Group 325">
          <a:extLst>
            <a:ext uri="{FF2B5EF4-FFF2-40B4-BE49-F238E27FC236}">
              <a16:creationId xmlns:a16="http://schemas.microsoft.com/office/drawing/2014/main" id="{00000000-0008-0000-0000-000046010000}"/>
            </a:ext>
          </a:extLst>
        </xdr:cNvPr>
        <xdr:cNvGrpSpPr/>
      </xdr:nvGrpSpPr>
      <xdr:grpSpPr>
        <a:xfrm>
          <a:off x="6682154" y="11799278"/>
          <a:ext cx="1513205" cy="1329488"/>
          <a:chOff x="1719943" y="11691257"/>
          <a:chExt cx="1516380" cy="1317172"/>
        </a:xfrm>
      </xdr:grpSpPr>
      <xdr:sp macro="" textlink="">
        <xdr:nvSpPr>
          <xdr:cNvPr id="302" name="Rounded Rectangle 301">
            <a:extLst>
              <a:ext uri="{FF2B5EF4-FFF2-40B4-BE49-F238E27FC236}">
                <a16:creationId xmlns:a16="http://schemas.microsoft.com/office/drawing/2014/main" id="{00000000-0008-0000-0000-00002E010000}"/>
              </a:ext>
            </a:extLst>
          </xdr:cNvPr>
          <xdr:cNvSpPr>
            <a:spLocks noChangeAspect="1"/>
          </xdr:cNvSpPr>
        </xdr:nvSpPr>
        <xdr:spPr>
          <a:xfrm>
            <a:off x="1719943" y="116912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266" name="Picture 265">
            <a:hlinkClick xmlns:r="http://schemas.openxmlformats.org/officeDocument/2006/relationships" r:id="rId54" tooltip="Click Here for Installation Materials"/>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55" cstate="email"/>
          <a:stretch>
            <a:fillRect/>
          </a:stretch>
        </xdr:blipFill>
        <xdr:spPr>
          <a:xfrm>
            <a:off x="2068287" y="11876314"/>
            <a:ext cx="896190" cy="951058"/>
          </a:xfrm>
          <a:prstGeom prst="rect">
            <a:avLst/>
          </a:prstGeom>
        </xdr:spPr>
      </xdr:pic>
    </xdr:grpSp>
    <xdr:clientData/>
  </xdr:twoCellAnchor>
  <xdr:twoCellAnchor editAs="oneCell">
    <xdr:from>
      <xdr:col>5</xdr:col>
      <xdr:colOff>283029</xdr:colOff>
      <xdr:row>18</xdr:row>
      <xdr:rowOff>119743</xdr:rowOff>
    </xdr:from>
    <xdr:to>
      <xdr:col>5</xdr:col>
      <xdr:colOff>1306273</xdr:colOff>
      <xdr:row>18</xdr:row>
      <xdr:rowOff>1142208</xdr:rowOff>
    </xdr:to>
    <xdr:pic>
      <xdr:nvPicPr>
        <xdr:cNvPr id="267" name="Picture 1">
          <a:hlinkClick xmlns:r="http://schemas.openxmlformats.org/officeDocument/2006/relationships" r:id="rId54" tooltip="Click Here for Installation Materials"/>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56" cstate="email"/>
        <a:srcRect/>
        <a:stretch>
          <a:fillRect/>
        </a:stretch>
      </xdr:blipFill>
      <xdr:spPr bwMode="auto">
        <a:xfrm>
          <a:off x="3744686" y="13193486"/>
          <a:ext cx="1020069" cy="1022465"/>
        </a:xfrm>
        <a:prstGeom prst="rect">
          <a:avLst/>
        </a:prstGeom>
        <a:noFill/>
        <a:ln w="1">
          <a:noFill/>
          <a:miter lim="800000"/>
          <a:headEnd/>
          <a:tailEnd type="none" w="med" len="med"/>
        </a:ln>
        <a:effectLst/>
      </xdr:spPr>
    </xdr:pic>
    <xdr:clientData/>
  </xdr:twoCellAnchor>
  <xdr:twoCellAnchor>
    <xdr:from>
      <xdr:col>7</xdr:col>
      <xdr:colOff>326571</xdr:colOff>
      <xdr:row>18</xdr:row>
      <xdr:rowOff>217714</xdr:rowOff>
    </xdr:from>
    <xdr:to>
      <xdr:col>7</xdr:col>
      <xdr:colOff>1279071</xdr:colOff>
      <xdr:row>18</xdr:row>
      <xdr:rowOff>1189532</xdr:rowOff>
    </xdr:to>
    <xdr:pic>
      <xdr:nvPicPr>
        <xdr:cNvPr id="268" name="Picture 267">
          <a:hlinkClick xmlns:r="http://schemas.openxmlformats.org/officeDocument/2006/relationships" r:id="rId54" tooltip="Click Here for Installation Materials"/>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57" cstate="email"/>
        <a:stretch>
          <a:fillRect/>
        </a:stretch>
      </xdr:blipFill>
      <xdr:spPr>
        <a:xfrm flipH="1">
          <a:off x="5388428" y="13291457"/>
          <a:ext cx="952500" cy="971818"/>
        </a:xfrm>
        <a:prstGeom prst="rect">
          <a:avLst/>
        </a:prstGeom>
      </xdr:spPr>
    </xdr:pic>
    <xdr:clientData/>
  </xdr:twoCellAnchor>
  <xdr:twoCellAnchor editAs="oneCell">
    <xdr:from>
      <xdr:col>11</xdr:col>
      <xdr:colOff>108857</xdr:colOff>
      <xdr:row>18</xdr:row>
      <xdr:rowOff>239486</xdr:rowOff>
    </xdr:from>
    <xdr:to>
      <xdr:col>11</xdr:col>
      <xdr:colOff>1477282</xdr:colOff>
      <xdr:row>18</xdr:row>
      <xdr:rowOff>922111</xdr:rowOff>
    </xdr:to>
    <xdr:pic>
      <xdr:nvPicPr>
        <xdr:cNvPr id="286" name="Picture 285">
          <a:hlinkClick xmlns:r="http://schemas.openxmlformats.org/officeDocument/2006/relationships" r:id="rId54" tooltip="Click Here for Installation Materials"/>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58" cstate="email"/>
        <a:stretch>
          <a:fillRect/>
        </a:stretch>
      </xdr:blipFill>
      <xdr:spPr>
        <a:xfrm>
          <a:off x="8371114" y="13313229"/>
          <a:ext cx="1371600" cy="685800"/>
        </a:xfrm>
        <a:prstGeom prst="rect">
          <a:avLst/>
        </a:prstGeom>
      </xdr:spPr>
    </xdr:pic>
    <xdr:clientData/>
  </xdr:twoCellAnchor>
  <xdr:twoCellAnchor>
    <xdr:from>
      <xdr:col>13</xdr:col>
      <xdr:colOff>0</xdr:colOff>
      <xdr:row>18</xdr:row>
      <xdr:rowOff>0</xdr:rowOff>
    </xdr:from>
    <xdr:to>
      <xdr:col>13</xdr:col>
      <xdr:colOff>1516380</xdr:colOff>
      <xdr:row>19</xdr:row>
      <xdr:rowOff>0</xdr:rowOff>
    </xdr:to>
    <xdr:grpSp>
      <xdr:nvGrpSpPr>
        <xdr:cNvPr id="324" name="Group 323">
          <a:hlinkClick xmlns:r="http://schemas.openxmlformats.org/officeDocument/2006/relationships" r:id="rId59"/>
          <a:extLst>
            <a:ext uri="{FF2B5EF4-FFF2-40B4-BE49-F238E27FC236}">
              <a16:creationId xmlns:a16="http://schemas.microsoft.com/office/drawing/2014/main" id="{00000000-0008-0000-0000-000044010000}"/>
            </a:ext>
          </a:extLst>
        </xdr:cNvPr>
        <xdr:cNvGrpSpPr/>
      </xdr:nvGrpSpPr>
      <xdr:grpSpPr>
        <a:xfrm>
          <a:off x="9964615" y="11825654"/>
          <a:ext cx="1513205" cy="1318846"/>
          <a:chOff x="9720943" y="11691257"/>
          <a:chExt cx="1516380" cy="1317172"/>
        </a:xfrm>
      </xdr:grpSpPr>
      <xdr:sp macro="" textlink="">
        <xdr:nvSpPr>
          <xdr:cNvPr id="298" name="Rounded Rectangle 297">
            <a:extLst>
              <a:ext uri="{FF2B5EF4-FFF2-40B4-BE49-F238E27FC236}">
                <a16:creationId xmlns:a16="http://schemas.microsoft.com/office/drawing/2014/main" id="{00000000-0008-0000-0000-00002A010000}"/>
              </a:ext>
            </a:extLst>
          </xdr:cNvPr>
          <xdr:cNvSpPr>
            <a:spLocks noChangeAspect="1"/>
          </xdr:cNvSpPr>
        </xdr:nvSpPr>
        <xdr:spPr>
          <a:xfrm>
            <a:off x="9720943" y="11691257"/>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287" name="Picture 6">
            <a:hlinkClick xmlns:r="http://schemas.openxmlformats.org/officeDocument/2006/relationships" r:id="rId54" tooltip="Click Here for Installation Materials"/>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60" cstate="email"/>
          <a:srcRect/>
          <a:stretch>
            <a:fillRect/>
          </a:stretch>
        </xdr:blipFill>
        <xdr:spPr bwMode="auto">
          <a:xfrm rot="5400000">
            <a:off x="9884603" y="11767084"/>
            <a:ext cx="1142253" cy="1121229"/>
          </a:xfrm>
          <a:prstGeom prst="rect">
            <a:avLst/>
          </a:prstGeom>
          <a:noFill/>
          <a:ln w="1">
            <a:noFill/>
            <a:miter lim="800000"/>
            <a:headEnd/>
            <a:tailEnd type="none" w="med" len="med"/>
          </a:ln>
          <a:effectLst/>
        </xdr:spPr>
      </xdr:pic>
    </xdr:grpSp>
    <xdr:clientData/>
  </xdr:twoCellAnchor>
  <xdr:twoCellAnchor editAs="oneCell">
    <xdr:from>
      <xdr:col>1</xdr:col>
      <xdr:colOff>76200</xdr:colOff>
      <xdr:row>6</xdr:row>
      <xdr:rowOff>161924</xdr:rowOff>
    </xdr:from>
    <xdr:to>
      <xdr:col>1</xdr:col>
      <xdr:colOff>1439863</xdr:colOff>
      <xdr:row>6</xdr:row>
      <xdr:rowOff>1198519</xdr:rowOff>
    </xdr:to>
    <xdr:pic>
      <xdr:nvPicPr>
        <xdr:cNvPr id="3076" name="Picture 4">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61" cstate="email"/>
        <a:srcRect/>
        <a:stretch>
          <a:fillRect/>
        </a:stretch>
      </xdr:blipFill>
      <xdr:spPr bwMode="auto">
        <a:xfrm>
          <a:off x="195943" y="3427638"/>
          <a:ext cx="1366838" cy="1036595"/>
        </a:xfrm>
        <a:prstGeom prst="rect">
          <a:avLst/>
        </a:prstGeom>
        <a:noFill/>
        <a:ln w="1">
          <a:noFill/>
          <a:miter lim="800000"/>
          <a:headEnd/>
          <a:tailEnd type="none" w="med" len="med"/>
        </a:ln>
        <a:effectLst/>
      </xdr:spPr>
    </xdr:pic>
    <xdr:clientData/>
  </xdr:twoCellAnchor>
  <xdr:twoCellAnchor editAs="oneCell">
    <xdr:from>
      <xdr:col>1</xdr:col>
      <xdr:colOff>42863</xdr:colOff>
      <xdr:row>8</xdr:row>
      <xdr:rowOff>114300</xdr:rowOff>
    </xdr:from>
    <xdr:to>
      <xdr:col>1</xdr:col>
      <xdr:colOff>1454150</xdr:colOff>
      <xdr:row>8</xdr:row>
      <xdr:rowOff>1190188</xdr:rowOff>
    </xdr:to>
    <xdr:pic>
      <xdr:nvPicPr>
        <xdr:cNvPr id="3077" name="Picture 5">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61" cstate="email"/>
        <a:srcRect/>
        <a:stretch>
          <a:fillRect/>
        </a:stretch>
      </xdr:blipFill>
      <xdr:spPr bwMode="auto">
        <a:xfrm>
          <a:off x="300038" y="4852988"/>
          <a:ext cx="1414462" cy="1072713"/>
        </a:xfrm>
        <a:prstGeom prst="rect">
          <a:avLst/>
        </a:prstGeom>
        <a:noFill/>
        <a:ln w="1">
          <a:noFill/>
          <a:miter lim="800000"/>
          <a:headEnd/>
          <a:tailEnd type="none" w="med" len="med"/>
        </a:ln>
        <a:effectLst/>
      </xdr:spPr>
    </xdr:pic>
    <xdr:clientData/>
  </xdr:twoCellAnchor>
  <xdr:twoCellAnchor editAs="oneCell">
    <xdr:from>
      <xdr:col>1</xdr:col>
      <xdr:colOff>76201</xdr:colOff>
      <xdr:row>10</xdr:row>
      <xdr:rowOff>90489</xdr:rowOff>
    </xdr:from>
    <xdr:to>
      <xdr:col>1</xdr:col>
      <xdr:colOff>1447800</xdr:colOff>
      <xdr:row>10</xdr:row>
      <xdr:rowOff>1210081</xdr:rowOff>
    </xdr:to>
    <xdr:pic>
      <xdr:nvPicPr>
        <xdr:cNvPr id="3078" name="Picture 6">
          <a:hlinkClick xmlns:r="http://schemas.openxmlformats.org/officeDocument/2006/relationships" r:id="rId62" tooltip="Click Here for Reducing Fittings"/>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63" cstate="print"/>
        <a:srcRect/>
        <a:stretch>
          <a:fillRect/>
        </a:stretch>
      </xdr:blipFill>
      <xdr:spPr bwMode="auto">
        <a:xfrm>
          <a:off x="333376" y="6238877"/>
          <a:ext cx="1371599" cy="1116417"/>
        </a:xfrm>
        <a:prstGeom prst="rect">
          <a:avLst/>
        </a:prstGeom>
        <a:noFill/>
        <a:ln w="1">
          <a:noFill/>
          <a:miter lim="800000"/>
          <a:headEnd/>
          <a:tailEnd type="none" w="med" len="med"/>
        </a:ln>
        <a:effectLst/>
      </xdr:spPr>
    </xdr:pic>
    <xdr:clientData/>
  </xdr:twoCellAnchor>
  <xdr:twoCellAnchor editAs="oneCell">
    <xdr:from>
      <xdr:col>1</xdr:col>
      <xdr:colOff>38100</xdr:colOff>
      <xdr:row>14</xdr:row>
      <xdr:rowOff>140606</xdr:rowOff>
    </xdr:from>
    <xdr:to>
      <xdr:col>1</xdr:col>
      <xdr:colOff>1483598</xdr:colOff>
      <xdr:row>14</xdr:row>
      <xdr:rowOff>1123950</xdr:rowOff>
    </xdr:to>
    <xdr:pic>
      <xdr:nvPicPr>
        <xdr:cNvPr id="3080" name="Picture 8">
          <a:hlinkClick xmlns:r="http://schemas.openxmlformats.org/officeDocument/2006/relationships" r:id="rId38" tooltip="Click Here for Ball Valves, Butterfly Valves, Flanges, &amp; Supports"/>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64" cstate="print"/>
        <a:srcRect/>
        <a:stretch>
          <a:fillRect/>
        </a:stretch>
      </xdr:blipFill>
      <xdr:spPr bwMode="auto">
        <a:xfrm>
          <a:off x="295275" y="9108394"/>
          <a:ext cx="1445498" cy="983344"/>
        </a:xfrm>
        <a:prstGeom prst="rect">
          <a:avLst/>
        </a:prstGeom>
        <a:noFill/>
        <a:ln w="1">
          <a:noFill/>
          <a:miter lim="800000"/>
          <a:headEnd/>
          <a:tailEnd type="none" w="med" len="med"/>
        </a:ln>
        <a:effectLst/>
      </xdr:spPr>
    </xdr:pic>
    <xdr:clientData/>
  </xdr:twoCellAnchor>
  <xdr:twoCellAnchor editAs="oneCell">
    <xdr:from>
      <xdr:col>1</xdr:col>
      <xdr:colOff>28576</xdr:colOff>
      <xdr:row>18</xdr:row>
      <xdr:rowOff>204787</xdr:rowOff>
    </xdr:from>
    <xdr:to>
      <xdr:col>1</xdr:col>
      <xdr:colOff>1475871</xdr:colOff>
      <xdr:row>18</xdr:row>
      <xdr:rowOff>1133321</xdr:rowOff>
    </xdr:to>
    <xdr:pic>
      <xdr:nvPicPr>
        <xdr:cNvPr id="3084" name="Picture 12">
          <a:hlinkClick xmlns:r="http://schemas.openxmlformats.org/officeDocument/2006/relationships" r:id="rId54" tooltip="Click Here for Installation Materials"/>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65" cstate="email"/>
        <a:srcRect/>
        <a:stretch>
          <a:fillRect/>
        </a:stretch>
      </xdr:blipFill>
      <xdr:spPr bwMode="auto">
        <a:xfrm>
          <a:off x="148319" y="11808958"/>
          <a:ext cx="1444120" cy="925359"/>
        </a:xfrm>
        <a:prstGeom prst="rect">
          <a:avLst/>
        </a:prstGeom>
        <a:noFill/>
        <a:ln w="1">
          <a:noFill/>
          <a:miter lim="800000"/>
          <a:headEnd/>
          <a:tailEnd type="none" w="med" len="med"/>
        </a:ln>
        <a:effectLst/>
      </xdr:spPr>
    </xdr:pic>
    <xdr:clientData/>
  </xdr:twoCellAnchor>
  <xdr:twoCellAnchor editAs="oneCell">
    <xdr:from>
      <xdr:col>1</xdr:col>
      <xdr:colOff>79904</xdr:colOff>
      <xdr:row>20</xdr:row>
      <xdr:rowOff>119442</xdr:rowOff>
    </xdr:from>
    <xdr:to>
      <xdr:col>1</xdr:col>
      <xdr:colOff>1455482</xdr:colOff>
      <xdr:row>20</xdr:row>
      <xdr:rowOff>1192213</xdr:rowOff>
    </xdr:to>
    <xdr:pic>
      <xdr:nvPicPr>
        <xdr:cNvPr id="3085" name="Picture 13">
          <a:hlinkClick xmlns:r="http://schemas.openxmlformats.org/officeDocument/2006/relationships" r:id="rId47" tooltip="Click Here for Installation Tools"/>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66" cstate="email"/>
        <a:srcRect/>
        <a:stretch>
          <a:fillRect/>
        </a:stretch>
      </xdr:blipFill>
      <xdr:spPr bwMode="auto">
        <a:xfrm>
          <a:off x="342371" y="14106375"/>
          <a:ext cx="1372403" cy="1069596"/>
        </a:xfrm>
        <a:prstGeom prst="rect">
          <a:avLst/>
        </a:prstGeom>
        <a:noFill/>
        <a:ln w="1">
          <a:noFill/>
          <a:miter lim="800000"/>
          <a:headEnd/>
          <a:tailEnd type="none" w="med" len="med"/>
        </a:ln>
        <a:effectLst/>
      </xdr:spPr>
    </xdr:pic>
    <xdr:clientData/>
  </xdr:twoCellAnchor>
  <xdr:twoCellAnchor editAs="oneCell">
    <xdr:from>
      <xdr:col>5</xdr:col>
      <xdr:colOff>10886</xdr:colOff>
      <xdr:row>22</xdr:row>
      <xdr:rowOff>272143</xdr:rowOff>
    </xdr:from>
    <xdr:to>
      <xdr:col>5</xdr:col>
      <xdr:colOff>1486246</xdr:colOff>
      <xdr:row>22</xdr:row>
      <xdr:rowOff>982515</xdr:rowOff>
    </xdr:to>
    <xdr:pic>
      <xdr:nvPicPr>
        <xdr:cNvPr id="232" name="Picture 231">
          <a:hlinkClick xmlns:r="http://schemas.openxmlformats.org/officeDocument/2006/relationships" r:id="rId5" tooltip="Click Here for Accessories"/>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67" cstate="email"/>
        <a:stretch>
          <a:fillRect/>
        </a:stretch>
      </xdr:blipFill>
      <xdr:spPr>
        <a:xfrm>
          <a:off x="3473753" y="11431210"/>
          <a:ext cx="1475360" cy="707197"/>
        </a:xfrm>
        <a:prstGeom prst="rect">
          <a:avLst/>
        </a:prstGeom>
      </xdr:spPr>
    </xdr:pic>
    <xdr:clientData/>
  </xdr:twoCellAnchor>
  <xdr:twoCellAnchor editAs="oneCell">
    <xdr:from>
      <xdr:col>11</xdr:col>
      <xdr:colOff>10886</xdr:colOff>
      <xdr:row>22</xdr:row>
      <xdr:rowOff>174172</xdr:rowOff>
    </xdr:from>
    <xdr:to>
      <xdr:col>11</xdr:col>
      <xdr:colOff>1515280</xdr:colOff>
      <xdr:row>22</xdr:row>
      <xdr:rowOff>1045029</xdr:rowOff>
    </xdr:to>
    <xdr:pic>
      <xdr:nvPicPr>
        <xdr:cNvPr id="233" name="Picture 232">
          <a:hlinkClick xmlns:r="http://schemas.openxmlformats.org/officeDocument/2006/relationships" r:id="rId5" tooltip="Click Here for Accessories"/>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68" cstate="email"/>
        <a:stretch>
          <a:fillRect/>
        </a:stretch>
      </xdr:blipFill>
      <xdr:spPr>
        <a:xfrm>
          <a:off x="8274353" y="11333239"/>
          <a:ext cx="1507569" cy="870857"/>
        </a:xfrm>
        <a:prstGeom prst="rect">
          <a:avLst/>
        </a:prstGeom>
      </xdr:spPr>
    </xdr:pic>
    <xdr:clientData/>
  </xdr:twoCellAnchor>
  <xdr:twoCellAnchor>
    <xdr:from>
      <xdr:col>9</xdr:col>
      <xdr:colOff>0</xdr:colOff>
      <xdr:row>22</xdr:row>
      <xdr:rowOff>0</xdr:rowOff>
    </xdr:from>
    <xdr:to>
      <xdr:col>9</xdr:col>
      <xdr:colOff>1516380</xdr:colOff>
      <xdr:row>23</xdr:row>
      <xdr:rowOff>0</xdr:rowOff>
    </xdr:to>
    <xdr:sp macro="" textlink="">
      <xdr:nvSpPr>
        <xdr:cNvPr id="258" name="Rounded Rectangle 257">
          <a:extLst>
            <a:ext uri="{FF2B5EF4-FFF2-40B4-BE49-F238E27FC236}">
              <a16:creationId xmlns:a16="http://schemas.microsoft.com/office/drawing/2014/main" id="{00000000-0008-0000-0000-000002010000}"/>
            </a:ext>
          </a:extLst>
        </xdr:cNvPr>
        <xdr:cNvSpPr>
          <a:spLocks noChangeAspect="1"/>
        </xdr:cNvSpPr>
      </xdr:nvSpPr>
      <xdr:spPr>
        <a:xfrm>
          <a:off x="6520543"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22</xdr:row>
      <xdr:rowOff>0</xdr:rowOff>
    </xdr:from>
    <xdr:to>
      <xdr:col>11</xdr:col>
      <xdr:colOff>1516380</xdr:colOff>
      <xdr:row>23</xdr:row>
      <xdr:rowOff>0</xdr:rowOff>
    </xdr:to>
    <xdr:sp macro="" textlink="">
      <xdr:nvSpPr>
        <xdr:cNvPr id="259" name="Rounded Rectangle 258">
          <a:extLst>
            <a:ext uri="{FF2B5EF4-FFF2-40B4-BE49-F238E27FC236}">
              <a16:creationId xmlns:a16="http://schemas.microsoft.com/office/drawing/2014/main" id="{00000000-0008-0000-0000-000003010000}"/>
            </a:ext>
          </a:extLst>
        </xdr:cNvPr>
        <xdr:cNvSpPr>
          <a:spLocks noChangeAspect="1"/>
        </xdr:cNvSpPr>
      </xdr:nvSpPr>
      <xdr:spPr>
        <a:xfrm>
          <a:off x="8120743"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22</xdr:row>
      <xdr:rowOff>0</xdr:rowOff>
    </xdr:from>
    <xdr:to>
      <xdr:col>13</xdr:col>
      <xdr:colOff>1516380</xdr:colOff>
      <xdr:row>23</xdr:row>
      <xdr:rowOff>0</xdr:rowOff>
    </xdr:to>
    <xdr:sp macro="" textlink="">
      <xdr:nvSpPr>
        <xdr:cNvPr id="260" name="Rounded Rectangle 259">
          <a:extLst>
            <a:ext uri="{FF2B5EF4-FFF2-40B4-BE49-F238E27FC236}">
              <a16:creationId xmlns:a16="http://schemas.microsoft.com/office/drawing/2014/main" id="{00000000-0008-0000-0000-000004010000}"/>
            </a:ext>
          </a:extLst>
        </xdr:cNvPr>
        <xdr:cNvSpPr>
          <a:spLocks noChangeAspect="1"/>
        </xdr:cNvSpPr>
      </xdr:nvSpPr>
      <xdr:spPr>
        <a:xfrm>
          <a:off x="9720943"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54427</xdr:colOff>
      <xdr:row>22</xdr:row>
      <xdr:rowOff>0</xdr:rowOff>
    </xdr:from>
    <xdr:to>
      <xdr:col>15</xdr:col>
      <xdr:colOff>1505493</xdr:colOff>
      <xdr:row>23</xdr:row>
      <xdr:rowOff>0</xdr:rowOff>
    </xdr:to>
    <xdr:sp macro="" textlink="">
      <xdr:nvSpPr>
        <xdr:cNvPr id="261" name="Rounded Rectangle 260">
          <a:extLst>
            <a:ext uri="{FF2B5EF4-FFF2-40B4-BE49-F238E27FC236}">
              <a16:creationId xmlns:a16="http://schemas.microsoft.com/office/drawing/2014/main" id="{00000000-0008-0000-0000-000005010000}"/>
            </a:ext>
          </a:extLst>
        </xdr:cNvPr>
        <xdr:cNvSpPr>
          <a:spLocks noChangeAspect="1"/>
        </xdr:cNvSpPr>
      </xdr:nvSpPr>
      <xdr:spPr>
        <a:xfrm>
          <a:off x="11310256"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22</xdr:row>
      <xdr:rowOff>0</xdr:rowOff>
    </xdr:from>
    <xdr:to>
      <xdr:col>7</xdr:col>
      <xdr:colOff>1508759</xdr:colOff>
      <xdr:row>23</xdr:row>
      <xdr:rowOff>0</xdr:rowOff>
    </xdr:to>
    <xdr:sp macro="" textlink="">
      <xdr:nvSpPr>
        <xdr:cNvPr id="262" name="Rounded Rectangle 261">
          <a:extLst>
            <a:ext uri="{FF2B5EF4-FFF2-40B4-BE49-F238E27FC236}">
              <a16:creationId xmlns:a16="http://schemas.microsoft.com/office/drawing/2014/main" id="{00000000-0008-0000-0000-000006010000}"/>
            </a:ext>
          </a:extLst>
        </xdr:cNvPr>
        <xdr:cNvSpPr>
          <a:spLocks noChangeAspect="1"/>
        </xdr:cNvSpPr>
      </xdr:nvSpPr>
      <xdr:spPr>
        <a:xfrm>
          <a:off x="4912722"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22</xdr:row>
      <xdr:rowOff>0</xdr:rowOff>
    </xdr:from>
    <xdr:to>
      <xdr:col>3</xdr:col>
      <xdr:colOff>1516380</xdr:colOff>
      <xdr:row>23</xdr:row>
      <xdr:rowOff>0</xdr:rowOff>
    </xdr:to>
    <xdr:sp macro="" textlink="">
      <xdr:nvSpPr>
        <xdr:cNvPr id="264" name="Rounded Rectangle 263">
          <a:extLst>
            <a:ext uri="{FF2B5EF4-FFF2-40B4-BE49-F238E27FC236}">
              <a16:creationId xmlns:a16="http://schemas.microsoft.com/office/drawing/2014/main" id="{00000000-0008-0000-0000-000008010000}"/>
            </a:ext>
          </a:extLst>
        </xdr:cNvPr>
        <xdr:cNvSpPr>
          <a:spLocks noChangeAspect="1"/>
        </xdr:cNvSpPr>
      </xdr:nvSpPr>
      <xdr:spPr>
        <a:xfrm>
          <a:off x="1719943"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22</xdr:row>
      <xdr:rowOff>0</xdr:rowOff>
    </xdr:from>
    <xdr:to>
      <xdr:col>5</xdr:col>
      <xdr:colOff>1516380</xdr:colOff>
      <xdr:row>23</xdr:row>
      <xdr:rowOff>0</xdr:rowOff>
    </xdr:to>
    <xdr:sp macro="" textlink="">
      <xdr:nvSpPr>
        <xdr:cNvPr id="265" name="Rounded Rectangle 264">
          <a:extLst>
            <a:ext uri="{FF2B5EF4-FFF2-40B4-BE49-F238E27FC236}">
              <a16:creationId xmlns:a16="http://schemas.microsoft.com/office/drawing/2014/main" id="{00000000-0008-0000-0000-000009010000}"/>
            </a:ext>
          </a:extLst>
        </xdr:cNvPr>
        <xdr:cNvSpPr>
          <a:spLocks noChangeAspect="1"/>
        </xdr:cNvSpPr>
      </xdr:nvSpPr>
      <xdr:spPr>
        <a:xfrm>
          <a:off x="3320143"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3</xdr:col>
      <xdr:colOff>198120</xdr:colOff>
      <xdr:row>22</xdr:row>
      <xdr:rowOff>220980</xdr:rowOff>
    </xdr:from>
    <xdr:to>
      <xdr:col>3</xdr:col>
      <xdr:colOff>1359635</xdr:colOff>
      <xdr:row>22</xdr:row>
      <xdr:rowOff>943292</xdr:rowOff>
    </xdr:to>
    <xdr:pic>
      <xdr:nvPicPr>
        <xdr:cNvPr id="281" name="Picture 280">
          <a:hlinkClick xmlns:r="http://schemas.openxmlformats.org/officeDocument/2006/relationships" r:id="rId5"/>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69" cstate="print"/>
        <a:stretch>
          <a:fillRect/>
        </a:stretch>
      </xdr:blipFill>
      <xdr:spPr>
        <a:xfrm>
          <a:off x="2060787" y="11380047"/>
          <a:ext cx="1158340" cy="725487"/>
        </a:xfrm>
        <a:prstGeom prst="rect">
          <a:avLst/>
        </a:prstGeom>
      </xdr:spPr>
    </xdr:pic>
    <xdr:clientData/>
  </xdr:twoCellAnchor>
  <xdr:twoCellAnchor>
    <xdr:from>
      <xdr:col>0</xdr:col>
      <xdr:colOff>119742</xdr:colOff>
      <xdr:row>22</xdr:row>
      <xdr:rowOff>0</xdr:rowOff>
    </xdr:from>
    <xdr:to>
      <xdr:col>1</xdr:col>
      <xdr:colOff>1516379</xdr:colOff>
      <xdr:row>23</xdr:row>
      <xdr:rowOff>0</xdr:rowOff>
    </xdr:to>
    <xdr:sp macro="" textlink="">
      <xdr:nvSpPr>
        <xdr:cNvPr id="316" name="Rounded Rectangle 315">
          <a:extLst>
            <a:ext uri="{FF2B5EF4-FFF2-40B4-BE49-F238E27FC236}">
              <a16:creationId xmlns:a16="http://schemas.microsoft.com/office/drawing/2014/main" id="{00000000-0008-0000-0000-00003C010000}"/>
            </a:ext>
          </a:extLst>
        </xdr:cNvPr>
        <xdr:cNvSpPr>
          <a:spLocks noChangeAspect="1"/>
        </xdr:cNvSpPr>
      </xdr:nvSpPr>
      <xdr:spPr>
        <a:xfrm>
          <a:off x="119742" y="144997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7</xdr:col>
      <xdr:colOff>112122</xdr:colOff>
      <xdr:row>22</xdr:row>
      <xdr:rowOff>94503</xdr:rowOff>
    </xdr:from>
    <xdr:to>
      <xdr:col>7</xdr:col>
      <xdr:colOff>1409842</xdr:colOff>
      <xdr:row>22</xdr:row>
      <xdr:rowOff>1257644</xdr:rowOff>
    </xdr:to>
    <xdr:pic>
      <xdr:nvPicPr>
        <xdr:cNvPr id="317" name="Picture 316">
          <a:hlinkClick xmlns:r="http://schemas.openxmlformats.org/officeDocument/2006/relationships" r:id="rId5" tooltip="Click Here for Accessories"/>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70" cstate="email"/>
        <a:stretch>
          <a:fillRect/>
        </a:stretch>
      </xdr:blipFill>
      <xdr:spPr>
        <a:xfrm>
          <a:off x="5032465" y="14594274"/>
          <a:ext cx="1297720" cy="1163141"/>
        </a:xfrm>
        <a:prstGeom prst="rect">
          <a:avLst/>
        </a:prstGeom>
      </xdr:spPr>
    </xdr:pic>
    <xdr:clientData/>
  </xdr:twoCellAnchor>
  <xdr:twoCellAnchor editAs="oneCell">
    <xdr:from>
      <xdr:col>9</xdr:col>
      <xdr:colOff>228600</xdr:colOff>
      <xdr:row>22</xdr:row>
      <xdr:rowOff>141513</xdr:rowOff>
    </xdr:from>
    <xdr:to>
      <xdr:col>9</xdr:col>
      <xdr:colOff>1304511</xdr:colOff>
      <xdr:row>22</xdr:row>
      <xdr:rowOff>1193291</xdr:rowOff>
    </xdr:to>
    <xdr:pic>
      <xdr:nvPicPr>
        <xdr:cNvPr id="318" name="Picture 317">
          <a:hlinkClick xmlns:r="http://schemas.openxmlformats.org/officeDocument/2006/relationships" r:id="rId5" tooltip="Click Here for Accessories"/>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71" cstate="email"/>
        <a:stretch>
          <a:fillRect/>
        </a:stretch>
      </xdr:blipFill>
      <xdr:spPr>
        <a:xfrm>
          <a:off x="6891867" y="11300580"/>
          <a:ext cx="1079086" cy="1048603"/>
        </a:xfrm>
        <a:prstGeom prst="rect">
          <a:avLst/>
        </a:prstGeom>
      </xdr:spPr>
    </xdr:pic>
    <xdr:clientData/>
  </xdr:twoCellAnchor>
  <xdr:twoCellAnchor editAs="oneCell">
    <xdr:from>
      <xdr:col>15</xdr:col>
      <xdr:colOff>65314</xdr:colOff>
      <xdr:row>22</xdr:row>
      <xdr:rowOff>87085</xdr:rowOff>
    </xdr:from>
    <xdr:to>
      <xdr:col>15</xdr:col>
      <xdr:colOff>1440208</xdr:colOff>
      <xdr:row>22</xdr:row>
      <xdr:rowOff>1193478</xdr:rowOff>
    </xdr:to>
    <xdr:pic>
      <xdr:nvPicPr>
        <xdr:cNvPr id="319" name="Picture 318">
          <a:hlinkClick xmlns:r="http://schemas.openxmlformats.org/officeDocument/2006/relationships" r:id="rId5" tooltip="Click Here for Accessories"/>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72" cstate="email"/>
        <a:stretch>
          <a:fillRect/>
        </a:stretch>
      </xdr:blipFill>
      <xdr:spPr>
        <a:xfrm>
          <a:off x="11529181" y="11246152"/>
          <a:ext cx="1371719" cy="1109568"/>
        </a:xfrm>
        <a:prstGeom prst="rect">
          <a:avLst/>
        </a:prstGeom>
      </xdr:spPr>
    </xdr:pic>
    <xdr:clientData/>
  </xdr:twoCellAnchor>
  <xdr:twoCellAnchor editAs="oneCell">
    <xdr:from>
      <xdr:col>13</xdr:col>
      <xdr:colOff>54429</xdr:colOff>
      <xdr:row>22</xdr:row>
      <xdr:rowOff>304800</xdr:rowOff>
    </xdr:from>
    <xdr:to>
      <xdr:col>13</xdr:col>
      <xdr:colOff>1435166</xdr:colOff>
      <xdr:row>22</xdr:row>
      <xdr:rowOff>1039558</xdr:rowOff>
    </xdr:to>
    <xdr:pic>
      <xdr:nvPicPr>
        <xdr:cNvPr id="320" name="Picture 319">
          <a:hlinkClick xmlns:r="http://schemas.openxmlformats.org/officeDocument/2006/relationships" r:id="rId5" tooltip="Click Here for Accessories"/>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73" cstate="email"/>
        <a:stretch>
          <a:fillRect/>
        </a:stretch>
      </xdr:blipFill>
      <xdr:spPr>
        <a:xfrm>
          <a:off x="9918096" y="11463867"/>
          <a:ext cx="1383912" cy="731583"/>
        </a:xfrm>
        <a:prstGeom prst="rect">
          <a:avLst/>
        </a:prstGeom>
      </xdr:spPr>
    </xdr:pic>
    <xdr:clientData/>
  </xdr:twoCellAnchor>
  <xdr:twoCellAnchor editAs="oneCell">
    <xdr:from>
      <xdr:col>3</xdr:col>
      <xdr:colOff>231986</xdr:colOff>
      <xdr:row>22</xdr:row>
      <xdr:rowOff>212514</xdr:rowOff>
    </xdr:from>
    <xdr:to>
      <xdr:col>3</xdr:col>
      <xdr:colOff>1390326</xdr:colOff>
      <xdr:row>22</xdr:row>
      <xdr:rowOff>941176</xdr:rowOff>
    </xdr:to>
    <xdr:pic>
      <xdr:nvPicPr>
        <xdr:cNvPr id="322" name="Picture 321">
          <a:hlinkClick xmlns:r="http://schemas.openxmlformats.org/officeDocument/2006/relationships" r:id="rId5" tooltip="Click Here for Accessories"/>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74" cstate="email"/>
        <a:stretch>
          <a:fillRect/>
        </a:stretch>
      </xdr:blipFill>
      <xdr:spPr>
        <a:xfrm>
          <a:off x="2094653" y="11371581"/>
          <a:ext cx="1158340" cy="725487"/>
        </a:xfrm>
        <a:prstGeom prst="rect">
          <a:avLst/>
        </a:prstGeom>
      </xdr:spPr>
    </xdr:pic>
    <xdr:clientData/>
  </xdr:twoCellAnchor>
  <xdr:twoCellAnchor editAs="oneCell">
    <xdr:from>
      <xdr:col>11</xdr:col>
      <xdr:colOff>238397</xdr:colOff>
      <xdr:row>12</xdr:row>
      <xdr:rowOff>188323</xdr:rowOff>
    </xdr:from>
    <xdr:to>
      <xdr:col>11</xdr:col>
      <xdr:colOff>1189060</xdr:colOff>
      <xdr:row>12</xdr:row>
      <xdr:rowOff>1207921</xdr:rowOff>
    </xdr:to>
    <xdr:pic>
      <xdr:nvPicPr>
        <xdr:cNvPr id="227" name="Picture 226" descr="Manifold PF Threaded.jpg">
          <a:hlinkClick xmlns:r="http://schemas.openxmlformats.org/officeDocument/2006/relationships" r:id="rId75" tooltip="Click Here for Quick Drops, Threaded Quick Drops, &amp; Manifolds"/>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76" cstate="email"/>
        <a:srcRect/>
        <a:stretch>
          <a:fillRect/>
        </a:stretch>
      </xdr:blipFill>
      <xdr:spPr>
        <a:xfrm>
          <a:off x="8500654" y="7155180"/>
          <a:ext cx="947488" cy="1022773"/>
        </a:xfrm>
        <a:prstGeom prst="rect">
          <a:avLst/>
        </a:prstGeom>
      </xdr:spPr>
    </xdr:pic>
    <xdr:clientData/>
  </xdr:twoCellAnchor>
  <xdr:twoCellAnchor>
    <xdr:from>
      <xdr:col>7</xdr:col>
      <xdr:colOff>76206</xdr:colOff>
      <xdr:row>1</xdr:row>
      <xdr:rowOff>308085</xdr:rowOff>
    </xdr:from>
    <xdr:to>
      <xdr:col>11</xdr:col>
      <xdr:colOff>990606</xdr:colOff>
      <xdr:row>2</xdr:row>
      <xdr:rowOff>181797</xdr:rowOff>
    </xdr:to>
    <xdr:grpSp>
      <xdr:nvGrpSpPr>
        <xdr:cNvPr id="304" name="Group 14">
          <a:extLst>
            <a:ext uri="{FF2B5EF4-FFF2-40B4-BE49-F238E27FC236}">
              <a16:creationId xmlns:a16="http://schemas.microsoft.com/office/drawing/2014/main" id="{00000000-0008-0000-0000-000030010000}"/>
            </a:ext>
          </a:extLst>
        </xdr:cNvPr>
        <xdr:cNvGrpSpPr/>
      </xdr:nvGrpSpPr>
      <xdr:grpSpPr>
        <a:xfrm>
          <a:off x="5117129" y="413837"/>
          <a:ext cx="4196862" cy="995708"/>
          <a:chOff x="4267200" y="304813"/>
          <a:chExt cx="6400800" cy="1005827"/>
        </a:xfrm>
      </xdr:grpSpPr>
      <xdr:pic>
        <xdr:nvPicPr>
          <xdr:cNvPr id="306" name="Picture 4">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77" cstate="email"/>
          <a:srcRect l="573" t="5825" r="451" b="6796"/>
          <a:stretch>
            <a:fillRect/>
          </a:stretch>
        </xdr:blipFill>
        <xdr:spPr bwMode="auto">
          <a:xfrm>
            <a:off x="4267200" y="304813"/>
            <a:ext cx="6400800" cy="524657"/>
          </a:xfrm>
          <a:prstGeom prst="rect">
            <a:avLst/>
          </a:prstGeom>
          <a:noFill/>
        </xdr:spPr>
      </xdr:pic>
      <xdr:pic>
        <xdr:nvPicPr>
          <xdr:cNvPr id="307" name="Picture 306">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78" cstate="email"/>
          <a:srcRect l="264" t="15955" r="39954" b="8826"/>
          <a:stretch>
            <a:fillRect/>
          </a:stretch>
        </xdr:blipFill>
        <xdr:spPr bwMode="auto">
          <a:xfrm>
            <a:off x="4312919" y="944880"/>
            <a:ext cx="5021581" cy="365760"/>
          </a:xfrm>
          <a:prstGeom prst="rect">
            <a:avLst/>
          </a:prstGeom>
          <a:noFill/>
        </xdr:spPr>
      </xdr:pic>
    </xdr:grpSp>
    <xdr:clientData/>
  </xdr:twoCellAnchor>
  <xdr:twoCellAnchor>
    <xdr:from>
      <xdr:col>0</xdr:col>
      <xdr:colOff>97712</xdr:colOff>
      <xdr:row>1</xdr:row>
      <xdr:rowOff>91448</xdr:rowOff>
    </xdr:from>
    <xdr:to>
      <xdr:col>5</xdr:col>
      <xdr:colOff>1025621</xdr:colOff>
      <xdr:row>2</xdr:row>
      <xdr:rowOff>218180</xdr:rowOff>
    </xdr:to>
    <xdr:pic>
      <xdr:nvPicPr>
        <xdr:cNvPr id="305" name="Picture 304" descr="AAP_logo.png">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79" cstate="email"/>
        <a:stretch>
          <a:fillRect/>
        </a:stretch>
      </xdr:blipFill>
      <xdr:spPr>
        <a:xfrm>
          <a:off x="97712" y="194025"/>
          <a:ext cx="4327601" cy="1255078"/>
        </a:xfrm>
        <a:prstGeom prst="rect">
          <a:avLst/>
        </a:prstGeom>
      </xdr:spPr>
    </xdr:pic>
    <xdr:clientData/>
  </xdr:twoCellAnchor>
  <xdr:twoCellAnchor>
    <xdr:from>
      <xdr:col>0</xdr:col>
      <xdr:colOff>97972</xdr:colOff>
      <xdr:row>26</xdr:row>
      <xdr:rowOff>163285</xdr:rowOff>
    </xdr:from>
    <xdr:to>
      <xdr:col>5</xdr:col>
      <xdr:colOff>1038581</xdr:colOff>
      <xdr:row>26</xdr:row>
      <xdr:rowOff>1418957</xdr:rowOff>
    </xdr:to>
    <xdr:pic>
      <xdr:nvPicPr>
        <xdr:cNvPr id="229" name="Picture 228" descr="AAP_logo.png">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79" cstate="email"/>
        <a:stretch>
          <a:fillRect/>
        </a:stretch>
      </xdr:blipFill>
      <xdr:spPr>
        <a:xfrm>
          <a:off x="97972" y="17602199"/>
          <a:ext cx="4260752" cy="1255672"/>
        </a:xfrm>
        <a:prstGeom prst="rect">
          <a:avLst/>
        </a:prstGeom>
      </xdr:spPr>
    </xdr:pic>
    <xdr:clientData/>
  </xdr:twoCellAnchor>
  <xdr:oneCellAnchor>
    <xdr:from>
      <xdr:col>14</xdr:col>
      <xdr:colOff>21395</xdr:colOff>
      <xdr:row>0</xdr:row>
      <xdr:rowOff>60410</xdr:rowOff>
    </xdr:from>
    <xdr:ext cx="1698928" cy="374141"/>
    <xdr:sp macro="" textlink="">
      <xdr:nvSpPr>
        <xdr:cNvPr id="231" name="Rectangle 230">
          <a:hlinkClick xmlns:r="http://schemas.openxmlformats.org/officeDocument/2006/relationships" r:id="rId80"/>
          <a:extLst>
            <a:ext uri="{FF2B5EF4-FFF2-40B4-BE49-F238E27FC236}">
              <a16:creationId xmlns:a16="http://schemas.microsoft.com/office/drawing/2014/main" id="{00000000-0008-0000-0000-0000E7000000}"/>
            </a:ext>
          </a:extLst>
        </xdr:cNvPr>
        <xdr:cNvSpPr/>
      </xdr:nvSpPr>
      <xdr:spPr>
        <a:xfrm>
          <a:off x="11277224" y="60410"/>
          <a:ext cx="1698928" cy="374141"/>
        </a:xfrm>
        <a:prstGeom prst="rect">
          <a:avLst/>
        </a:prstGeom>
        <a:noFill/>
      </xdr:spPr>
      <xdr:txBody>
        <a:bodyPr wrap="none" lIns="91440" tIns="45720" rIns="91440" bIns="45720">
          <a:spAutoFit/>
        </a:bodyPr>
        <a:lstStyle/>
        <a:p>
          <a:pPr algn="ctr"/>
          <a:r>
            <a:rPr lang="en-US" sz="1800" b="1" cap="none" spc="0">
              <a:ln w="10541" cmpd="sng">
                <a:solidFill>
                  <a:schemeClr val="bg1"/>
                </a:solidFill>
                <a:prstDash val="solid"/>
              </a:ln>
              <a:solidFill>
                <a:schemeClr val="bg1"/>
              </a:solidFill>
              <a:effectLst/>
            </a:rPr>
            <a:t>Bill of Materials</a:t>
          </a:r>
        </a:p>
      </xdr:txBody>
    </xdr:sp>
    <xdr:clientData/>
  </xdr:oneCellAnchor>
  <xdr:twoCellAnchor>
    <xdr:from>
      <xdr:col>13</xdr:col>
      <xdr:colOff>1230086</xdr:colOff>
      <xdr:row>0</xdr:row>
      <xdr:rowOff>54429</xdr:rowOff>
    </xdr:from>
    <xdr:to>
      <xdr:col>16</xdr:col>
      <xdr:colOff>76199</xdr:colOff>
      <xdr:row>1</xdr:row>
      <xdr:rowOff>413658</xdr:rowOff>
    </xdr:to>
    <xdr:sp macro="" textlink="">
      <xdr:nvSpPr>
        <xdr:cNvPr id="241" name="TextBox 240">
          <a:hlinkClick xmlns:r="http://schemas.openxmlformats.org/officeDocument/2006/relationships" r:id="rId81" tooltip="Go To Bill of Material Screen"/>
          <a:extLst>
            <a:ext uri="{FF2B5EF4-FFF2-40B4-BE49-F238E27FC236}">
              <a16:creationId xmlns:a16="http://schemas.microsoft.com/office/drawing/2014/main" id="{00000000-0008-0000-0000-0000F1000000}"/>
            </a:ext>
          </a:extLst>
        </xdr:cNvPr>
        <xdr:cNvSpPr txBox="1"/>
      </xdr:nvSpPr>
      <xdr:spPr>
        <a:xfrm>
          <a:off x="10951029" y="54429"/>
          <a:ext cx="1981199" cy="45720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Bill of Materials</a:t>
          </a:r>
        </a:p>
      </xdr:txBody>
    </xdr:sp>
    <xdr:clientData/>
  </xdr:twoCellAnchor>
  <xdr:twoCellAnchor>
    <xdr:from>
      <xdr:col>7</xdr:col>
      <xdr:colOff>65315</xdr:colOff>
      <xdr:row>4</xdr:row>
      <xdr:rowOff>70757</xdr:rowOff>
    </xdr:from>
    <xdr:to>
      <xdr:col>15</xdr:col>
      <xdr:colOff>1153887</xdr:colOff>
      <xdr:row>5</xdr:row>
      <xdr:rowOff>10883</xdr:rowOff>
    </xdr:to>
    <xdr:grpSp>
      <xdr:nvGrpSpPr>
        <xdr:cNvPr id="274" name="Group 273">
          <a:extLst>
            <a:ext uri="{FF2B5EF4-FFF2-40B4-BE49-F238E27FC236}">
              <a16:creationId xmlns:a16="http://schemas.microsoft.com/office/drawing/2014/main" id="{00000000-0008-0000-0000-000012010000}"/>
            </a:ext>
          </a:extLst>
        </xdr:cNvPr>
        <xdr:cNvGrpSpPr/>
      </xdr:nvGrpSpPr>
      <xdr:grpSpPr>
        <a:xfrm>
          <a:off x="5109413" y="1943274"/>
          <a:ext cx="7647145" cy="1258972"/>
          <a:chOff x="1254930" y="9245237"/>
          <a:chExt cx="4427211" cy="1257298"/>
        </a:xfrm>
      </xdr:grpSpPr>
      <xdr:sp macro="" textlink="">
        <xdr:nvSpPr>
          <xdr:cNvPr id="276" name="TextBox 275">
            <a:extLst>
              <a:ext uri="{FF2B5EF4-FFF2-40B4-BE49-F238E27FC236}">
                <a16:creationId xmlns:a16="http://schemas.microsoft.com/office/drawing/2014/main" id="{00000000-0008-0000-0000-000014010000}"/>
              </a:ext>
            </a:extLst>
          </xdr:cNvPr>
          <xdr:cNvSpPr txBox="1"/>
        </xdr:nvSpPr>
        <xdr:spPr>
          <a:xfrm>
            <a:off x="1415802" y="9245237"/>
            <a:ext cx="4266339"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000" b="1">
                <a:solidFill>
                  <a:schemeClr val="tx2"/>
                </a:solidFill>
                <a:latin typeface="Aharoni" pitchFamily="2" charset="-79"/>
                <a:cs typeface="Aharoni" pitchFamily="2" charset="-79"/>
              </a:rPr>
              <a:t>INSTRUCTIONS TO</a:t>
            </a:r>
            <a:r>
              <a:rPr lang="en-US" sz="2000" b="1" baseline="0">
                <a:solidFill>
                  <a:schemeClr val="tx2"/>
                </a:solidFill>
                <a:latin typeface="Aharoni" pitchFamily="2" charset="-79"/>
                <a:cs typeface="Aharoni" pitchFamily="2" charset="-79"/>
              </a:rPr>
              <a:t> BUILD YOUR COMPRESSED AIR SYSTEM</a:t>
            </a:r>
            <a:endParaRPr lang="en-US" sz="2000" b="1">
              <a:solidFill>
                <a:schemeClr val="tx2"/>
              </a:solidFill>
              <a:latin typeface="Aharoni" pitchFamily="2" charset="-79"/>
              <a:cs typeface="Aharoni" pitchFamily="2" charset="-79"/>
            </a:endParaRPr>
          </a:p>
          <a:p>
            <a:endParaRPr lang="en-US" sz="800" b="1">
              <a:solidFill>
                <a:schemeClr val="tx2"/>
              </a:solidFill>
            </a:endParaRPr>
          </a:p>
        </xdr:txBody>
      </xdr:sp>
      <xdr:grpSp>
        <xdr:nvGrpSpPr>
          <xdr:cNvPr id="277" name="Group 20">
            <a:extLst>
              <a:ext uri="{FF2B5EF4-FFF2-40B4-BE49-F238E27FC236}">
                <a16:creationId xmlns:a16="http://schemas.microsoft.com/office/drawing/2014/main" id="{00000000-0008-0000-0000-000015010000}"/>
              </a:ext>
            </a:extLst>
          </xdr:cNvPr>
          <xdr:cNvGrpSpPr/>
        </xdr:nvGrpSpPr>
        <xdr:grpSpPr>
          <a:xfrm>
            <a:off x="2374540" y="9586499"/>
            <a:ext cx="1885488" cy="803902"/>
            <a:chOff x="2344060" y="9076588"/>
            <a:chExt cx="1885488" cy="865903"/>
          </a:xfrm>
        </xdr:grpSpPr>
        <xdr:sp macro="" textlink="">
          <xdr:nvSpPr>
            <xdr:cNvPr id="279" name="TextBox 278">
              <a:extLst>
                <a:ext uri="{FF2B5EF4-FFF2-40B4-BE49-F238E27FC236}">
                  <a16:creationId xmlns:a16="http://schemas.microsoft.com/office/drawing/2014/main" id="{00000000-0008-0000-0000-000017010000}"/>
                </a:ext>
              </a:extLst>
            </xdr:cNvPr>
            <xdr:cNvSpPr txBox="1"/>
          </xdr:nvSpPr>
          <xdr:spPr>
            <a:xfrm>
              <a:off x="2344060" y="9090074"/>
              <a:ext cx="810860" cy="852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300" b="1">
                  <a:solidFill>
                    <a:schemeClr val="tx2"/>
                  </a:solidFill>
                </a:rPr>
                <a:t>1)  Pipe</a:t>
              </a:r>
            </a:p>
            <a:p>
              <a:r>
                <a:rPr lang="en-US" sz="1300" b="1">
                  <a:solidFill>
                    <a:schemeClr val="tx2"/>
                  </a:solidFill>
                </a:rPr>
                <a:t>2)  Fittings</a:t>
              </a:r>
            </a:p>
            <a:p>
              <a:r>
                <a:rPr lang="en-US" sz="1300" b="1">
                  <a:solidFill>
                    <a:schemeClr val="tx2"/>
                  </a:solidFill>
                </a:rPr>
                <a:t>3) Quick Drops</a:t>
              </a:r>
            </a:p>
          </xdr:txBody>
        </xdr:sp>
        <xdr:sp macro="" textlink="">
          <xdr:nvSpPr>
            <xdr:cNvPr id="289" name="TextBox 288">
              <a:extLst>
                <a:ext uri="{FF2B5EF4-FFF2-40B4-BE49-F238E27FC236}">
                  <a16:creationId xmlns:a16="http://schemas.microsoft.com/office/drawing/2014/main" id="{00000000-0008-0000-0000-000021010000}"/>
                </a:ext>
              </a:extLst>
            </xdr:cNvPr>
            <xdr:cNvSpPr txBox="1"/>
          </xdr:nvSpPr>
          <xdr:spPr>
            <a:xfrm>
              <a:off x="3105706" y="9076588"/>
              <a:ext cx="1123842" cy="784861"/>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300" b="1">
                  <a:solidFill>
                    <a:schemeClr val="tx2"/>
                  </a:solidFill>
                </a:rPr>
                <a:t>4)  Hanging</a:t>
              </a:r>
              <a:r>
                <a:rPr lang="en-US" sz="1300" b="1" baseline="0">
                  <a:solidFill>
                    <a:schemeClr val="tx2"/>
                  </a:solidFill>
                </a:rPr>
                <a:t> Material</a:t>
              </a:r>
              <a:endParaRPr lang="en-US" sz="1300" b="1">
                <a:solidFill>
                  <a:schemeClr val="tx2"/>
                </a:solidFill>
              </a:endParaRPr>
            </a:p>
            <a:p>
              <a:r>
                <a:rPr lang="en-US" sz="1300" b="1">
                  <a:solidFill>
                    <a:schemeClr val="tx2"/>
                  </a:solidFill>
                </a:rPr>
                <a:t>5)  Tools</a:t>
              </a:r>
            </a:p>
            <a:p>
              <a:r>
                <a:rPr lang="en-US" sz="1200" b="1">
                  <a:solidFill>
                    <a:schemeClr val="tx2"/>
                  </a:solidFill>
                </a:rPr>
                <a:t>6)  Accessories</a:t>
              </a:r>
            </a:p>
          </xdr:txBody>
        </xdr:sp>
      </xdr:grpSp>
      <xdr:sp macro="" textlink="">
        <xdr:nvSpPr>
          <xdr:cNvPr id="278" name="TextBox 277">
            <a:extLst>
              <a:ext uri="{FF2B5EF4-FFF2-40B4-BE49-F238E27FC236}">
                <a16:creationId xmlns:a16="http://schemas.microsoft.com/office/drawing/2014/main" id="{00000000-0008-0000-0000-000016010000}"/>
              </a:ext>
            </a:extLst>
          </xdr:cNvPr>
          <xdr:cNvSpPr txBox="1"/>
        </xdr:nvSpPr>
        <xdr:spPr>
          <a:xfrm>
            <a:off x="1254930" y="9644740"/>
            <a:ext cx="1055323" cy="857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400" b="1">
                <a:solidFill>
                  <a:schemeClr val="tx2"/>
                </a:solidFill>
                <a:latin typeface="Aharoni" pitchFamily="2" charset="-79"/>
                <a:ea typeface="+mn-ea"/>
                <a:cs typeface="Aharoni" pitchFamily="2" charset="-79"/>
              </a:rPr>
              <a:t>CLICK</a:t>
            </a:r>
            <a:r>
              <a:rPr lang="en-US" sz="1400" b="1" baseline="0">
                <a:solidFill>
                  <a:schemeClr val="tx2"/>
                </a:solidFill>
                <a:latin typeface="Aharoni" pitchFamily="2" charset="-79"/>
                <a:ea typeface="+mn-ea"/>
                <a:cs typeface="Aharoni" pitchFamily="2" charset="-79"/>
              </a:rPr>
              <a:t> ON</a:t>
            </a:r>
            <a:r>
              <a:rPr lang="en-US" sz="1400" b="1">
                <a:solidFill>
                  <a:schemeClr val="tx2"/>
                </a:solidFill>
                <a:latin typeface="Aharoni" pitchFamily="2" charset="-79"/>
                <a:ea typeface="+mn-ea"/>
                <a:cs typeface="Aharoni" pitchFamily="2" charset="-79"/>
              </a:rPr>
              <a:t> PICTURE AND</a:t>
            </a:r>
            <a:r>
              <a:rPr lang="en-US" sz="1400" b="1" baseline="0">
                <a:solidFill>
                  <a:schemeClr val="tx2"/>
                </a:solidFill>
                <a:latin typeface="Aharoni" pitchFamily="2" charset="-79"/>
                <a:ea typeface="+mn-ea"/>
                <a:cs typeface="Aharoni" pitchFamily="2" charset="-79"/>
              </a:rPr>
              <a:t> SELECT THE FOLLOWING ITEMS 	</a:t>
            </a:r>
            <a:endParaRPr lang="en-US" sz="1400" b="1">
              <a:latin typeface="+mn-lt"/>
              <a:cs typeface="Aharoni" pitchFamily="2" charset="-79"/>
            </a:endParaRPr>
          </a:p>
          <a:p>
            <a:endParaRPr lang="en-US" sz="1100"/>
          </a:p>
        </xdr:txBody>
      </xdr:sp>
    </xdr:grpSp>
    <xdr:clientData/>
  </xdr:twoCellAnchor>
  <xdr:twoCellAnchor>
    <xdr:from>
      <xdr:col>13</xdr:col>
      <xdr:colOff>1099457</xdr:colOff>
      <xdr:row>26</xdr:row>
      <xdr:rowOff>130629</xdr:rowOff>
    </xdr:from>
    <xdr:to>
      <xdr:col>15</xdr:col>
      <xdr:colOff>1480455</xdr:colOff>
      <xdr:row>26</xdr:row>
      <xdr:rowOff>587829</xdr:rowOff>
    </xdr:to>
    <xdr:sp macro="" textlink="">
      <xdr:nvSpPr>
        <xdr:cNvPr id="308" name="TextBox 307">
          <a:hlinkClick xmlns:r="http://schemas.openxmlformats.org/officeDocument/2006/relationships" r:id="rId82" tooltip="Retun to Top of Page"/>
          <a:extLst>
            <a:ext uri="{FF2B5EF4-FFF2-40B4-BE49-F238E27FC236}">
              <a16:creationId xmlns:a16="http://schemas.microsoft.com/office/drawing/2014/main" id="{00000000-0008-0000-0000-000034010000}"/>
            </a:ext>
          </a:extLst>
        </xdr:cNvPr>
        <xdr:cNvSpPr txBox="1"/>
      </xdr:nvSpPr>
      <xdr:spPr>
        <a:xfrm>
          <a:off x="10820400" y="17438915"/>
          <a:ext cx="1981198" cy="45720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editAs="oneCell">
    <xdr:from>
      <xdr:col>3</xdr:col>
      <xdr:colOff>239486</xdr:colOff>
      <xdr:row>4</xdr:row>
      <xdr:rowOff>108858</xdr:rowOff>
    </xdr:from>
    <xdr:to>
      <xdr:col>3</xdr:col>
      <xdr:colOff>1269365</xdr:colOff>
      <xdr:row>4</xdr:row>
      <xdr:rowOff>1212578</xdr:rowOff>
    </xdr:to>
    <xdr:pic>
      <xdr:nvPicPr>
        <xdr:cNvPr id="1025" name="Picture 1">
          <a:hlinkClick xmlns:r="http://schemas.openxmlformats.org/officeDocument/2006/relationships" r:id="rId12" tooltip="Click Here to Select Pipe and Clips"/>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83" cstate="email"/>
        <a:srcRect/>
        <a:stretch>
          <a:fillRect/>
        </a:stretch>
      </xdr:blipFill>
      <xdr:spPr bwMode="auto">
        <a:xfrm>
          <a:off x="1959429" y="1970315"/>
          <a:ext cx="1033054" cy="1100545"/>
        </a:xfrm>
        <a:prstGeom prst="rect">
          <a:avLst/>
        </a:prstGeom>
        <a:noFill/>
        <a:ln w="1">
          <a:noFill/>
          <a:miter lim="800000"/>
          <a:headEnd/>
          <a:tailEnd type="none" w="med" len="med"/>
        </a:ln>
        <a:effectLst/>
      </xdr:spPr>
    </xdr:pic>
    <xdr:clientData/>
  </xdr:twoCellAnchor>
  <xdr:twoCellAnchor>
    <xdr:from>
      <xdr:col>13</xdr:col>
      <xdr:colOff>27214</xdr:colOff>
      <xdr:row>4</xdr:row>
      <xdr:rowOff>468088</xdr:rowOff>
    </xdr:from>
    <xdr:to>
      <xdr:col>16</xdr:col>
      <xdr:colOff>119741</xdr:colOff>
      <xdr:row>4</xdr:row>
      <xdr:rowOff>1306286</xdr:rowOff>
    </xdr:to>
    <xdr:sp macro="" textlink="">
      <xdr:nvSpPr>
        <xdr:cNvPr id="327" name="TextBox 326">
          <a:extLst>
            <a:ext uri="{FF2B5EF4-FFF2-40B4-BE49-F238E27FC236}">
              <a16:creationId xmlns:a16="http://schemas.microsoft.com/office/drawing/2014/main" id="{00000000-0008-0000-0000-000047010000}"/>
            </a:ext>
          </a:extLst>
        </xdr:cNvPr>
        <xdr:cNvSpPr txBox="1"/>
      </xdr:nvSpPr>
      <xdr:spPr>
        <a:xfrm>
          <a:off x="9951357" y="2345874"/>
          <a:ext cx="3294741" cy="838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b="1">
              <a:solidFill>
                <a:schemeClr val="tx2"/>
              </a:solidFill>
              <a:latin typeface="Aharoni" pitchFamily="2" charset="-79"/>
              <a:cs typeface="Aharoni" pitchFamily="2" charset="-79"/>
            </a:rPr>
            <a:t>***ENTER ITEM QUANTITIES.***</a:t>
          </a:r>
          <a:r>
            <a:rPr lang="en-US" sz="1600" b="1" baseline="0">
              <a:solidFill>
                <a:schemeClr val="tx2"/>
              </a:solidFill>
              <a:latin typeface="Aharoni" pitchFamily="2" charset="-79"/>
              <a:cs typeface="Aharoni" pitchFamily="2" charset="-79"/>
            </a:rPr>
            <a:t>  </a:t>
          </a:r>
        </a:p>
        <a:p>
          <a:endParaRPr lang="en-US" sz="1600" b="1" baseline="0">
            <a:solidFill>
              <a:schemeClr val="tx2"/>
            </a:solidFill>
            <a:latin typeface="Aharoni" pitchFamily="2" charset="-79"/>
            <a:cs typeface="Aharoni" pitchFamily="2" charset="-79"/>
          </a:endParaRPr>
        </a:p>
        <a:p>
          <a:r>
            <a:rPr lang="en-US" sz="1600" b="1" baseline="0">
              <a:solidFill>
                <a:schemeClr val="tx2"/>
              </a:solidFill>
              <a:latin typeface="Aharoni" pitchFamily="2" charset="-79"/>
              <a:cs typeface="Aharoni" pitchFamily="2" charset="-79"/>
            </a:rPr>
            <a:t>***REVIEW BILL OF MATERIALS*** WITH PRICING.</a:t>
          </a:r>
          <a:endParaRPr lang="en-US" sz="1600" b="1">
            <a:solidFill>
              <a:schemeClr val="tx2"/>
            </a:solidFill>
            <a:latin typeface="Aharoni" pitchFamily="2" charset="-79"/>
            <a:cs typeface="Aharoni" pitchFamily="2" charset="-79"/>
          </a:endParaRPr>
        </a:p>
      </xdr:txBody>
    </xdr:sp>
    <xdr:clientData/>
  </xdr:twoCellAnchor>
  <xdr:twoCellAnchor>
    <xdr:from>
      <xdr:col>11</xdr:col>
      <xdr:colOff>141940</xdr:colOff>
      <xdr:row>16</xdr:row>
      <xdr:rowOff>141941</xdr:rowOff>
    </xdr:from>
    <xdr:to>
      <xdr:col>16</xdr:col>
      <xdr:colOff>7470</xdr:colOff>
      <xdr:row>16</xdr:row>
      <xdr:rowOff>1195294</xdr:rowOff>
    </xdr:to>
    <xdr:sp macro="" textlink="">
      <xdr:nvSpPr>
        <xdr:cNvPr id="335" name="TextBox 334">
          <a:extLst>
            <a:ext uri="{FF2B5EF4-FFF2-40B4-BE49-F238E27FC236}">
              <a16:creationId xmlns:a16="http://schemas.microsoft.com/office/drawing/2014/main" id="{00000000-0008-0000-0000-00004F010000}"/>
            </a:ext>
          </a:extLst>
        </xdr:cNvPr>
        <xdr:cNvSpPr txBox="1"/>
      </xdr:nvSpPr>
      <xdr:spPr>
        <a:xfrm>
          <a:off x="8449234" y="10526059"/>
          <a:ext cx="4706471" cy="1053353"/>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000" b="1">
              <a:solidFill>
                <a:schemeClr val="tx2"/>
              </a:solidFill>
              <a:latin typeface="Aharoni" pitchFamily="2" charset="-79"/>
              <a:cs typeface="Aharoni" pitchFamily="2" charset="-79"/>
            </a:rPr>
            <a:t>ADAPTOR KIT - </a:t>
          </a:r>
          <a:r>
            <a:rPr lang="en-US" sz="2000" b="1">
              <a:solidFill>
                <a:schemeClr val="tx2"/>
              </a:solidFill>
            </a:rPr>
            <a:t>Gives you the option to converting</a:t>
          </a:r>
          <a:r>
            <a:rPr lang="en-US" sz="2000" b="1" baseline="0">
              <a:solidFill>
                <a:schemeClr val="tx2"/>
              </a:solidFill>
            </a:rPr>
            <a:t> one end of an AIRnet fitting to a NPT female thread.</a:t>
          </a:r>
          <a:endParaRPr lang="en-US" sz="2000" b="1">
            <a:solidFill>
              <a:schemeClr val="tx2"/>
            </a:solidFill>
          </a:endParaRPr>
        </a:p>
      </xdr:txBody>
    </xdr:sp>
    <xdr:clientData/>
  </xdr:twoCellAnchor>
  <xdr:twoCellAnchor>
    <xdr:from>
      <xdr:col>10</xdr:col>
      <xdr:colOff>57692</xdr:colOff>
      <xdr:row>20</xdr:row>
      <xdr:rowOff>190500</xdr:rowOff>
    </xdr:from>
    <xdr:to>
      <xdr:col>16</xdr:col>
      <xdr:colOff>27267</xdr:colOff>
      <xdr:row>21</xdr:row>
      <xdr:rowOff>8030</xdr:rowOff>
    </xdr:to>
    <xdr:sp macro="" textlink="">
      <xdr:nvSpPr>
        <xdr:cNvPr id="338" name="TextBox 337">
          <a:extLst>
            <a:ext uri="{FF2B5EF4-FFF2-40B4-BE49-F238E27FC236}">
              <a16:creationId xmlns:a16="http://schemas.microsoft.com/office/drawing/2014/main" id="{00000000-0008-0000-0000-000052010000}"/>
            </a:ext>
          </a:extLst>
        </xdr:cNvPr>
        <xdr:cNvSpPr txBox="1"/>
      </xdr:nvSpPr>
      <xdr:spPr>
        <a:xfrm>
          <a:off x="8294016" y="13447059"/>
          <a:ext cx="4877751" cy="1139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000" b="1">
              <a:solidFill>
                <a:schemeClr val="tx2"/>
              </a:solidFill>
              <a:latin typeface="Aharoni" panose="02010803020104030203" pitchFamily="2" charset="-79"/>
              <a:cs typeface="Aharoni" panose="02010803020104030203" pitchFamily="2" charset="-79"/>
            </a:rPr>
            <a:t>PIPE DEPTH</a:t>
          </a:r>
          <a:r>
            <a:rPr lang="en-US" sz="2000" b="1" baseline="0">
              <a:solidFill>
                <a:schemeClr val="tx2"/>
              </a:solidFill>
              <a:latin typeface="Aharoni" panose="02010803020104030203" pitchFamily="2" charset="-79"/>
              <a:cs typeface="Aharoni" panose="02010803020104030203" pitchFamily="2" charset="-79"/>
            </a:rPr>
            <a:t> GAUGE</a:t>
          </a:r>
          <a:endParaRPr lang="en-US" sz="2000" b="1">
            <a:solidFill>
              <a:schemeClr val="tx2"/>
            </a:solidFill>
            <a:latin typeface="Aharoni" panose="02010803020104030203" pitchFamily="2" charset="-79"/>
            <a:cs typeface="Aharoni" panose="02010803020104030203" pitchFamily="2" charset="-79"/>
          </a:endParaRPr>
        </a:p>
        <a:p>
          <a:r>
            <a:rPr lang="en-US" sz="1800" b="1">
              <a:solidFill>
                <a:schemeClr val="tx2"/>
              </a:solidFill>
              <a:latin typeface="+mn-lt"/>
              <a:cs typeface="Aharoni" panose="02010803020104030203" pitchFamily="2" charset="-79"/>
            </a:rPr>
            <a:t>A must for a successful installation - </a:t>
          </a:r>
          <a:r>
            <a:rPr lang="en-US" sz="1800" b="1" baseline="0">
              <a:solidFill>
                <a:schemeClr val="tx2"/>
              </a:solidFill>
              <a:latin typeface="+mn-lt"/>
              <a:cs typeface="Aharoni" panose="02010803020104030203" pitchFamily="2" charset="-79"/>
            </a:rPr>
            <a:t>this tool assures the correct pipe depth into the fitting.</a:t>
          </a:r>
          <a:endParaRPr lang="en-US" sz="1800" b="1">
            <a:solidFill>
              <a:schemeClr val="tx2"/>
            </a:solidFill>
            <a:latin typeface="Arial Black" panose="020B0A04020102020204" pitchFamily="34" charset="0"/>
            <a:cs typeface="Aharoni" panose="02010803020104030203" pitchFamily="2" charset="-79"/>
          </a:endParaRPr>
        </a:p>
      </xdr:txBody>
    </xdr:sp>
    <xdr:clientData/>
  </xdr:twoCellAnchor>
  <xdr:twoCellAnchor>
    <xdr:from>
      <xdr:col>13</xdr:col>
      <xdr:colOff>32657</xdr:colOff>
      <xdr:row>24</xdr:row>
      <xdr:rowOff>65314</xdr:rowOff>
    </xdr:from>
    <xdr:to>
      <xdr:col>15</xdr:col>
      <xdr:colOff>1480457</xdr:colOff>
      <xdr:row>24</xdr:row>
      <xdr:rowOff>1197428</xdr:rowOff>
    </xdr:to>
    <xdr:sp macro="" textlink="">
      <xdr:nvSpPr>
        <xdr:cNvPr id="339" name="TextBox 338">
          <a:extLst>
            <a:ext uri="{FF2B5EF4-FFF2-40B4-BE49-F238E27FC236}">
              <a16:creationId xmlns:a16="http://schemas.microsoft.com/office/drawing/2014/main" id="{00000000-0008-0000-0000-000053010000}"/>
            </a:ext>
          </a:extLst>
        </xdr:cNvPr>
        <xdr:cNvSpPr txBox="1"/>
      </xdr:nvSpPr>
      <xdr:spPr>
        <a:xfrm>
          <a:off x="9753600" y="15969343"/>
          <a:ext cx="3048000" cy="11321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000" b="1">
              <a:solidFill>
                <a:schemeClr val="tx2"/>
              </a:solidFill>
              <a:latin typeface="Arial Black" pitchFamily="34" charset="0"/>
              <a:cs typeface="Aharoni" pitchFamily="2" charset="-79"/>
            </a:rPr>
            <a:t>10</a:t>
          </a:r>
          <a:r>
            <a:rPr lang="en-US" sz="2000" b="1" baseline="0">
              <a:solidFill>
                <a:schemeClr val="tx2"/>
              </a:solidFill>
              <a:latin typeface="+mn-lt"/>
              <a:cs typeface="Aharoni" pitchFamily="2" charset="-79"/>
            </a:rPr>
            <a:t> </a:t>
          </a:r>
          <a:r>
            <a:rPr lang="en-US" sz="2000" b="1" baseline="0">
              <a:solidFill>
                <a:schemeClr val="tx2"/>
              </a:solidFill>
              <a:latin typeface="Aharoni" pitchFamily="2" charset="-79"/>
              <a:cs typeface="Aharoni" pitchFamily="2" charset="-79"/>
            </a:rPr>
            <a:t>YEAR WARRANTY </a:t>
          </a:r>
          <a:r>
            <a:rPr lang="en-US" sz="1800" b="1" baseline="0">
              <a:solidFill>
                <a:schemeClr val="tx2"/>
              </a:solidFill>
              <a:latin typeface="+mn-lt"/>
              <a:cs typeface="Aharoni" pitchFamily="2" charset="-79"/>
            </a:rPr>
            <a:t>Leak Free Design - Push to Connect Technology</a:t>
          </a:r>
          <a:r>
            <a:rPr lang="en-US" sz="1600" b="1" baseline="0">
              <a:solidFill>
                <a:schemeClr val="tx2"/>
              </a:solidFill>
              <a:latin typeface="+mn-lt"/>
              <a:cs typeface="Aharoni" pitchFamily="2" charset="-79"/>
            </a:rPr>
            <a:t> (PF Series) </a:t>
          </a:r>
        </a:p>
      </xdr:txBody>
    </xdr:sp>
    <xdr:clientData/>
  </xdr:twoCellAnchor>
  <xdr:twoCellAnchor editAs="oneCell">
    <xdr:from>
      <xdr:col>0</xdr:col>
      <xdr:colOff>119742</xdr:colOff>
      <xdr:row>12</xdr:row>
      <xdr:rowOff>0</xdr:rowOff>
    </xdr:from>
    <xdr:to>
      <xdr:col>2</xdr:col>
      <xdr:colOff>9238</xdr:colOff>
      <xdr:row>13</xdr:row>
      <xdr:rowOff>54429</xdr:rowOff>
    </xdr:to>
    <xdr:pic>
      <xdr:nvPicPr>
        <xdr:cNvPr id="5122" name="Picture 2">
          <a:hlinkClick xmlns:r="http://schemas.openxmlformats.org/officeDocument/2006/relationships" r:id="rId3" tooltip="Click Here for Quick Drops, Threaded Quick Drops, &amp; Manifolds"/>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84" cstate="email"/>
        <a:srcRect/>
        <a:stretch>
          <a:fillRect/>
        </a:stretch>
      </xdr:blipFill>
      <xdr:spPr bwMode="auto">
        <a:xfrm>
          <a:off x="119742" y="7478486"/>
          <a:ext cx="1547300" cy="1371600"/>
        </a:xfrm>
        <a:prstGeom prst="rect">
          <a:avLst/>
        </a:prstGeom>
        <a:noFill/>
        <a:ln w="1">
          <a:noFill/>
          <a:miter lim="800000"/>
          <a:headEnd/>
          <a:tailEnd type="none" w="med" len="med"/>
        </a:ln>
        <a:effectLst/>
      </xdr:spPr>
    </xdr:pic>
    <xdr:clientData/>
  </xdr:twoCellAnchor>
  <xdr:twoCellAnchor>
    <xdr:from>
      <xdr:col>14</xdr:col>
      <xdr:colOff>54427</xdr:colOff>
      <xdr:row>17</xdr:row>
      <xdr:rowOff>76200</xdr:rowOff>
    </xdr:from>
    <xdr:to>
      <xdr:col>15</xdr:col>
      <xdr:colOff>1505493</xdr:colOff>
      <xdr:row>18</xdr:row>
      <xdr:rowOff>1306286</xdr:rowOff>
    </xdr:to>
    <xdr:grpSp>
      <xdr:nvGrpSpPr>
        <xdr:cNvPr id="325" name="Group 324">
          <a:hlinkClick xmlns:r="http://schemas.openxmlformats.org/officeDocument/2006/relationships" r:id="rId85"/>
          <a:extLst>
            <a:ext uri="{FF2B5EF4-FFF2-40B4-BE49-F238E27FC236}">
              <a16:creationId xmlns:a16="http://schemas.microsoft.com/office/drawing/2014/main" id="{00000000-0008-0000-0000-000045010000}"/>
            </a:ext>
          </a:extLst>
        </xdr:cNvPr>
        <xdr:cNvGrpSpPr/>
      </xdr:nvGrpSpPr>
      <xdr:grpSpPr>
        <a:xfrm>
          <a:off x="11587004" y="11799277"/>
          <a:ext cx="1524335" cy="1329488"/>
          <a:chOff x="6531428" y="11713028"/>
          <a:chExt cx="1516380" cy="1317172"/>
        </a:xfrm>
      </xdr:grpSpPr>
      <xdr:sp macro="" textlink="">
        <xdr:nvSpPr>
          <xdr:cNvPr id="296" name="Rounded Rectangle 295">
            <a:extLst>
              <a:ext uri="{FF2B5EF4-FFF2-40B4-BE49-F238E27FC236}">
                <a16:creationId xmlns:a16="http://schemas.microsoft.com/office/drawing/2014/main" id="{00000000-0008-0000-0000-000028010000}"/>
              </a:ext>
            </a:extLst>
          </xdr:cNvPr>
          <xdr:cNvSpPr>
            <a:spLocks noChangeAspect="1"/>
          </xdr:cNvSpPr>
        </xdr:nvSpPr>
        <xdr:spPr>
          <a:xfrm>
            <a:off x="6531428" y="11713028"/>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83" name="Group 282">
            <a:hlinkClick xmlns:r="http://schemas.openxmlformats.org/officeDocument/2006/relationships" r:id="rId54" tooltip="Click Here for Installation Materials"/>
            <a:extLst>
              <a:ext uri="{FF2B5EF4-FFF2-40B4-BE49-F238E27FC236}">
                <a16:creationId xmlns:a16="http://schemas.microsoft.com/office/drawing/2014/main" id="{00000000-0008-0000-0000-00001B010000}"/>
              </a:ext>
            </a:extLst>
          </xdr:cNvPr>
          <xdr:cNvGrpSpPr/>
        </xdr:nvGrpSpPr>
        <xdr:grpSpPr>
          <a:xfrm>
            <a:off x="6727371" y="11919858"/>
            <a:ext cx="1099458" cy="957942"/>
            <a:chOff x="11353800" y="1865624"/>
            <a:chExt cx="1404112" cy="1349144"/>
          </a:xfrm>
        </xdr:grpSpPr>
        <xdr:pic>
          <xdr:nvPicPr>
            <xdr:cNvPr id="284" name="Picture 283" descr="L_AIRNET_099.jpg">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86" cstate="email"/>
            <a:stretch>
              <a:fillRect/>
            </a:stretch>
          </xdr:blipFill>
          <xdr:spPr>
            <a:xfrm>
              <a:off x="11353800" y="1865624"/>
              <a:ext cx="1220900" cy="801375"/>
            </a:xfrm>
            <a:prstGeom prst="rect">
              <a:avLst/>
            </a:prstGeom>
          </xdr:spPr>
        </xdr:pic>
        <xdr:pic>
          <xdr:nvPicPr>
            <xdr:cNvPr id="285" name="Picture 1">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87" cstate="email"/>
            <a:srcRect/>
            <a:stretch>
              <a:fillRect/>
            </a:stretch>
          </xdr:blipFill>
          <xdr:spPr bwMode="auto">
            <a:xfrm>
              <a:off x="11908971" y="2536187"/>
              <a:ext cx="848941" cy="678581"/>
            </a:xfrm>
            <a:prstGeom prst="rect">
              <a:avLst/>
            </a:prstGeom>
            <a:noFill/>
            <a:ln w="1">
              <a:noFill/>
              <a:miter lim="800000"/>
              <a:headEnd/>
              <a:tailEnd type="none" w="med" len="med"/>
            </a:ln>
            <a:effectLst/>
          </xdr:spPr>
        </xdr:pic>
      </xdr:grpSp>
    </xdr:grpSp>
    <xdr:clientData/>
  </xdr:twoCellAnchor>
  <xdr:twoCellAnchor>
    <xdr:from>
      <xdr:col>0</xdr:col>
      <xdr:colOff>119742</xdr:colOff>
      <xdr:row>3</xdr:row>
      <xdr:rowOff>87085</xdr:rowOff>
    </xdr:from>
    <xdr:to>
      <xdr:col>1</xdr:col>
      <xdr:colOff>1469570</xdr:colOff>
      <xdr:row>5</xdr:row>
      <xdr:rowOff>21770</xdr:rowOff>
    </xdr:to>
    <xdr:grpSp>
      <xdr:nvGrpSpPr>
        <xdr:cNvPr id="334" name="Group 333">
          <a:extLst>
            <a:ext uri="{FF2B5EF4-FFF2-40B4-BE49-F238E27FC236}">
              <a16:creationId xmlns:a16="http://schemas.microsoft.com/office/drawing/2014/main" id="{00000000-0008-0000-0000-00004E010000}"/>
            </a:ext>
          </a:extLst>
        </xdr:cNvPr>
        <xdr:cNvGrpSpPr/>
      </xdr:nvGrpSpPr>
      <xdr:grpSpPr>
        <a:xfrm>
          <a:off x="122917" y="1857025"/>
          <a:ext cx="1463884" cy="1359283"/>
          <a:chOff x="4457700" y="9768840"/>
          <a:chExt cx="1074420" cy="876300"/>
        </a:xfrm>
      </xdr:grpSpPr>
      <xdr:sp macro="" textlink="">
        <xdr:nvSpPr>
          <xdr:cNvPr id="336" name="Rounded Rectangle 335">
            <a:extLst>
              <a:ext uri="{FF2B5EF4-FFF2-40B4-BE49-F238E27FC236}">
                <a16:creationId xmlns:a16="http://schemas.microsoft.com/office/drawing/2014/main" id="{00000000-0008-0000-0000-000050010000}"/>
              </a:ext>
            </a:extLst>
          </xdr:cNvPr>
          <xdr:cNvSpPr>
            <a:spLocks noChangeAspect="1"/>
          </xdr:cNvSpPr>
        </xdr:nvSpPr>
        <xdr:spPr>
          <a:xfrm>
            <a:off x="4457700" y="9768840"/>
            <a:ext cx="1074420" cy="876300"/>
          </a:xfrm>
          <a:prstGeom prst="roundRect">
            <a:avLst/>
          </a:prstGeom>
          <a:noFill/>
          <a:ln w="15875" cap="flat" cmpd="sng" algn="ctr">
            <a:solidFill>
              <a:srgbClr val="4F5358"/>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sp macro="" textlink="">
        <xdr:nvSpPr>
          <xdr:cNvPr id="337" name="TextBox 336">
            <a:hlinkClick xmlns:r="http://schemas.openxmlformats.org/officeDocument/2006/relationships" r:id="rId12"/>
            <a:extLst>
              <a:ext uri="{FF2B5EF4-FFF2-40B4-BE49-F238E27FC236}">
                <a16:creationId xmlns:a16="http://schemas.microsoft.com/office/drawing/2014/main" id="{00000000-0008-0000-0000-000051010000}"/>
              </a:ext>
            </a:extLst>
          </xdr:cNvPr>
          <xdr:cNvSpPr txBox="1"/>
        </xdr:nvSpPr>
        <xdr:spPr>
          <a:xfrm>
            <a:off x="4497493" y="9873537"/>
            <a:ext cx="1002793" cy="6362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a:latin typeface="Arial Black" pitchFamily="34" charset="0"/>
              </a:rPr>
              <a:t>        Pipe</a:t>
            </a:r>
            <a:r>
              <a:rPr lang="en-US" sz="1200" b="1" baseline="0">
                <a:latin typeface="Arial Black" pitchFamily="34" charset="0"/>
              </a:rPr>
              <a:t> </a:t>
            </a:r>
          </a:p>
          <a:p>
            <a:r>
              <a:rPr lang="en-US" sz="1100" b="1" baseline="0">
                <a:latin typeface="Arial Black" pitchFamily="34" charset="0"/>
              </a:rPr>
              <a:t>Compressed air, Inert Gases &amp; S bend</a:t>
            </a:r>
            <a:endParaRPr lang="en-US" sz="1100" b="1">
              <a:latin typeface="Arial Black" pitchFamily="34" charset="0"/>
            </a:endParaRPr>
          </a:p>
        </xdr:txBody>
      </xdr:sp>
    </xdr:grpSp>
    <xdr:clientData/>
  </xdr:twoCellAnchor>
  <xdr:twoCellAnchor>
    <xdr:from>
      <xdr:col>3</xdr:col>
      <xdr:colOff>0</xdr:colOff>
      <xdr:row>20</xdr:row>
      <xdr:rowOff>0</xdr:rowOff>
    </xdr:from>
    <xdr:to>
      <xdr:col>3</xdr:col>
      <xdr:colOff>1516380</xdr:colOff>
      <xdr:row>21</xdr:row>
      <xdr:rowOff>0</xdr:rowOff>
    </xdr:to>
    <xdr:grpSp>
      <xdr:nvGrpSpPr>
        <xdr:cNvPr id="341" name="Group 340">
          <a:extLst>
            <a:ext uri="{FF2B5EF4-FFF2-40B4-BE49-F238E27FC236}">
              <a16:creationId xmlns:a16="http://schemas.microsoft.com/office/drawing/2014/main" id="{00000000-0008-0000-0000-000055010000}"/>
            </a:ext>
          </a:extLst>
        </xdr:cNvPr>
        <xdr:cNvGrpSpPr/>
      </xdr:nvGrpSpPr>
      <xdr:grpSpPr>
        <a:xfrm>
          <a:off x="1758462" y="13247077"/>
          <a:ext cx="1513205" cy="1318846"/>
          <a:chOff x="1719943" y="13095514"/>
          <a:chExt cx="1516380" cy="1317172"/>
        </a:xfrm>
      </xdr:grpSpPr>
      <xdr:sp macro="" textlink="">
        <xdr:nvSpPr>
          <xdr:cNvPr id="154" name="Rounded Rectangle 153">
            <a:extLst>
              <a:ext uri="{FF2B5EF4-FFF2-40B4-BE49-F238E27FC236}">
                <a16:creationId xmlns:a16="http://schemas.microsoft.com/office/drawing/2014/main" id="{00000000-0008-0000-0000-00009A000000}"/>
              </a:ext>
            </a:extLst>
          </xdr:cNvPr>
          <xdr:cNvSpPr>
            <a:spLocks noChangeAspect="1"/>
          </xdr:cNvSpPr>
        </xdr:nvSpPr>
        <xdr:spPr>
          <a:xfrm>
            <a:off x="1719943" y="13095514"/>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340" name="Picture 339" descr="Cutter Large diam.png">
            <a:hlinkClick xmlns:r="http://schemas.openxmlformats.org/officeDocument/2006/relationships" r:id="rId47"/>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88" cstate="email"/>
          <a:stretch>
            <a:fillRect/>
          </a:stretch>
        </xdr:blipFill>
        <xdr:spPr>
          <a:xfrm rot="10800000">
            <a:off x="1828801" y="13177485"/>
            <a:ext cx="1251856" cy="1116113"/>
          </a:xfrm>
          <a:prstGeom prst="rect">
            <a:avLst/>
          </a:prstGeom>
        </xdr:spPr>
      </xdr:pic>
    </xdr:grpSp>
    <xdr:clientData/>
  </xdr:twoCellAnchor>
  <xdr:oneCellAnchor>
    <xdr:from>
      <xdr:col>14</xdr:col>
      <xdr:colOff>32655</xdr:colOff>
      <xdr:row>12</xdr:row>
      <xdr:rowOff>97971</xdr:rowOff>
    </xdr:from>
    <xdr:ext cx="1567543" cy="1121228"/>
    <xdr:sp macro="" textlink="">
      <xdr:nvSpPr>
        <xdr:cNvPr id="294" name="Rectangle 293">
          <a:hlinkClick xmlns:r="http://schemas.openxmlformats.org/officeDocument/2006/relationships" r:id="rId89"/>
          <a:extLst>
            <a:ext uri="{FF2B5EF4-FFF2-40B4-BE49-F238E27FC236}">
              <a16:creationId xmlns:a16="http://schemas.microsoft.com/office/drawing/2014/main" id="{00000000-0008-0000-0000-000026010000}"/>
            </a:ext>
          </a:extLst>
        </xdr:cNvPr>
        <xdr:cNvSpPr/>
      </xdr:nvSpPr>
      <xdr:spPr>
        <a:xfrm>
          <a:off x="11288484" y="7576457"/>
          <a:ext cx="1567543" cy="1121228"/>
        </a:xfrm>
        <a:prstGeom prst="rect">
          <a:avLst/>
        </a:prstGeom>
        <a:noFill/>
      </xdr:spPr>
      <xdr:txBody>
        <a:bodyPr wrap="square" lIns="91440" tIns="45720" rIns="91440" bIns="45720">
          <a:noAutofit/>
        </a:bodyPr>
        <a:lstStyle/>
        <a:p>
          <a:pPr algn="ctr"/>
          <a:r>
            <a:rPr lang="en-US" sz="1200" b="1" cap="none" spc="0">
              <a:ln w="1905"/>
              <a:solidFill>
                <a:schemeClr val="tx2"/>
              </a:solidFill>
              <a:effectLst>
                <a:innerShdw blurRad="69850" dist="43180" dir="5400000">
                  <a:srgbClr val="000000">
                    <a:alpha val="65000"/>
                  </a:srgbClr>
                </a:innerShdw>
              </a:effectLst>
              <a:latin typeface="Arial Black" pitchFamily="34" charset="0"/>
            </a:rPr>
            <a:t>ADVANTAGES</a:t>
          </a:r>
          <a:r>
            <a:rPr lang="en-US" sz="1200" b="1" cap="none" spc="0" baseline="0">
              <a:ln w="1905"/>
              <a:solidFill>
                <a:schemeClr val="tx2"/>
              </a:solidFill>
              <a:effectLst>
                <a:innerShdw blurRad="69850" dist="43180" dir="5400000">
                  <a:srgbClr val="000000">
                    <a:alpha val="65000"/>
                  </a:srgbClr>
                </a:innerShdw>
              </a:effectLst>
              <a:latin typeface="Arial Black" pitchFamily="34" charset="0"/>
            </a:rPr>
            <a:t> OF THE QUICK DROP FITTING</a:t>
          </a:r>
        </a:p>
        <a:p>
          <a:pPr algn="ctr"/>
          <a:r>
            <a:rPr lang="en-US" sz="1600" b="1" cap="none" spc="0" baseline="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Arial Black" pitchFamily="34" charset="0"/>
            </a:rPr>
            <a:t> </a:t>
          </a:r>
          <a:r>
            <a:rPr lang="en-US" sz="1400" b="1" cap="none" spc="0" baseline="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Arial Black" pitchFamily="34" charset="0"/>
            </a:rPr>
            <a:t>CLICK HERE</a:t>
          </a:r>
          <a:endParaRPr lang="en-US" sz="14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Arial Black" pitchFamily="34" charset="0"/>
          </a:endParaRPr>
        </a:p>
      </xdr:txBody>
    </xdr:sp>
    <xdr:clientData/>
  </xdr:oneCellAnchor>
  <xdr:twoCellAnchor>
    <xdr:from>
      <xdr:col>9</xdr:col>
      <xdr:colOff>0</xdr:colOff>
      <xdr:row>8</xdr:row>
      <xdr:rowOff>0</xdr:rowOff>
    </xdr:from>
    <xdr:to>
      <xdr:col>9</xdr:col>
      <xdr:colOff>1516380</xdr:colOff>
      <xdr:row>9</xdr:row>
      <xdr:rowOff>0</xdr:rowOff>
    </xdr:to>
    <xdr:sp macro="" textlink="">
      <xdr:nvSpPr>
        <xdr:cNvPr id="345" name="Rounded Rectangle 344">
          <a:extLst>
            <a:ext uri="{FF2B5EF4-FFF2-40B4-BE49-F238E27FC236}">
              <a16:creationId xmlns:a16="http://schemas.microsoft.com/office/drawing/2014/main" id="{00000000-0008-0000-0000-000059010000}"/>
            </a:ext>
          </a:extLst>
        </xdr:cNvPr>
        <xdr:cNvSpPr>
          <a:spLocks noChangeAspect="1"/>
        </xdr:cNvSpPr>
      </xdr:nvSpPr>
      <xdr:spPr>
        <a:xfrm>
          <a:off x="6520543"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8</xdr:row>
      <xdr:rowOff>0</xdr:rowOff>
    </xdr:from>
    <xdr:to>
      <xdr:col>13</xdr:col>
      <xdr:colOff>1516380</xdr:colOff>
      <xdr:row>9</xdr:row>
      <xdr:rowOff>0</xdr:rowOff>
    </xdr:to>
    <xdr:sp macro="" textlink="">
      <xdr:nvSpPr>
        <xdr:cNvPr id="346" name="Rounded Rectangle 345">
          <a:extLst>
            <a:ext uri="{FF2B5EF4-FFF2-40B4-BE49-F238E27FC236}">
              <a16:creationId xmlns:a16="http://schemas.microsoft.com/office/drawing/2014/main" id="{00000000-0008-0000-0000-00005A010000}"/>
            </a:ext>
          </a:extLst>
        </xdr:cNvPr>
        <xdr:cNvSpPr>
          <a:spLocks noChangeAspect="1"/>
        </xdr:cNvSpPr>
      </xdr:nvSpPr>
      <xdr:spPr>
        <a:xfrm>
          <a:off x="9720943"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8</xdr:row>
      <xdr:rowOff>0</xdr:rowOff>
    </xdr:from>
    <xdr:to>
      <xdr:col>11</xdr:col>
      <xdr:colOff>1516380</xdr:colOff>
      <xdr:row>9</xdr:row>
      <xdr:rowOff>0</xdr:rowOff>
    </xdr:to>
    <xdr:sp macro="" textlink="">
      <xdr:nvSpPr>
        <xdr:cNvPr id="347" name="Rounded Rectangle 346">
          <a:extLst>
            <a:ext uri="{FF2B5EF4-FFF2-40B4-BE49-F238E27FC236}">
              <a16:creationId xmlns:a16="http://schemas.microsoft.com/office/drawing/2014/main" id="{00000000-0008-0000-0000-00005B010000}"/>
            </a:ext>
          </a:extLst>
        </xdr:cNvPr>
        <xdr:cNvSpPr>
          <a:spLocks noChangeAspect="1"/>
        </xdr:cNvSpPr>
      </xdr:nvSpPr>
      <xdr:spPr>
        <a:xfrm>
          <a:off x="8120743"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54427</xdr:colOff>
      <xdr:row>8</xdr:row>
      <xdr:rowOff>0</xdr:rowOff>
    </xdr:from>
    <xdr:to>
      <xdr:col>15</xdr:col>
      <xdr:colOff>1505493</xdr:colOff>
      <xdr:row>9</xdr:row>
      <xdr:rowOff>0</xdr:rowOff>
    </xdr:to>
    <xdr:sp macro="" textlink="">
      <xdr:nvSpPr>
        <xdr:cNvPr id="348" name="Rounded Rectangle 347">
          <a:extLst>
            <a:ext uri="{FF2B5EF4-FFF2-40B4-BE49-F238E27FC236}">
              <a16:creationId xmlns:a16="http://schemas.microsoft.com/office/drawing/2014/main" id="{00000000-0008-0000-0000-00005C010000}"/>
            </a:ext>
          </a:extLst>
        </xdr:cNvPr>
        <xdr:cNvSpPr>
          <a:spLocks noChangeAspect="1"/>
        </xdr:cNvSpPr>
      </xdr:nvSpPr>
      <xdr:spPr>
        <a:xfrm>
          <a:off x="11310256" y="4669971"/>
          <a:ext cx="1516380" cy="1317172"/>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0</xdr:colOff>
      <xdr:row>10</xdr:row>
      <xdr:rowOff>0</xdr:rowOff>
    </xdr:from>
    <xdr:to>
      <xdr:col>5</xdr:col>
      <xdr:colOff>1516380</xdr:colOff>
      <xdr:row>11</xdr:row>
      <xdr:rowOff>0</xdr:rowOff>
    </xdr:to>
    <xdr:sp macro="" textlink="">
      <xdr:nvSpPr>
        <xdr:cNvPr id="349" name="Rounded Rectangle 348">
          <a:extLst>
            <a:ext uri="{FF2B5EF4-FFF2-40B4-BE49-F238E27FC236}">
              <a16:creationId xmlns:a16="http://schemas.microsoft.com/office/drawing/2014/main" id="{00000000-0008-0000-0000-00005D010000}"/>
            </a:ext>
          </a:extLst>
        </xdr:cNvPr>
        <xdr:cNvSpPr>
          <a:spLocks noChangeAspect="1"/>
        </xdr:cNvSpPr>
      </xdr:nvSpPr>
      <xdr:spPr>
        <a:xfrm>
          <a:off x="3320143"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0</xdr:colOff>
      <xdr:row>10</xdr:row>
      <xdr:rowOff>0</xdr:rowOff>
    </xdr:from>
    <xdr:to>
      <xdr:col>3</xdr:col>
      <xdr:colOff>1516380</xdr:colOff>
      <xdr:row>11</xdr:row>
      <xdr:rowOff>0</xdr:rowOff>
    </xdr:to>
    <xdr:sp macro="" textlink="">
      <xdr:nvSpPr>
        <xdr:cNvPr id="350" name="Rounded Rectangle 349">
          <a:extLst>
            <a:ext uri="{FF2B5EF4-FFF2-40B4-BE49-F238E27FC236}">
              <a16:creationId xmlns:a16="http://schemas.microsoft.com/office/drawing/2014/main" id="{00000000-0008-0000-0000-00005E010000}"/>
            </a:ext>
          </a:extLst>
        </xdr:cNvPr>
        <xdr:cNvSpPr>
          <a:spLocks noChangeAspect="1"/>
        </xdr:cNvSpPr>
      </xdr:nvSpPr>
      <xdr:spPr>
        <a:xfrm>
          <a:off x="1719943"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57693</xdr:colOff>
      <xdr:row>10</xdr:row>
      <xdr:rowOff>0</xdr:rowOff>
    </xdr:from>
    <xdr:to>
      <xdr:col>7</xdr:col>
      <xdr:colOff>1508759</xdr:colOff>
      <xdr:row>11</xdr:row>
      <xdr:rowOff>0</xdr:rowOff>
    </xdr:to>
    <xdr:sp macro="" textlink="">
      <xdr:nvSpPr>
        <xdr:cNvPr id="351" name="Rounded Rectangle 350">
          <a:extLst>
            <a:ext uri="{FF2B5EF4-FFF2-40B4-BE49-F238E27FC236}">
              <a16:creationId xmlns:a16="http://schemas.microsoft.com/office/drawing/2014/main" id="{00000000-0008-0000-0000-00005F010000}"/>
            </a:ext>
          </a:extLst>
        </xdr:cNvPr>
        <xdr:cNvSpPr>
          <a:spLocks noChangeAspect="1"/>
        </xdr:cNvSpPr>
      </xdr:nvSpPr>
      <xdr:spPr>
        <a:xfrm>
          <a:off x="4912722" y="6074229"/>
          <a:ext cx="1516380" cy="1317171"/>
        </a:xfrm>
        <a:prstGeom prst="roundRect">
          <a:avLst/>
        </a:prstGeom>
        <a:noFill/>
        <a:ln w="15875">
          <a:solidFill>
            <a:srgbClr val="4F535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64634</xdr:colOff>
      <xdr:row>8</xdr:row>
      <xdr:rowOff>114300</xdr:rowOff>
    </xdr:from>
    <xdr:to>
      <xdr:col>1</xdr:col>
      <xdr:colOff>1475921</xdr:colOff>
      <xdr:row>8</xdr:row>
      <xdr:rowOff>1190188</xdr:rowOff>
    </xdr:to>
    <xdr:pic>
      <xdr:nvPicPr>
        <xdr:cNvPr id="354" name="Picture 5">
          <a:hlinkClick xmlns:r="http://schemas.openxmlformats.org/officeDocument/2006/relationships" r:id="rId16" tooltip="Click Here for Equal Unions, Tee's, Elbow's, &amp; End Caps"/>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61" cstate="email"/>
        <a:srcRect/>
        <a:stretch>
          <a:fillRect/>
        </a:stretch>
      </xdr:blipFill>
      <xdr:spPr bwMode="auto">
        <a:xfrm>
          <a:off x="184377" y="4784271"/>
          <a:ext cx="1414462" cy="1072713"/>
        </a:xfrm>
        <a:prstGeom prst="rect">
          <a:avLst/>
        </a:prstGeom>
        <a:noFill/>
        <a:ln w="1">
          <a:noFill/>
          <a:miter lim="800000"/>
          <a:headEnd/>
          <a:tailEnd type="none" w="med" len="med"/>
        </a:ln>
        <a:effectLst/>
      </xdr:spPr>
    </xdr:pic>
    <xdr:clientData/>
  </xdr:twoCellAnchor>
  <xdr:twoCellAnchor editAs="oneCell">
    <xdr:from>
      <xdr:col>1</xdr:col>
      <xdr:colOff>65315</xdr:colOff>
      <xdr:row>10</xdr:row>
      <xdr:rowOff>112261</xdr:rowOff>
    </xdr:from>
    <xdr:to>
      <xdr:col>1</xdr:col>
      <xdr:colOff>1440089</xdr:colOff>
      <xdr:row>10</xdr:row>
      <xdr:rowOff>1231853</xdr:rowOff>
    </xdr:to>
    <xdr:pic>
      <xdr:nvPicPr>
        <xdr:cNvPr id="355" name="Picture 6">
          <a:hlinkClick xmlns:r="http://schemas.openxmlformats.org/officeDocument/2006/relationships" r:id="rId1" tooltip="Click Here for Reducing Fittings"/>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63" cstate="email"/>
        <a:srcRect/>
        <a:stretch>
          <a:fillRect/>
        </a:stretch>
      </xdr:blipFill>
      <xdr:spPr bwMode="auto">
        <a:xfrm>
          <a:off x="185058" y="6186490"/>
          <a:ext cx="1371599" cy="1116417"/>
        </a:xfrm>
        <a:prstGeom prst="rect">
          <a:avLst/>
        </a:prstGeom>
        <a:noFill/>
        <a:ln w="1">
          <a:noFill/>
          <a:miter lim="800000"/>
          <a:headEnd/>
          <a:tailEnd type="none" w="med" len="med"/>
        </a:ln>
        <a:effectLst/>
      </xdr:spPr>
    </xdr:pic>
    <xdr:clientData/>
  </xdr:twoCellAnchor>
  <xdr:twoCellAnchor editAs="oneCell">
    <xdr:from>
      <xdr:col>5</xdr:col>
      <xdr:colOff>421214</xdr:colOff>
      <xdr:row>24</xdr:row>
      <xdr:rowOff>56030</xdr:rowOff>
    </xdr:from>
    <xdr:to>
      <xdr:col>11</xdr:col>
      <xdr:colOff>496233</xdr:colOff>
      <xdr:row>24</xdr:row>
      <xdr:rowOff>982943</xdr:rowOff>
    </xdr:to>
    <xdr:pic>
      <xdr:nvPicPr>
        <xdr:cNvPr id="5" name="Picture 4">
          <a:hlinkClick xmlns:r="http://schemas.openxmlformats.org/officeDocument/2006/relationships" r:id="rId90"/>
          <a:extLst>
            <a:ext uri="{FF2B5EF4-FFF2-40B4-BE49-F238E27FC236}">
              <a16:creationId xmlns:a16="http://schemas.microsoft.com/office/drawing/2014/main" id="{27F229C0-4AA7-45A3-8CB3-233A1EC0BFAA}"/>
            </a:ext>
          </a:extLst>
        </xdr:cNvPr>
        <xdr:cNvPicPr>
          <a:picLocks noChangeAspect="1"/>
        </xdr:cNvPicPr>
      </xdr:nvPicPr>
      <xdr:blipFill>
        <a:blip xmlns:r="http://schemas.openxmlformats.org/officeDocument/2006/relationships" r:embed="rId91"/>
        <a:stretch>
          <a:fillRect/>
        </a:stretch>
      </xdr:blipFill>
      <xdr:spPr>
        <a:xfrm>
          <a:off x="3816596" y="16158883"/>
          <a:ext cx="4983196" cy="930088"/>
        </a:xfrm>
        <a:prstGeom prst="rect">
          <a:avLst/>
        </a:prstGeom>
        <a:solidFill>
          <a:schemeClr val="accent1">
            <a:lumMod val="40000"/>
            <a:lumOff val="60000"/>
          </a:schemeClr>
        </a:solidFill>
      </xdr:spPr>
    </xdr:pic>
    <xdr:clientData/>
  </xdr:twoCellAnchor>
  <xdr:twoCellAnchor editAs="oneCell">
    <xdr:from>
      <xdr:col>13</xdr:col>
      <xdr:colOff>268942</xdr:colOff>
      <xdr:row>12</xdr:row>
      <xdr:rowOff>63514</xdr:rowOff>
    </xdr:from>
    <xdr:to>
      <xdr:col>13</xdr:col>
      <xdr:colOff>1164638</xdr:colOff>
      <xdr:row>12</xdr:row>
      <xdr:rowOff>1207060</xdr:rowOff>
    </xdr:to>
    <xdr:pic>
      <xdr:nvPicPr>
        <xdr:cNvPr id="3" name="Picture 2">
          <a:hlinkClick xmlns:r="http://schemas.openxmlformats.org/officeDocument/2006/relationships" r:id="rId3"/>
          <a:extLst>
            <a:ext uri="{FF2B5EF4-FFF2-40B4-BE49-F238E27FC236}">
              <a16:creationId xmlns:a16="http://schemas.microsoft.com/office/drawing/2014/main" id="{4AA58340-04A0-48C2-BB4E-ADA4E72DF149}"/>
            </a:ext>
          </a:extLst>
        </xdr:cNvPr>
        <xdr:cNvPicPr>
          <a:picLocks noChangeAspect="1"/>
        </xdr:cNvPicPr>
      </xdr:nvPicPr>
      <xdr:blipFill>
        <a:blip xmlns:r="http://schemas.openxmlformats.org/officeDocument/2006/relationships" r:embed="rId92"/>
        <a:stretch>
          <a:fillRect/>
        </a:stretch>
      </xdr:blipFill>
      <xdr:spPr>
        <a:xfrm>
          <a:off x="10212295" y="7608808"/>
          <a:ext cx="895696" cy="1146721"/>
        </a:xfrm>
        <a:prstGeom prst="rect">
          <a:avLst/>
        </a:prstGeom>
      </xdr:spPr>
    </xdr:pic>
    <xdr:clientData/>
  </xdr:twoCellAnchor>
  <xdr:twoCellAnchor>
    <xdr:from>
      <xdr:col>5</xdr:col>
      <xdr:colOff>414338</xdr:colOff>
      <xdr:row>24</xdr:row>
      <xdr:rowOff>970055</xdr:rowOff>
    </xdr:from>
    <xdr:to>
      <xdr:col>11</xdr:col>
      <xdr:colOff>493058</xdr:colOff>
      <xdr:row>24</xdr:row>
      <xdr:rowOff>1268775</xdr:rowOff>
    </xdr:to>
    <xdr:sp macro="" textlink="">
      <xdr:nvSpPr>
        <xdr:cNvPr id="4" name="TextBox 3">
          <a:hlinkClick xmlns:r="http://schemas.openxmlformats.org/officeDocument/2006/relationships" r:id="rId90"/>
          <a:extLst>
            <a:ext uri="{FF2B5EF4-FFF2-40B4-BE49-F238E27FC236}">
              <a16:creationId xmlns:a16="http://schemas.microsoft.com/office/drawing/2014/main" id="{6C1CED96-38ED-4A44-BC6E-F63E60016B01}"/>
            </a:ext>
          </a:extLst>
        </xdr:cNvPr>
        <xdr:cNvSpPr txBox="1"/>
      </xdr:nvSpPr>
      <xdr:spPr>
        <a:xfrm>
          <a:off x="3814763" y="17029205"/>
          <a:ext cx="4993620" cy="29872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chemeClr val="tx2"/>
              </a:solidFill>
              <a:latin typeface="Arial Black" panose="020B0A04020102020204" pitchFamily="34" charset="0"/>
            </a:rPr>
            <a:t>Click Here for Details</a:t>
          </a:r>
        </a:p>
      </xdr:txBody>
    </xdr:sp>
    <xdr:clientData/>
  </xdr:twoCellAnchor>
  <xdr:twoCellAnchor>
    <xdr:from>
      <xdr:col>15</xdr:col>
      <xdr:colOff>231288</xdr:colOff>
      <xdr:row>1</xdr:row>
      <xdr:rowOff>1055077</xdr:rowOff>
    </xdr:from>
    <xdr:to>
      <xdr:col>16</xdr:col>
      <xdr:colOff>50556</xdr:colOff>
      <xdr:row>2</xdr:row>
      <xdr:rowOff>483577</xdr:rowOff>
    </xdr:to>
    <xdr:sp macro="" textlink="">
      <xdr:nvSpPr>
        <xdr:cNvPr id="2" name="TextBox 1">
          <a:extLst>
            <a:ext uri="{FF2B5EF4-FFF2-40B4-BE49-F238E27FC236}">
              <a16:creationId xmlns:a16="http://schemas.microsoft.com/office/drawing/2014/main" id="{F3FC7069-72F2-0BA6-FB36-572F60AB426D}"/>
            </a:ext>
          </a:extLst>
        </xdr:cNvPr>
        <xdr:cNvSpPr txBox="1"/>
      </xdr:nvSpPr>
      <xdr:spPr>
        <a:xfrm>
          <a:off x="11837134" y="1157654"/>
          <a:ext cx="1387230" cy="556846"/>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chemeClr val="tx2"/>
              </a:solidFill>
            </a:rPr>
            <a:t>2026 Rev 0</a:t>
          </a:r>
        </a:p>
        <a:p>
          <a:r>
            <a:rPr lang="en-US" sz="1400" baseline="0">
              <a:solidFill>
                <a:schemeClr val="tx2"/>
              </a:solidFill>
            </a:rPr>
            <a:t>Feb </a:t>
          </a:r>
          <a:r>
            <a:rPr lang="en-US" sz="1400">
              <a:solidFill>
                <a:schemeClr val="tx2"/>
              </a:solidFill>
            </a:rPr>
            <a:t>2026</a:t>
          </a:r>
        </a:p>
        <a:p>
          <a:endParaRPr lang="en-US" sz="1400">
            <a:solidFill>
              <a:schemeClr val="tx2"/>
            </a:solidFill>
          </a:endParaRPr>
        </a:p>
      </xdr:txBody>
    </xdr:sp>
    <xdr:clientData/>
  </xdr:twoCellAnchor>
  <xdr:twoCellAnchor editAs="oneCell">
    <xdr:from>
      <xdr:col>11</xdr:col>
      <xdr:colOff>263769</xdr:colOff>
      <xdr:row>6</xdr:row>
      <xdr:rowOff>293077</xdr:rowOff>
    </xdr:from>
    <xdr:to>
      <xdr:col>11</xdr:col>
      <xdr:colOff>1387719</xdr:colOff>
      <xdr:row>6</xdr:row>
      <xdr:rowOff>1028547</xdr:rowOff>
    </xdr:to>
    <xdr:pic>
      <xdr:nvPicPr>
        <xdr:cNvPr id="8" name="Picture 7">
          <a:hlinkClick xmlns:r="http://schemas.openxmlformats.org/officeDocument/2006/relationships" r:id="rId16"/>
          <a:extLst>
            <a:ext uri="{FF2B5EF4-FFF2-40B4-BE49-F238E27FC236}">
              <a16:creationId xmlns:a16="http://schemas.microsoft.com/office/drawing/2014/main" id="{5A04C48B-052D-4FEA-B621-D6C07162D432}"/>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3119" t="24516" r="10753" b="23226"/>
        <a:stretch/>
      </xdr:blipFill>
      <xdr:spPr>
        <a:xfrm>
          <a:off x="8587154" y="3590192"/>
          <a:ext cx="1123950" cy="735470"/>
        </a:xfrm>
        <a:prstGeom prst="rect">
          <a:avLst/>
        </a:prstGeom>
      </xdr:spPr>
    </xdr:pic>
    <xdr:clientData/>
  </xdr:twoCellAnchor>
  <xdr:twoCellAnchor editAs="oneCell">
    <xdr:from>
      <xdr:col>5</xdr:col>
      <xdr:colOff>81574</xdr:colOff>
      <xdr:row>6</xdr:row>
      <xdr:rowOff>208331</xdr:rowOff>
    </xdr:from>
    <xdr:to>
      <xdr:col>5</xdr:col>
      <xdr:colOff>1486325</xdr:colOff>
      <xdr:row>6</xdr:row>
      <xdr:rowOff>1149504</xdr:rowOff>
    </xdr:to>
    <xdr:pic>
      <xdr:nvPicPr>
        <xdr:cNvPr id="10" name="Picture 9">
          <a:hlinkClick xmlns:r="http://schemas.openxmlformats.org/officeDocument/2006/relationships" r:id="rId16"/>
          <a:extLst>
            <a:ext uri="{FF2B5EF4-FFF2-40B4-BE49-F238E27FC236}">
              <a16:creationId xmlns:a16="http://schemas.microsoft.com/office/drawing/2014/main" id="{31851C7F-B459-4459-AED5-E20D9E8F8B3E}"/>
            </a:ext>
          </a:extLst>
        </xdr:cNvPr>
        <xdr:cNvPicPr>
          <a:picLocks noChangeAspect="1"/>
        </xdr:cNvPicPr>
      </xdr:nvPicPr>
      <xdr:blipFill>
        <a:blip xmlns:r="http://schemas.openxmlformats.org/officeDocument/2006/relationships" r:embed="rId94"/>
        <a:stretch>
          <a:fillRect/>
        </a:stretch>
      </xdr:blipFill>
      <xdr:spPr>
        <a:xfrm>
          <a:off x="3481266" y="3505446"/>
          <a:ext cx="1404751" cy="947523"/>
        </a:xfrm>
        <a:prstGeom prst="rect">
          <a:avLst/>
        </a:prstGeom>
      </xdr:spPr>
    </xdr:pic>
    <xdr:clientData/>
  </xdr:twoCellAnchor>
  <xdr:twoCellAnchor editAs="oneCell">
    <xdr:from>
      <xdr:col>3</xdr:col>
      <xdr:colOff>82793</xdr:colOff>
      <xdr:row>8</xdr:row>
      <xdr:rowOff>296251</xdr:rowOff>
    </xdr:from>
    <xdr:to>
      <xdr:col>3</xdr:col>
      <xdr:colOff>1437338</xdr:colOff>
      <xdr:row>8</xdr:row>
      <xdr:rowOff>1011116</xdr:rowOff>
    </xdr:to>
    <xdr:pic>
      <xdr:nvPicPr>
        <xdr:cNvPr id="11" name="Picture 10">
          <a:hlinkClick xmlns:r="http://schemas.openxmlformats.org/officeDocument/2006/relationships" r:id="rId16"/>
          <a:extLst>
            <a:ext uri="{FF2B5EF4-FFF2-40B4-BE49-F238E27FC236}">
              <a16:creationId xmlns:a16="http://schemas.microsoft.com/office/drawing/2014/main" id="{25AD609B-DC82-40CA-81F0-C91C05C44443}"/>
            </a:ext>
          </a:extLst>
        </xdr:cNvPr>
        <xdr:cNvPicPr>
          <a:picLocks noChangeAspect="1"/>
        </xdr:cNvPicPr>
      </xdr:nvPicPr>
      <xdr:blipFill rotWithShape="1">
        <a:blip xmlns:r="http://schemas.openxmlformats.org/officeDocument/2006/relationships" r:embed="rId95" cstate="print">
          <a:extLst>
            <a:ext uri="{28A0092B-C50C-407E-A947-70E740481C1C}">
              <a14:useLocalDpi xmlns:a14="http://schemas.microsoft.com/office/drawing/2010/main" val="0"/>
            </a:ext>
          </a:extLst>
        </a:blip>
        <a:srcRect l="9143" t="27000" r="9571" b="28857"/>
        <a:stretch/>
      </xdr:blipFill>
      <xdr:spPr>
        <a:xfrm>
          <a:off x="1841255" y="5014789"/>
          <a:ext cx="1354545" cy="714865"/>
        </a:xfrm>
        <a:prstGeom prst="rect">
          <a:avLst/>
        </a:prstGeom>
      </xdr:spPr>
    </xdr:pic>
    <xdr:clientData/>
  </xdr:twoCellAnchor>
  <xdr:twoCellAnchor editAs="oneCell">
    <xdr:from>
      <xdr:col>9</xdr:col>
      <xdr:colOff>131885</xdr:colOff>
      <xdr:row>8</xdr:row>
      <xdr:rowOff>264532</xdr:rowOff>
    </xdr:from>
    <xdr:to>
      <xdr:col>9</xdr:col>
      <xdr:colOff>1406769</xdr:colOff>
      <xdr:row>8</xdr:row>
      <xdr:rowOff>1003004</xdr:rowOff>
    </xdr:to>
    <xdr:pic>
      <xdr:nvPicPr>
        <xdr:cNvPr id="12" name="Picture 11">
          <a:hlinkClick xmlns:r="http://schemas.openxmlformats.org/officeDocument/2006/relationships" r:id="rId16"/>
          <a:extLst>
            <a:ext uri="{FF2B5EF4-FFF2-40B4-BE49-F238E27FC236}">
              <a16:creationId xmlns:a16="http://schemas.microsoft.com/office/drawing/2014/main" id="{E233D8B9-68B1-4BB8-9732-6A37F6D6D8B2}"/>
            </a:ext>
          </a:extLst>
        </xdr:cNvPr>
        <xdr:cNvPicPr>
          <a:picLocks noChangeAspect="1"/>
        </xdr:cNvPicPr>
      </xdr:nvPicPr>
      <xdr:blipFill rotWithShape="1">
        <a:blip xmlns:r="http://schemas.openxmlformats.org/officeDocument/2006/relationships" r:embed="rId96" cstate="print">
          <a:extLst>
            <a:ext uri="{28A0092B-C50C-407E-A947-70E740481C1C}">
              <a14:useLocalDpi xmlns:a14="http://schemas.microsoft.com/office/drawing/2010/main" val="0"/>
            </a:ext>
          </a:extLst>
        </a:blip>
        <a:srcRect l="14000" t="27286" r="12857" b="28571"/>
        <a:stretch/>
      </xdr:blipFill>
      <xdr:spPr>
        <a:xfrm>
          <a:off x="6814039" y="4983070"/>
          <a:ext cx="1274884" cy="738472"/>
        </a:xfrm>
        <a:prstGeom prst="rect">
          <a:avLst/>
        </a:prstGeom>
      </xdr:spPr>
    </xdr:pic>
    <xdr:clientData/>
  </xdr:twoCellAnchor>
  <xdr:twoCellAnchor editAs="oneCell">
    <xdr:from>
      <xdr:col>7</xdr:col>
      <xdr:colOff>14654</xdr:colOff>
      <xdr:row>10</xdr:row>
      <xdr:rowOff>175846</xdr:rowOff>
    </xdr:from>
    <xdr:to>
      <xdr:col>7</xdr:col>
      <xdr:colOff>1421998</xdr:colOff>
      <xdr:row>10</xdr:row>
      <xdr:rowOff>1045391</xdr:rowOff>
    </xdr:to>
    <xdr:pic>
      <xdr:nvPicPr>
        <xdr:cNvPr id="16" name="Picture 15">
          <a:hlinkClick xmlns:r="http://schemas.openxmlformats.org/officeDocument/2006/relationships" r:id="rId1"/>
          <a:extLst>
            <a:ext uri="{FF2B5EF4-FFF2-40B4-BE49-F238E27FC236}">
              <a16:creationId xmlns:a16="http://schemas.microsoft.com/office/drawing/2014/main" id="{C18D7465-288C-4D5B-A8B6-F0F16B241A7A}"/>
            </a:ext>
          </a:extLst>
        </xdr:cNvPr>
        <xdr:cNvPicPr>
          <a:picLocks noChangeAspect="1"/>
        </xdr:cNvPicPr>
      </xdr:nvPicPr>
      <xdr:blipFill rotWithShape="1">
        <a:blip xmlns:r="http://schemas.openxmlformats.org/officeDocument/2006/relationships" r:embed="rId97" cstate="print">
          <a:extLst>
            <a:ext uri="{28A0092B-C50C-407E-A947-70E740481C1C}">
              <a14:useLocalDpi xmlns:a14="http://schemas.microsoft.com/office/drawing/2010/main" val="0"/>
            </a:ext>
          </a:extLst>
        </a:blip>
        <a:srcRect l="12429" t="26428" r="13714" b="24857"/>
        <a:stretch/>
      </xdr:blipFill>
      <xdr:spPr>
        <a:xfrm>
          <a:off x="5055577" y="6315808"/>
          <a:ext cx="1400994" cy="869545"/>
        </a:xfrm>
        <a:prstGeom prst="rect">
          <a:avLst/>
        </a:prstGeom>
      </xdr:spPr>
    </xdr:pic>
    <xdr:clientData/>
  </xdr:twoCellAnchor>
  <xdr:twoCellAnchor editAs="oneCell">
    <xdr:from>
      <xdr:col>15</xdr:col>
      <xdr:colOff>131885</xdr:colOff>
      <xdr:row>10</xdr:row>
      <xdr:rowOff>219808</xdr:rowOff>
    </xdr:from>
    <xdr:to>
      <xdr:col>15</xdr:col>
      <xdr:colOff>1365024</xdr:colOff>
      <xdr:row>10</xdr:row>
      <xdr:rowOff>991333</xdr:rowOff>
    </xdr:to>
    <xdr:pic>
      <xdr:nvPicPr>
        <xdr:cNvPr id="17" name="Picture 16">
          <a:hlinkClick xmlns:r="http://schemas.openxmlformats.org/officeDocument/2006/relationships" r:id="rId1"/>
          <a:extLst>
            <a:ext uri="{FF2B5EF4-FFF2-40B4-BE49-F238E27FC236}">
              <a16:creationId xmlns:a16="http://schemas.microsoft.com/office/drawing/2014/main" id="{30C946C0-D7EB-44AD-89E6-57ADEE8E7BA4}"/>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l="13000" t="25000" r="9858" b="22285"/>
        <a:stretch/>
      </xdr:blipFill>
      <xdr:spPr>
        <a:xfrm>
          <a:off x="11737731" y="6359770"/>
          <a:ext cx="1226789" cy="771525"/>
        </a:xfrm>
        <a:prstGeom prst="rect">
          <a:avLst/>
        </a:prstGeom>
      </xdr:spPr>
    </xdr:pic>
    <xdr:clientData/>
  </xdr:twoCellAnchor>
  <xdr:twoCellAnchor editAs="oneCell">
    <xdr:from>
      <xdr:col>9</xdr:col>
      <xdr:colOff>205154</xdr:colOff>
      <xdr:row>16</xdr:row>
      <xdr:rowOff>234462</xdr:rowOff>
    </xdr:from>
    <xdr:to>
      <xdr:col>9</xdr:col>
      <xdr:colOff>1418004</xdr:colOff>
      <xdr:row>16</xdr:row>
      <xdr:rowOff>1079309</xdr:rowOff>
    </xdr:to>
    <xdr:pic>
      <xdr:nvPicPr>
        <xdr:cNvPr id="18" name="Picture 17">
          <a:hlinkClick xmlns:r="http://schemas.openxmlformats.org/officeDocument/2006/relationships" r:id="rId7"/>
          <a:extLst>
            <a:ext uri="{FF2B5EF4-FFF2-40B4-BE49-F238E27FC236}">
              <a16:creationId xmlns:a16="http://schemas.microsoft.com/office/drawing/2014/main" id="{A69930A0-9152-45F9-8C42-679B53FCC9E1}"/>
            </a:ext>
          </a:extLst>
        </xdr:cNvPr>
        <xdr:cNvPicPr>
          <a:picLocks noChangeAspect="1"/>
        </xdr:cNvPicPr>
      </xdr:nvPicPr>
      <xdr:blipFill rotWithShape="1">
        <a:blip xmlns:r="http://schemas.openxmlformats.org/officeDocument/2006/relationships" r:embed="rId99" cstate="print">
          <a:extLst>
            <a:ext uri="{28A0092B-C50C-407E-A947-70E740481C1C}">
              <a14:useLocalDpi xmlns:a14="http://schemas.microsoft.com/office/drawing/2010/main" val="0"/>
            </a:ext>
          </a:extLst>
        </a:blip>
        <a:srcRect l="17285" t="25857" r="17000" b="25429"/>
        <a:stretch/>
      </xdr:blipFill>
      <xdr:spPr>
        <a:xfrm>
          <a:off x="6887308" y="10638693"/>
          <a:ext cx="1219200" cy="844847"/>
        </a:xfrm>
        <a:prstGeom prst="rect">
          <a:avLst/>
        </a:prstGeom>
      </xdr:spPr>
    </xdr:pic>
    <xdr:clientData/>
  </xdr:twoCellAnchor>
  <xdr:twoCellAnchor editAs="oneCell">
    <xdr:from>
      <xdr:col>7</xdr:col>
      <xdr:colOff>208329</xdr:colOff>
      <xdr:row>14</xdr:row>
      <xdr:rowOff>77367</xdr:rowOff>
    </xdr:from>
    <xdr:to>
      <xdr:col>7</xdr:col>
      <xdr:colOff>1216269</xdr:colOff>
      <xdr:row>14</xdr:row>
      <xdr:rowOff>1190958</xdr:rowOff>
    </xdr:to>
    <xdr:pic>
      <xdr:nvPicPr>
        <xdr:cNvPr id="19" name="Picture 18">
          <a:hlinkClick xmlns:r="http://schemas.openxmlformats.org/officeDocument/2006/relationships" r:id="rId38"/>
          <a:extLst>
            <a:ext uri="{FF2B5EF4-FFF2-40B4-BE49-F238E27FC236}">
              <a16:creationId xmlns:a16="http://schemas.microsoft.com/office/drawing/2014/main" id="{125D8F1A-7CF8-4475-A9BA-8D1B1EF7D8DB}"/>
            </a:ext>
          </a:extLst>
        </xdr:cNvPr>
        <xdr:cNvPicPr>
          <a:picLocks noChangeAspect="1"/>
        </xdr:cNvPicPr>
      </xdr:nvPicPr>
      <xdr:blipFill rotWithShape="1">
        <a:blip xmlns:r="http://schemas.openxmlformats.org/officeDocument/2006/relationships" r:embed="rId100" cstate="print">
          <a:extLst>
            <a:ext uri="{28A0092B-C50C-407E-A947-70E740481C1C}">
              <a14:useLocalDpi xmlns:a14="http://schemas.microsoft.com/office/drawing/2010/main" val="0"/>
            </a:ext>
          </a:extLst>
        </a:blip>
        <a:srcRect l="27428" t="19999" r="23429" b="22144"/>
        <a:stretch/>
      </xdr:blipFill>
      <xdr:spPr>
        <a:xfrm>
          <a:off x="5249252" y="9060175"/>
          <a:ext cx="1007940" cy="1113591"/>
        </a:xfrm>
        <a:prstGeom prst="rect">
          <a:avLst/>
        </a:prstGeom>
      </xdr:spPr>
    </xdr:pic>
    <xdr:clientData/>
  </xdr:twoCellAnchor>
  <xdr:twoCellAnchor editAs="oneCell">
    <xdr:from>
      <xdr:col>5</xdr:col>
      <xdr:colOff>1562120</xdr:colOff>
      <xdr:row>26</xdr:row>
      <xdr:rowOff>659423</xdr:rowOff>
    </xdr:from>
    <xdr:to>
      <xdr:col>11</xdr:col>
      <xdr:colOff>902293</xdr:colOff>
      <xdr:row>26</xdr:row>
      <xdr:rowOff>1156388</xdr:rowOff>
    </xdr:to>
    <xdr:pic>
      <xdr:nvPicPr>
        <xdr:cNvPr id="7" name="Picture 6">
          <a:extLst>
            <a:ext uri="{FF2B5EF4-FFF2-40B4-BE49-F238E27FC236}">
              <a16:creationId xmlns:a16="http://schemas.microsoft.com/office/drawing/2014/main" id="{8562A678-CB87-41A4-82C2-587A20703C05}"/>
            </a:ext>
          </a:extLst>
        </xdr:cNvPr>
        <xdr:cNvPicPr>
          <a:picLocks noChangeAspect="1"/>
        </xdr:cNvPicPr>
      </xdr:nvPicPr>
      <xdr:blipFill>
        <a:blip xmlns:r="http://schemas.openxmlformats.org/officeDocument/2006/relationships" r:embed="rId101"/>
        <a:stretch>
          <a:fillRect/>
        </a:stretch>
      </xdr:blipFill>
      <xdr:spPr>
        <a:xfrm>
          <a:off x="4961812" y="18170769"/>
          <a:ext cx="4263866" cy="4969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9645</xdr:rowOff>
    </xdr:from>
    <xdr:to>
      <xdr:col>10</xdr:col>
      <xdr:colOff>0</xdr:colOff>
      <xdr:row>4</xdr:row>
      <xdr:rowOff>0</xdr:rowOff>
    </xdr:to>
    <xdr:pic>
      <xdr:nvPicPr>
        <xdr:cNvPr id="3081" name="Picture 9" descr="C:\Users\ALUMIN~1\AppData\Local\Temp\SNAGHTML8fe43f1.PNG">
          <a:extLst>
            <a:ext uri="{FF2B5EF4-FFF2-40B4-BE49-F238E27FC236}">
              <a16:creationId xmlns:a16="http://schemas.microsoft.com/office/drawing/2014/main" id="{00000000-0008-0000-0200-000009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645"/>
          <a:ext cx="8966200" cy="1501655"/>
        </a:xfrm>
        <a:prstGeom prst="rect">
          <a:avLst/>
        </a:prstGeom>
        <a:noFill/>
      </xdr:spPr>
    </xdr:pic>
    <xdr:clientData/>
  </xdr:twoCellAnchor>
  <xdr:twoCellAnchor>
    <xdr:from>
      <xdr:col>0</xdr:col>
      <xdr:colOff>152400</xdr:colOff>
      <xdr:row>0</xdr:row>
      <xdr:rowOff>0</xdr:rowOff>
    </xdr:from>
    <xdr:to>
      <xdr:col>4</xdr:col>
      <xdr:colOff>183000</xdr:colOff>
      <xdr:row>2</xdr:row>
      <xdr:rowOff>71778</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152400" y="0"/>
          <a:ext cx="3886320" cy="620418"/>
        </a:xfrm>
        <a:prstGeom prst="rect">
          <a:avLst/>
        </a:prstGeom>
        <a:noFill/>
      </xdr:spPr>
      <xdr:txBody>
        <a:bodyPr wrap="none" lIns="91440" tIns="45720" rIns="91440" bIns="45720">
          <a:noAutofit/>
        </a:bodyPr>
        <a:lstStyle/>
        <a:p>
          <a:pPr algn="ctr"/>
          <a:endParaRPr lang="en-US" sz="4400" b="1" cap="none" spc="0">
            <a:ln w="1905"/>
            <a:solidFill>
              <a:schemeClr val="tx2">
                <a:lumMod val="60000"/>
                <a:lumOff val="40000"/>
              </a:schemeClr>
            </a:solidFill>
            <a:effectLst>
              <a:innerShdw blurRad="69850" dist="43180" dir="5400000">
                <a:srgbClr val="000000">
                  <a:alpha val="65000"/>
                </a:srgbClr>
              </a:innerShdw>
            </a:effectLst>
          </a:endParaRPr>
        </a:p>
      </xdr:txBody>
    </xdr:sp>
    <xdr:clientData/>
  </xdr:twoCellAnchor>
  <xdr:twoCellAnchor>
    <xdr:from>
      <xdr:col>6</xdr:col>
      <xdr:colOff>678180</xdr:colOff>
      <xdr:row>0</xdr:row>
      <xdr:rowOff>40125</xdr:rowOff>
    </xdr:from>
    <xdr:to>
      <xdr:col>9</xdr:col>
      <xdr:colOff>99060</xdr:colOff>
      <xdr:row>1</xdr:row>
      <xdr:rowOff>9645</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200-000009000000}"/>
            </a:ext>
          </a:extLst>
        </xdr:cNvPr>
        <xdr:cNvSpPr txBox="1"/>
      </xdr:nvSpPr>
      <xdr:spPr>
        <a:xfrm>
          <a:off x="6713220" y="40125"/>
          <a:ext cx="1447800" cy="28194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tx2"/>
              </a:solidFill>
              <a:effectLst/>
            </a:rPr>
            <a:t>Return to Menu</a:t>
          </a:r>
        </a:p>
      </xdr:txBody>
    </xdr:sp>
    <xdr:clientData/>
  </xdr:twoCellAnchor>
  <xdr:twoCellAnchor>
    <xdr:from>
      <xdr:col>2</xdr:col>
      <xdr:colOff>1625600</xdr:colOff>
      <xdr:row>2</xdr:row>
      <xdr:rowOff>9525</xdr:rowOff>
    </xdr:from>
    <xdr:to>
      <xdr:col>4</xdr:col>
      <xdr:colOff>1419225</xdr:colOff>
      <xdr:row>2</xdr:row>
      <xdr:rowOff>390525</xdr:rowOff>
    </xdr:to>
    <xdr:sp macro="" textlink="">
      <xdr:nvSpPr>
        <xdr:cNvPr id="2" name="TextBox 1">
          <a:extLst>
            <a:ext uri="{FF2B5EF4-FFF2-40B4-BE49-F238E27FC236}">
              <a16:creationId xmlns:a16="http://schemas.microsoft.com/office/drawing/2014/main" id="{ECDC030D-FB71-582E-154D-304FAF42E15B}"/>
            </a:ext>
          </a:extLst>
        </xdr:cNvPr>
        <xdr:cNvSpPr txBox="1"/>
      </xdr:nvSpPr>
      <xdr:spPr>
        <a:xfrm>
          <a:off x="2825750" y="609600"/>
          <a:ext cx="3060700" cy="38100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2</xdr:col>
      <xdr:colOff>1644650</xdr:colOff>
      <xdr:row>2</xdr:row>
      <xdr:rowOff>6350</xdr:rowOff>
    </xdr:from>
    <xdr:ext cx="3043176" cy="248851"/>
    <xdr:sp macro="" textlink="">
      <xdr:nvSpPr>
        <xdr:cNvPr id="3" name="Rectangle 2">
          <a:extLst>
            <a:ext uri="{FF2B5EF4-FFF2-40B4-BE49-F238E27FC236}">
              <a16:creationId xmlns:a16="http://schemas.microsoft.com/office/drawing/2014/main" id="{D562824A-EF0D-E9DF-5A06-A9E87219F6F1}"/>
            </a:ext>
          </a:extLst>
        </xdr:cNvPr>
        <xdr:cNvSpPr/>
      </xdr:nvSpPr>
      <xdr:spPr>
        <a:xfrm>
          <a:off x="2844800" y="606425"/>
          <a:ext cx="3043176" cy="248851"/>
        </a:xfrm>
        <a:prstGeom prst="rect">
          <a:avLst/>
        </a:prstGeom>
        <a:noFill/>
      </xdr:spPr>
      <xdr:txBody>
        <a:bodyPr wrap="square" lIns="91440" tIns="45720" rIns="91440" bIns="45720">
          <a:spAutoFit/>
        </a:bodyPr>
        <a:lstStyle/>
        <a:p>
          <a:pPr algn="ctr"/>
          <a:endParaRPr lang="en-US" sz="1000" b="1" cap="none" spc="50">
            <a:ln w="9525" cmpd="sng">
              <a:solidFill>
                <a:schemeClr val="accent1"/>
              </a:solidFill>
              <a:prstDash val="solid"/>
            </a:ln>
            <a:solidFill>
              <a:schemeClr val="bg1"/>
            </a:solidFill>
            <a:effectLst>
              <a:glow rad="38100">
                <a:schemeClr val="accent1">
                  <a:alpha val="40000"/>
                </a:schemeClr>
              </a:glow>
            </a:effectLst>
          </a:endParaRPr>
        </a:p>
      </xdr:txBody>
    </xdr:sp>
    <xdr:clientData/>
  </xdr:oneCellAnchor>
  <xdr:oneCellAnchor>
    <xdr:from>
      <xdr:col>2</xdr:col>
      <xdr:colOff>1848444</xdr:colOff>
      <xdr:row>1</xdr:row>
      <xdr:rowOff>278898</xdr:rowOff>
    </xdr:from>
    <xdr:ext cx="2716641" cy="405367"/>
    <xdr:sp macro="" textlink="">
      <xdr:nvSpPr>
        <xdr:cNvPr id="4" name="Rectangle 3">
          <a:extLst>
            <a:ext uri="{FF2B5EF4-FFF2-40B4-BE49-F238E27FC236}">
              <a16:creationId xmlns:a16="http://schemas.microsoft.com/office/drawing/2014/main" id="{3665B12E-98E4-E2CC-7EF0-EDFAF73C3F30}"/>
            </a:ext>
          </a:extLst>
        </xdr:cNvPr>
        <xdr:cNvSpPr/>
      </xdr:nvSpPr>
      <xdr:spPr>
        <a:xfrm>
          <a:off x="3048594" y="593223"/>
          <a:ext cx="2716641" cy="405367"/>
        </a:xfrm>
        <a:prstGeom prst="rect">
          <a:avLst/>
        </a:prstGeom>
        <a:noFill/>
      </xdr:spPr>
      <xdr:txBody>
        <a:bodyPr wrap="none" lIns="91440" tIns="45720" rIns="91440" bIns="45720">
          <a:spAutoFit/>
        </a:bodyPr>
        <a:lstStyle/>
        <a:p>
          <a:pPr algn="ctr"/>
          <a:r>
            <a:rPr lang="en-US" sz="1000" b="0" cap="none" spc="0">
              <a:ln w="0"/>
              <a:solidFill>
                <a:schemeClr val="bg1"/>
              </a:solidFill>
              <a:effectLst>
                <a:outerShdw blurRad="38100" dist="19050" dir="2700000" algn="tl" rotWithShape="0">
                  <a:schemeClr val="dk1">
                    <a:alpha val="40000"/>
                  </a:schemeClr>
                </a:outerShdw>
              </a:effectLst>
            </a:rPr>
            <a:t>Prices are subject to change without prior notice</a:t>
          </a:r>
        </a:p>
        <a:p>
          <a:pPr algn="ctr"/>
          <a:r>
            <a:rPr lang="en-US" sz="1000" b="0" cap="none" spc="0">
              <a:ln w="0"/>
              <a:solidFill>
                <a:schemeClr val="bg1"/>
              </a:solidFill>
              <a:effectLst>
                <a:outerShdw blurRad="38100" dist="19050" dir="2700000" algn="tl" rotWithShape="0">
                  <a:schemeClr val="dk1">
                    <a:alpha val="40000"/>
                  </a:schemeClr>
                </a:outerShdw>
              </a:effectLst>
            </a:rPr>
            <a:t>Images are for illustrative purposes only</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597193</xdr:colOff>
      <xdr:row>20</xdr:row>
      <xdr:rowOff>174979</xdr:rowOff>
    </xdr:from>
    <xdr:to>
      <xdr:col>3</xdr:col>
      <xdr:colOff>10149</xdr:colOff>
      <xdr:row>23</xdr:row>
      <xdr:rowOff>740834</xdr:rowOff>
    </xdr:to>
    <xdr:pic>
      <xdr:nvPicPr>
        <xdr:cNvPr id="17" name="Picture 3">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1" cstate="print">
          <a:lum bright="10000"/>
        </a:blip>
        <a:srcRect l="17611" t="15278" r="12727"/>
        <a:stretch>
          <a:fillRect/>
        </a:stretch>
      </xdr:blipFill>
      <xdr:spPr bwMode="auto">
        <a:xfrm>
          <a:off x="2403415" y="5339646"/>
          <a:ext cx="1202597" cy="1476022"/>
        </a:xfrm>
        <a:prstGeom prst="rect">
          <a:avLst/>
        </a:prstGeom>
        <a:noFill/>
      </xdr:spPr>
    </xdr:pic>
    <xdr:clientData/>
  </xdr:twoCellAnchor>
  <xdr:twoCellAnchor>
    <xdr:from>
      <xdr:col>1</xdr:col>
      <xdr:colOff>24553</xdr:colOff>
      <xdr:row>0</xdr:row>
      <xdr:rowOff>203480</xdr:rowOff>
    </xdr:from>
    <xdr:to>
      <xdr:col>2</xdr:col>
      <xdr:colOff>1630680</xdr:colOff>
      <xdr:row>0</xdr:row>
      <xdr:rowOff>477800</xdr:rowOff>
    </xdr:to>
    <xdr:grpSp>
      <xdr:nvGrpSpPr>
        <xdr:cNvPr id="13" name="Group 12">
          <a:extLst>
            <a:ext uri="{FF2B5EF4-FFF2-40B4-BE49-F238E27FC236}">
              <a16:creationId xmlns:a16="http://schemas.microsoft.com/office/drawing/2014/main" id="{00000000-0008-0000-0400-00000D000000}"/>
            </a:ext>
          </a:extLst>
        </xdr:cNvPr>
        <xdr:cNvGrpSpPr/>
      </xdr:nvGrpSpPr>
      <xdr:grpSpPr>
        <a:xfrm>
          <a:off x="27728" y="200305"/>
          <a:ext cx="3400002" cy="277495"/>
          <a:chOff x="83820" y="203480"/>
          <a:chExt cx="3375660" cy="274320"/>
        </a:xfrm>
      </xdr:grpSpPr>
      <xdr:sp macro="" textlink="">
        <xdr:nvSpPr>
          <xdr:cNvPr id="12" name="TextBox 11">
            <a:hlinkClick xmlns:r="http://schemas.openxmlformats.org/officeDocument/2006/relationships" r:id="rId2" tooltip="Return To Menu"/>
            <a:extLst>
              <a:ext uri="{FF2B5EF4-FFF2-40B4-BE49-F238E27FC236}">
                <a16:creationId xmlns:a16="http://schemas.microsoft.com/office/drawing/2014/main" id="{00000000-0008-0000-0400-00000C000000}"/>
              </a:ext>
            </a:extLst>
          </xdr:cNvPr>
          <xdr:cNvSpPr txBox="1"/>
        </xdr:nvSpPr>
        <xdr:spPr>
          <a:xfrm>
            <a:off x="8382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14" name="TextBox 13">
            <a:hlinkClick xmlns:r="http://schemas.openxmlformats.org/officeDocument/2006/relationships" r:id="rId3" tooltip="Go To Bill of Materials "/>
            <a:extLst>
              <a:ext uri="{FF2B5EF4-FFF2-40B4-BE49-F238E27FC236}">
                <a16:creationId xmlns:a16="http://schemas.microsoft.com/office/drawing/2014/main" id="{00000000-0008-0000-0400-00000E000000}"/>
              </a:ext>
            </a:extLst>
          </xdr:cNvPr>
          <xdr:cNvSpPr txBox="1"/>
        </xdr:nvSpPr>
        <xdr:spPr>
          <a:xfrm>
            <a:off x="185928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editAs="oneCell">
    <xdr:from>
      <xdr:col>0</xdr:col>
      <xdr:colOff>0</xdr:colOff>
      <xdr:row>3</xdr:row>
      <xdr:rowOff>46566</xdr:rowOff>
    </xdr:from>
    <xdr:to>
      <xdr:col>2</xdr:col>
      <xdr:colOff>874889</xdr:colOff>
      <xdr:row>11</xdr:row>
      <xdr:rowOff>155222</xdr:rowOff>
    </xdr:to>
    <xdr:pic>
      <xdr:nvPicPr>
        <xdr:cNvPr id="7" name="Picture 6">
          <a:extLst>
            <a:ext uri="{FF2B5EF4-FFF2-40B4-BE49-F238E27FC236}">
              <a16:creationId xmlns:a16="http://schemas.microsoft.com/office/drawing/2014/main" id="{23430600-5E6A-431A-8904-4D53A579D5F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1133122"/>
          <a:ext cx="2681111" cy="1519767"/>
        </a:xfrm>
        <a:prstGeom prst="rect">
          <a:avLst/>
        </a:prstGeom>
      </xdr:spPr>
    </xdr:pic>
    <xdr:clientData/>
  </xdr:twoCellAnchor>
  <xdr:twoCellAnchor editAs="oneCell">
    <xdr:from>
      <xdr:col>1</xdr:col>
      <xdr:colOff>21166</xdr:colOff>
      <xdr:row>12</xdr:row>
      <xdr:rowOff>154601</xdr:rowOff>
    </xdr:from>
    <xdr:to>
      <xdr:col>2</xdr:col>
      <xdr:colOff>236006</xdr:colOff>
      <xdr:row>15</xdr:row>
      <xdr:rowOff>600074</xdr:rowOff>
    </xdr:to>
    <xdr:pic>
      <xdr:nvPicPr>
        <xdr:cNvPr id="8" name="Picture 7">
          <a:extLst>
            <a:ext uri="{FF2B5EF4-FFF2-40B4-BE49-F238E27FC236}">
              <a16:creationId xmlns:a16="http://schemas.microsoft.com/office/drawing/2014/main" id="{DED3E978-B031-4664-A796-9389802DFB8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21337" r="4573"/>
        <a:stretch/>
      </xdr:blipFill>
      <xdr:spPr>
        <a:xfrm>
          <a:off x="21166" y="2874518"/>
          <a:ext cx="2010832" cy="988398"/>
        </a:xfrm>
        <a:prstGeom prst="rect">
          <a:avLst/>
        </a:prstGeom>
      </xdr:spPr>
    </xdr:pic>
    <xdr:clientData/>
  </xdr:twoCellAnchor>
  <xdr:twoCellAnchor editAs="oneCell">
    <xdr:from>
      <xdr:col>1</xdr:col>
      <xdr:colOff>119944</xdr:colOff>
      <xdr:row>21</xdr:row>
      <xdr:rowOff>42333</xdr:rowOff>
    </xdr:from>
    <xdr:to>
      <xdr:col>2</xdr:col>
      <xdr:colOff>606778</xdr:colOff>
      <xdr:row>24</xdr:row>
      <xdr:rowOff>0</xdr:rowOff>
    </xdr:to>
    <xdr:pic>
      <xdr:nvPicPr>
        <xdr:cNvPr id="9" name="Picture 8">
          <a:extLst>
            <a:ext uri="{FF2B5EF4-FFF2-40B4-BE49-F238E27FC236}">
              <a16:creationId xmlns:a16="http://schemas.microsoft.com/office/drawing/2014/main" id="{22520F52-1D93-4FCD-96CF-10570911CDF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9944" y="4677833"/>
          <a:ext cx="2293056" cy="1439333"/>
        </a:xfrm>
        <a:prstGeom prst="rect">
          <a:avLst/>
        </a:prstGeom>
      </xdr:spPr>
    </xdr:pic>
    <xdr:clientData/>
  </xdr:twoCellAnchor>
  <xdr:twoCellAnchor editAs="oneCell">
    <xdr:from>
      <xdr:col>0</xdr:col>
      <xdr:colOff>0</xdr:colOff>
      <xdr:row>17</xdr:row>
      <xdr:rowOff>52916</xdr:rowOff>
    </xdr:from>
    <xdr:to>
      <xdr:col>2</xdr:col>
      <xdr:colOff>749908</xdr:colOff>
      <xdr:row>19</xdr:row>
      <xdr:rowOff>426508</xdr:rowOff>
    </xdr:to>
    <xdr:pic>
      <xdr:nvPicPr>
        <xdr:cNvPr id="10" name="Picture 9">
          <a:extLst>
            <a:ext uri="{FF2B5EF4-FFF2-40B4-BE49-F238E27FC236}">
              <a16:creationId xmlns:a16="http://schemas.microsoft.com/office/drawing/2014/main" id="{AE50CF63-3A15-475E-B872-E944D05864A8}"/>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6289" t="42148" r="28420" b="37135"/>
        <a:stretch/>
      </xdr:blipFill>
      <xdr:spPr>
        <a:xfrm>
          <a:off x="0" y="4169833"/>
          <a:ext cx="2552250" cy="736600"/>
        </a:xfrm>
        <a:prstGeom prst="rect">
          <a:avLst/>
        </a:prstGeom>
      </xdr:spPr>
    </xdr:pic>
    <xdr:clientData/>
  </xdr:twoCellAnchor>
  <xdr:twoCellAnchor editAs="oneCell">
    <xdr:from>
      <xdr:col>3</xdr:col>
      <xdr:colOff>168275</xdr:colOff>
      <xdr:row>23</xdr:row>
      <xdr:rowOff>228600</xdr:rowOff>
    </xdr:from>
    <xdr:to>
      <xdr:col>5</xdr:col>
      <xdr:colOff>742567</xdr:colOff>
      <xdr:row>23</xdr:row>
      <xdr:rowOff>590505</xdr:rowOff>
    </xdr:to>
    <xdr:pic>
      <xdr:nvPicPr>
        <xdr:cNvPr id="2" name="Picture 1">
          <a:extLst>
            <a:ext uri="{FF2B5EF4-FFF2-40B4-BE49-F238E27FC236}">
              <a16:creationId xmlns:a16="http://schemas.microsoft.com/office/drawing/2014/main" id="{E5160A05-43CD-56AE-C4E4-EB1C50F5E92C}"/>
            </a:ext>
          </a:extLst>
        </xdr:cNvPr>
        <xdr:cNvPicPr>
          <a:picLocks noChangeAspect="1"/>
        </xdr:cNvPicPr>
      </xdr:nvPicPr>
      <xdr:blipFill>
        <a:blip xmlns:r="http://schemas.openxmlformats.org/officeDocument/2006/relationships" r:embed="rId8"/>
        <a:stretch>
          <a:fillRect/>
        </a:stretch>
      </xdr:blipFill>
      <xdr:spPr>
        <a:xfrm>
          <a:off x="3768725" y="6076950"/>
          <a:ext cx="3069842" cy="361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198967</xdr:colOff>
      <xdr:row>21</xdr:row>
      <xdr:rowOff>73378</xdr:rowOff>
    </xdr:from>
    <xdr:to>
      <xdr:col>2</xdr:col>
      <xdr:colOff>1305509</xdr:colOff>
      <xdr:row>25</xdr:row>
      <xdr:rowOff>136163</xdr:rowOff>
    </xdr:to>
    <xdr:pic>
      <xdr:nvPicPr>
        <xdr:cNvPr id="31" name="Picture 30">
          <a:extLst>
            <a:ext uri="{FF2B5EF4-FFF2-40B4-BE49-F238E27FC236}">
              <a16:creationId xmlns:a16="http://schemas.microsoft.com/office/drawing/2014/main" id="{F31A5E3E-4638-42D1-8990-BA143BE63D4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562" t="28755" r="22736" b="11043"/>
        <a:stretch/>
      </xdr:blipFill>
      <xdr:spPr>
        <a:xfrm>
          <a:off x="2065867" y="4365978"/>
          <a:ext cx="1109717" cy="773985"/>
        </a:xfrm>
        <a:prstGeom prst="rect">
          <a:avLst/>
        </a:prstGeom>
      </xdr:spPr>
    </xdr:pic>
    <xdr:clientData/>
  </xdr:twoCellAnchor>
  <xdr:twoCellAnchor editAs="oneCell">
    <xdr:from>
      <xdr:col>0</xdr:col>
      <xdr:colOff>0</xdr:colOff>
      <xdr:row>50</xdr:row>
      <xdr:rowOff>28787</xdr:rowOff>
    </xdr:from>
    <xdr:to>
      <xdr:col>1</xdr:col>
      <xdr:colOff>1773203</xdr:colOff>
      <xdr:row>56</xdr:row>
      <xdr:rowOff>35279</xdr:rowOff>
    </xdr:to>
    <xdr:pic>
      <xdr:nvPicPr>
        <xdr:cNvPr id="11" name="Picture 10" descr="End Caps All.jpg">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2" cstate="email"/>
        <a:srcRect/>
        <a:stretch>
          <a:fillRect/>
        </a:stretch>
      </xdr:blipFill>
      <xdr:spPr>
        <a:xfrm>
          <a:off x="0" y="9582009"/>
          <a:ext cx="1836703" cy="1064826"/>
        </a:xfrm>
        <a:prstGeom prst="rect">
          <a:avLst/>
        </a:prstGeom>
      </xdr:spPr>
    </xdr:pic>
    <xdr:clientData/>
  </xdr:twoCellAnchor>
  <xdr:twoCellAnchor editAs="oneCell">
    <xdr:from>
      <xdr:col>0</xdr:col>
      <xdr:colOff>0</xdr:colOff>
      <xdr:row>8</xdr:row>
      <xdr:rowOff>70555</xdr:rowOff>
    </xdr:from>
    <xdr:to>
      <xdr:col>1</xdr:col>
      <xdr:colOff>1260337</xdr:colOff>
      <xdr:row>13</xdr:row>
      <xdr:rowOff>125236</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3" cstate="print"/>
        <a:stretch>
          <a:fillRect/>
        </a:stretch>
      </xdr:blipFill>
      <xdr:spPr>
        <a:xfrm>
          <a:off x="0" y="2215444"/>
          <a:ext cx="1323837" cy="939800"/>
        </a:xfrm>
        <a:prstGeom prst="rect">
          <a:avLst/>
        </a:prstGeom>
      </xdr:spPr>
    </xdr:pic>
    <xdr:clientData/>
  </xdr:twoCellAnchor>
  <xdr:twoCellAnchor editAs="oneCell">
    <xdr:from>
      <xdr:col>2</xdr:col>
      <xdr:colOff>105832</xdr:colOff>
      <xdr:row>9</xdr:row>
      <xdr:rowOff>122787</xdr:rowOff>
    </xdr:from>
    <xdr:to>
      <xdr:col>2</xdr:col>
      <xdr:colOff>845350</xdr:colOff>
      <xdr:row>13</xdr:row>
      <xdr:rowOff>134056</xdr:rowOff>
    </xdr:to>
    <xdr:pic>
      <xdr:nvPicPr>
        <xdr:cNvPr id="56" name="Picture 7">
          <a:extLst>
            <a:ext uri="{FF2B5EF4-FFF2-40B4-BE49-F238E27FC236}">
              <a16:creationId xmlns:a16="http://schemas.microsoft.com/office/drawing/2014/main" id="{00000000-0008-0000-0500-000038000000}"/>
            </a:ext>
          </a:extLst>
        </xdr:cNvPr>
        <xdr:cNvPicPr>
          <a:picLocks noChangeAspect="1" noChangeArrowheads="1"/>
        </xdr:cNvPicPr>
      </xdr:nvPicPr>
      <xdr:blipFill>
        <a:blip xmlns:r="http://schemas.openxmlformats.org/officeDocument/2006/relationships" r:embed="rId4" cstate="email"/>
        <a:srcRect/>
        <a:stretch>
          <a:fillRect/>
        </a:stretch>
      </xdr:blipFill>
      <xdr:spPr bwMode="auto">
        <a:xfrm>
          <a:off x="1975554" y="2444065"/>
          <a:ext cx="742693" cy="716824"/>
        </a:xfrm>
        <a:prstGeom prst="rect">
          <a:avLst/>
        </a:prstGeom>
        <a:noFill/>
      </xdr:spPr>
    </xdr:pic>
    <xdr:clientData/>
  </xdr:twoCellAnchor>
  <xdr:twoCellAnchor editAs="oneCell">
    <xdr:from>
      <xdr:col>2</xdr:col>
      <xdr:colOff>541020</xdr:colOff>
      <xdr:row>50</xdr:row>
      <xdr:rowOff>7620</xdr:rowOff>
    </xdr:from>
    <xdr:to>
      <xdr:col>2</xdr:col>
      <xdr:colOff>1076932</xdr:colOff>
      <xdr:row>53</xdr:row>
      <xdr:rowOff>171449</xdr:rowOff>
    </xdr:to>
    <xdr:pic>
      <xdr:nvPicPr>
        <xdr:cNvPr id="12" name="Picture 11" descr="End Cap PF Large.jpg">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5" cstate="email"/>
        <a:srcRect/>
        <a:stretch>
          <a:fillRect/>
        </a:stretch>
      </xdr:blipFill>
      <xdr:spPr>
        <a:xfrm>
          <a:off x="2407920" y="9456420"/>
          <a:ext cx="532737" cy="697229"/>
        </a:xfrm>
        <a:prstGeom prst="rect">
          <a:avLst/>
        </a:prstGeom>
      </xdr:spPr>
    </xdr:pic>
    <xdr:clientData/>
  </xdr:twoCellAnchor>
  <xdr:twoCellAnchor editAs="oneCell">
    <xdr:from>
      <xdr:col>2</xdr:col>
      <xdr:colOff>76198</xdr:colOff>
      <xdr:row>15</xdr:row>
      <xdr:rowOff>68580</xdr:rowOff>
    </xdr:from>
    <xdr:to>
      <xdr:col>2</xdr:col>
      <xdr:colOff>1484994</xdr:colOff>
      <xdr:row>19</xdr:row>
      <xdr:rowOff>163195</xdr:rowOff>
    </xdr:to>
    <xdr:pic>
      <xdr:nvPicPr>
        <xdr:cNvPr id="42" name="Picture 41" descr="90 Large.jpg">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6" cstate="email"/>
        <a:srcRect/>
        <a:stretch>
          <a:fillRect/>
        </a:stretch>
      </xdr:blipFill>
      <xdr:spPr>
        <a:xfrm>
          <a:off x="1904998" y="5509260"/>
          <a:ext cx="1408796" cy="822960"/>
        </a:xfrm>
        <a:prstGeom prst="rect">
          <a:avLst/>
        </a:prstGeom>
      </xdr:spPr>
    </xdr:pic>
    <xdr:clientData/>
  </xdr:twoCellAnchor>
  <xdr:twoCellAnchor editAs="oneCell">
    <xdr:from>
      <xdr:col>2</xdr:col>
      <xdr:colOff>114298</xdr:colOff>
      <xdr:row>28</xdr:row>
      <xdr:rowOff>45720</xdr:rowOff>
    </xdr:from>
    <xdr:to>
      <xdr:col>2</xdr:col>
      <xdr:colOff>1459209</xdr:colOff>
      <xdr:row>31</xdr:row>
      <xdr:rowOff>48895</xdr:rowOff>
    </xdr:to>
    <xdr:pic>
      <xdr:nvPicPr>
        <xdr:cNvPr id="45" name="Picture 44" descr="Elbow 45 Large.jpg">
          <a:extLst>
            <a:ext uri="{FF2B5EF4-FFF2-40B4-BE49-F238E27FC236}">
              <a16:creationId xmlns:a16="http://schemas.microsoft.com/office/drawing/2014/main" id="{00000000-0008-0000-0500-00002D000000}"/>
            </a:ext>
          </a:extLst>
        </xdr:cNvPr>
        <xdr:cNvPicPr>
          <a:picLocks noChangeAspect="1"/>
        </xdr:cNvPicPr>
      </xdr:nvPicPr>
      <xdr:blipFill>
        <a:blip xmlns:r="http://schemas.openxmlformats.org/officeDocument/2006/relationships" r:embed="rId7" cstate="email"/>
        <a:srcRect/>
        <a:stretch>
          <a:fillRect/>
        </a:stretch>
      </xdr:blipFill>
      <xdr:spPr>
        <a:xfrm>
          <a:off x="1943098" y="7863840"/>
          <a:ext cx="1348086" cy="548640"/>
        </a:xfrm>
        <a:prstGeom prst="rect">
          <a:avLst/>
        </a:prstGeom>
      </xdr:spPr>
    </xdr:pic>
    <xdr:clientData/>
  </xdr:twoCellAnchor>
  <xdr:twoCellAnchor editAs="oneCell">
    <xdr:from>
      <xdr:col>2</xdr:col>
      <xdr:colOff>93416</xdr:colOff>
      <xdr:row>45</xdr:row>
      <xdr:rowOff>60960</xdr:rowOff>
    </xdr:from>
    <xdr:to>
      <xdr:col>2</xdr:col>
      <xdr:colOff>920821</xdr:colOff>
      <xdr:row>48</xdr:row>
      <xdr:rowOff>164466</xdr:rowOff>
    </xdr:to>
    <xdr:pic>
      <xdr:nvPicPr>
        <xdr:cNvPr id="48" name="Picture 47" descr="Eq Tee 6 inch.jpg">
          <a:extLst>
            <a:ext uri="{FF2B5EF4-FFF2-40B4-BE49-F238E27FC236}">
              <a16:creationId xmlns:a16="http://schemas.microsoft.com/office/drawing/2014/main" id="{00000000-0008-0000-0500-000030000000}"/>
            </a:ext>
          </a:extLst>
        </xdr:cNvPr>
        <xdr:cNvPicPr>
          <a:picLocks noChangeAspect="1"/>
        </xdr:cNvPicPr>
      </xdr:nvPicPr>
      <xdr:blipFill>
        <a:blip xmlns:r="http://schemas.openxmlformats.org/officeDocument/2006/relationships" r:embed="rId8" cstate="email"/>
        <a:srcRect/>
        <a:stretch>
          <a:fillRect/>
        </a:stretch>
      </xdr:blipFill>
      <xdr:spPr>
        <a:xfrm>
          <a:off x="1963138" y="8732238"/>
          <a:ext cx="830580" cy="635847"/>
        </a:xfrm>
        <a:prstGeom prst="rect">
          <a:avLst/>
        </a:prstGeom>
      </xdr:spPr>
    </xdr:pic>
    <xdr:clientData/>
  </xdr:twoCellAnchor>
  <xdr:twoCellAnchor editAs="oneCell">
    <xdr:from>
      <xdr:col>1</xdr:col>
      <xdr:colOff>7620</xdr:colOff>
      <xdr:row>39</xdr:row>
      <xdr:rowOff>167640</xdr:rowOff>
    </xdr:from>
    <xdr:to>
      <xdr:col>2</xdr:col>
      <xdr:colOff>295578</xdr:colOff>
      <xdr:row>43</xdr:row>
      <xdr:rowOff>164464</xdr:rowOff>
    </xdr:to>
    <xdr:pic>
      <xdr:nvPicPr>
        <xdr:cNvPr id="49" name="Picture 48" descr="Equal Tees All.jpg">
          <a:extLst>
            <a:ext uri="{FF2B5EF4-FFF2-40B4-BE49-F238E27FC236}">
              <a16:creationId xmlns:a16="http://schemas.microsoft.com/office/drawing/2014/main" id="{00000000-0008-0000-0500-000031000000}"/>
            </a:ext>
          </a:extLst>
        </xdr:cNvPr>
        <xdr:cNvPicPr>
          <a:picLocks noChangeAspect="1"/>
        </xdr:cNvPicPr>
      </xdr:nvPicPr>
      <xdr:blipFill>
        <a:blip xmlns:r="http://schemas.openxmlformats.org/officeDocument/2006/relationships" r:embed="rId9" cstate="email"/>
        <a:srcRect/>
        <a:stretch>
          <a:fillRect/>
        </a:stretch>
      </xdr:blipFill>
      <xdr:spPr>
        <a:xfrm>
          <a:off x="7620" y="9174480"/>
          <a:ext cx="2052623" cy="731520"/>
        </a:xfrm>
        <a:prstGeom prst="rect">
          <a:avLst/>
        </a:prstGeom>
      </xdr:spPr>
    </xdr:pic>
    <xdr:clientData/>
  </xdr:twoCellAnchor>
  <xdr:twoCellAnchor editAs="oneCell">
    <xdr:from>
      <xdr:col>1</xdr:col>
      <xdr:colOff>1665111</xdr:colOff>
      <xdr:row>33</xdr:row>
      <xdr:rowOff>84666</xdr:rowOff>
    </xdr:from>
    <xdr:to>
      <xdr:col>2</xdr:col>
      <xdr:colOff>1035805</xdr:colOff>
      <xdr:row>38</xdr:row>
      <xdr:rowOff>160100</xdr:rowOff>
    </xdr:to>
    <xdr:pic>
      <xdr:nvPicPr>
        <xdr:cNvPr id="47" name="Picture 46" descr="Elbows 45 4 and 6 inch.jpg">
          <a:extLst>
            <a:ext uri="{FF2B5EF4-FFF2-40B4-BE49-F238E27FC236}">
              <a16:creationId xmlns:a16="http://schemas.microsoft.com/office/drawing/2014/main" id="{00000000-0008-0000-0500-00002F000000}"/>
            </a:ext>
          </a:extLst>
        </xdr:cNvPr>
        <xdr:cNvPicPr>
          <a:picLocks noChangeAspect="1"/>
        </xdr:cNvPicPr>
      </xdr:nvPicPr>
      <xdr:blipFill>
        <a:blip xmlns:r="http://schemas.openxmlformats.org/officeDocument/2006/relationships" r:embed="rId10" cstate="email"/>
        <a:srcRect/>
        <a:stretch>
          <a:fillRect/>
        </a:stretch>
      </xdr:blipFill>
      <xdr:spPr>
        <a:xfrm>
          <a:off x="1728611" y="6639277"/>
          <a:ext cx="1173741" cy="960554"/>
        </a:xfrm>
        <a:prstGeom prst="rect">
          <a:avLst/>
        </a:prstGeom>
      </xdr:spPr>
    </xdr:pic>
    <xdr:clientData/>
  </xdr:twoCellAnchor>
  <xdr:twoCellAnchor editAs="oneCell">
    <xdr:from>
      <xdr:col>2</xdr:col>
      <xdr:colOff>571500</xdr:colOff>
      <xdr:row>40</xdr:row>
      <xdr:rowOff>45720</xdr:rowOff>
    </xdr:from>
    <xdr:to>
      <xdr:col>2</xdr:col>
      <xdr:colOff>1383665</xdr:colOff>
      <xdr:row>43</xdr:row>
      <xdr:rowOff>65404</xdr:rowOff>
    </xdr:to>
    <xdr:pic>
      <xdr:nvPicPr>
        <xdr:cNvPr id="14" name="Picture 13" descr="Eq Tee PF Large.jpg">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11" cstate="email"/>
        <a:srcRect/>
        <a:stretch>
          <a:fillRect/>
        </a:stretch>
      </xdr:blipFill>
      <xdr:spPr>
        <a:xfrm>
          <a:off x="2400300" y="9692640"/>
          <a:ext cx="815340" cy="571500"/>
        </a:xfrm>
        <a:prstGeom prst="rect">
          <a:avLst/>
        </a:prstGeom>
      </xdr:spPr>
    </xdr:pic>
    <xdr:clientData/>
  </xdr:twoCellAnchor>
  <xdr:twoCellAnchor editAs="oneCell">
    <xdr:from>
      <xdr:col>1</xdr:col>
      <xdr:colOff>49106</xdr:colOff>
      <xdr:row>3</xdr:row>
      <xdr:rowOff>33866</xdr:rowOff>
    </xdr:from>
    <xdr:to>
      <xdr:col>1</xdr:col>
      <xdr:colOff>962025</xdr:colOff>
      <xdr:row>7</xdr:row>
      <xdr:rowOff>122310</xdr:rowOff>
    </xdr:to>
    <xdr:pic>
      <xdr:nvPicPr>
        <xdr:cNvPr id="55" name="Picture 54" descr="Equal Unions PF.jpg">
          <a:extLst>
            <a:ext uri="{FF2B5EF4-FFF2-40B4-BE49-F238E27FC236}">
              <a16:creationId xmlns:a16="http://schemas.microsoft.com/office/drawing/2014/main" id="{00000000-0008-0000-0500-000037000000}"/>
            </a:ext>
          </a:extLst>
        </xdr:cNvPr>
        <xdr:cNvPicPr>
          <a:picLocks noChangeAspect="1"/>
        </xdr:cNvPicPr>
      </xdr:nvPicPr>
      <xdr:blipFill>
        <a:blip xmlns:r="http://schemas.openxmlformats.org/officeDocument/2006/relationships" r:embed="rId12" cstate="email"/>
        <a:srcRect/>
        <a:stretch>
          <a:fillRect/>
        </a:stretch>
      </xdr:blipFill>
      <xdr:spPr>
        <a:xfrm>
          <a:off x="112606" y="1126066"/>
          <a:ext cx="916094" cy="802819"/>
        </a:xfrm>
        <a:prstGeom prst="rect">
          <a:avLst/>
        </a:prstGeom>
      </xdr:spPr>
    </xdr:pic>
    <xdr:clientData/>
  </xdr:twoCellAnchor>
  <xdr:twoCellAnchor editAs="oneCell">
    <xdr:from>
      <xdr:col>1</xdr:col>
      <xdr:colOff>45720</xdr:colOff>
      <xdr:row>15</xdr:row>
      <xdr:rowOff>53340</xdr:rowOff>
    </xdr:from>
    <xdr:to>
      <xdr:col>1</xdr:col>
      <xdr:colOff>1368620</xdr:colOff>
      <xdr:row>20</xdr:row>
      <xdr:rowOff>141605</xdr:rowOff>
    </xdr:to>
    <xdr:pic>
      <xdr:nvPicPr>
        <xdr:cNvPr id="76" name="Picture 75" descr="PF 90s.jpg">
          <a:extLst>
            <a:ext uri="{FF2B5EF4-FFF2-40B4-BE49-F238E27FC236}">
              <a16:creationId xmlns:a16="http://schemas.microsoft.com/office/drawing/2014/main" id="{00000000-0008-0000-0500-00004C000000}"/>
            </a:ext>
          </a:extLst>
        </xdr:cNvPr>
        <xdr:cNvPicPr>
          <a:picLocks noChangeAspect="1"/>
        </xdr:cNvPicPr>
      </xdr:nvPicPr>
      <xdr:blipFill>
        <a:blip xmlns:r="http://schemas.openxmlformats.org/officeDocument/2006/relationships" r:embed="rId13" cstate="email"/>
        <a:srcRect/>
        <a:stretch>
          <a:fillRect/>
        </a:stretch>
      </xdr:blipFill>
      <xdr:spPr>
        <a:xfrm>
          <a:off x="45720" y="5036820"/>
          <a:ext cx="1322900" cy="1005840"/>
        </a:xfrm>
        <a:prstGeom prst="rect">
          <a:avLst/>
        </a:prstGeom>
      </xdr:spPr>
    </xdr:pic>
    <xdr:clientData/>
  </xdr:twoCellAnchor>
  <xdr:twoCellAnchor>
    <xdr:from>
      <xdr:col>1</xdr:col>
      <xdr:colOff>24553</xdr:colOff>
      <xdr:row>0</xdr:row>
      <xdr:rowOff>203479</xdr:rowOff>
    </xdr:from>
    <xdr:to>
      <xdr:col>2</xdr:col>
      <xdr:colOff>1630680</xdr:colOff>
      <xdr:row>0</xdr:row>
      <xdr:rowOff>477799</xdr:rowOff>
    </xdr:to>
    <xdr:grpSp>
      <xdr:nvGrpSpPr>
        <xdr:cNvPr id="24" name="Group 23">
          <a:extLst>
            <a:ext uri="{FF2B5EF4-FFF2-40B4-BE49-F238E27FC236}">
              <a16:creationId xmlns:a16="http://schemas.microsoft.com/office/drawing/2014/main" id="{00000000-0008-0000-0500-000018000000}"/>
            </a:ext>
          </a:extLst>
        </xdr:cNvPr>
        <xdr:cNvGrpSpPr/>
      </xdr:nvGrpSpPr>
      <xdr:grpSpPr>
        <a:xfrm>
          <a:off x="94403" y="200304"/>
          <a:ext cx="3400002" cy="277495"/>
          <a:chOff x="83820" y="203480"/>
          <a:chExt cx="3375660" cy="274320"/>
        </a:xfrm>
        <a:solidFill>
          <a:schemeClr val="bg2"/>
        </a:solidFill>
      </xdr:grpSpPr>
      <xdr:sp macro="" textlink="">
        <xdr:nvSpPr>
          <xdr:cNvPr id="26" name="TextBox 25">
            <a:hlinkClick xmlns:r="http://schemas.openxmlformats.org/officeDocument/2006/relationships" r:id="rId14" tooltip="Return to Menu"/>
            <a:extLst>
              <a:ext uri="{FF2B5EF4-FFF2-40B4-BE49-F238E27FC236}">
                <a16:creationId xmlns:a16="http://schemas.microsoft.com/office/drawing/2014/main" id="{00000000-0008-0000-0500-00001A000000}"/>
              </a:ext>
            </a:extLst>
          </xdr:cNvPr>
          <xdr:cNvSpPr txBox="1"/>
        </xdr:nvSpPr>
        <xdr:spPr>
          <a:xfrm>
            <a:off x="83820" y="203480"/>
            <a:ext cx="1600200" cy="274320"/>
          </a:xfrm>
          <a:prstGeom prst="rect">
            <a:avLst/>
          </a:prstGeom>
          <a:grp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27" name="TextBox 26">
            <a:hlinkClick xmlns:r="http://schemas.openxmlformats.org/officeDocument/2006/relationships" r:id="rId15" tooltip="Go to Bill of Materials"/>
            <a:extLst>
              <a:ext uri="{FF2B5EF4-FFF2-40B4-BE49-F238E27FC236}">
                <a16:creationId xmlns:a16="http://schemas.microsoft.com/office/drawing/2014/main" id="{00000000-0008-0000-0500-00001B000000}"/>
              </a:ext>
            </a:extLst>
          </xdr:cNvPr>
          <xdr:cNvSpPr txBox="1"/>
        </xdr:nvSpPr>
        <xdr:spPr>
          <a:xfrm>
            <a:off x="1859280" y="203480"/>
            <a:ext cx="1600200" cy="274320"/>
          </a:xfrm>
          <a:prstGeom prst="rect">
            <a:avLst/>
          </a:prstGeom>
          <a:grp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7</xdr:col>
      <xdr:colOff>213076</xdr:colOff>
      <xdr:row>58</xdr:row>
      <xdr:rowOff>91723</xdr:rowOff>
    </xdr:from>
    <xdr:to>
      <xdr:col>10</xdr:col>
      <xdr:colOff>183443</xdr:colOff>
      <xdr:row>60</xdr:row>
      <xdr:rowOff>10443</xdr:rowOff>
    </xdr:to>
    <xdr:sp macro="" textlink="">
      <xdr:nvSpPr>
        <xdr:cNvPr id="28" name="TextBox 27">
          <a:hlinkClick xmlns:r="http://schemas.openxmlformats.org/officeDocument/2006/relationships" r:id="rId16" tooltip="Retun to Top of Page"/>
          <a:extLst>
            <a:ext uri="{FF2B5EF4-FFF2-40B4-BE49-F238E27FC236}">
              <a16:creationId xmlns:a16="http://schemas.microsoft.com/office/drawing/2014/main" id="{00000000-0008-0000-0500-00001C000000}"/>
            </a:ext>
          </a:extLst>
        </xdr:cNvPr>
        <xdr:cNvSpPr txBox="1"/>
      </xdr:nvSpPr>
      <xdr:spPr>
        <a:xfrm>
          <a:off x="9074854" y="11239501"/>
          <a:ext cx="1621367" cy="257386"/>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editAs="oneCell">
    <xdr:from>
      <xdr:col>2</xdr:col>
      <xdr:colOff>65617</xdr:colOff>
      <xdr:row>3</xdr:row>
      <xdr:rowOff>75853</xdr:rowOff>
    </xdr:from>
    <xdr:to>
      <xdr:col>2</xdr:col>
      <xdr:colOff>1646494</xdr:colOff>
      <xdr:row>7</xdr:row>
      <xdr:rowOff>161925</xdr:rowOff>
    </xdr:to>
    <xdr:pic>
      <xdr:nvPicPr>
        <xdr:cNvPr id="29" name="Picture 28" descr="Equal Union.jpg">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17" cstate="email"/>
        <a:stretch>
          <a:fillRect/>
        </a:stretch>
      </xdr:blipFill>
      <xdr:spPr>
        <a:xfrm>
          <a:off x="1932517" y="1168053"/>
          <a:ext cx="1584052" cy="794097"/>
        </a:xfrm>
        <a:prstGeom prst="rect">
          <a:avLst/>
        </a:prstGeom>
      </xdr:spPr>
    </xdr:pic>
    <xdr:clientData/>
  </xdr:twoCellAnchor>
  <xdr:twoCellAnchor>
    <xdr:from>
      <xdr:col>2</xdr:col>
      <xdr:colOff>1037167</xdr:colOff>
      <xdr:row>10</xdr:row>
      <xdr:rowOff>162280</xdr:rowOff>
    </xdr:from>
    <xdr:to>
      <xdr:col>2</xdr:col>
      <xdr:colOff>1785056</xdr:colOff>
      <xdr:row>13</xdr:row>
      <xdr:rowOff>141114</xdr:rowOff>
    </xdr:to>
    <xdr:sp macro="" textlink="">
      <xdr:nvSpPr>
        <xdr:cNvPr id="2" name="TextBox 1">
          <a:extLst>
            <a:ext uri="{FF2B5EF4-FFF2-40B4-BE49-F238E27FC236}">
              <a16:creationId xmlns:a16="http://schemas.microsoft.com/office/drawing/2014/main" id="{7C832671-16D3-4749-B86E-79AF4833DEC7}"/>
            </a:ext>
          </a:extLst>
        </xdr:cNvPr>
        <xdr:cNvSpPr txBox="1"/>
      </xdr:nvSpPr>
      <xdr:spPr>
        <a:xfrm>
          <a:off x="2906889" y="2659947"/>
          <a:ext cx="747889" cy="508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   4" &amp; 6"</a:t>
          </a:r>
        </a:p>
        <a:p>
          <a:r>
            <a:rPr lang="en-US" sz="1100">
              <a:solidFill>
                <a:schemeClr val="accent1"/>
              </a:solidFill>
            </a:rPr>
            <a:t>Diameter</a:t>
          </a:r>
        </a:p>
      </xdr:txBody>
    </xdr:sp>
    <xdr:clientData/>
  </xdr:twoCellAnchor>
  <xdr:twoCellAnchor>
    <xdr:from>
      <xdr:col>1</xdr:col>
      <xdr:colOff>1224140</xdr:colOff>
      <xdr:row>9</xdr:row>
      <xdr:rowOff>74789</xdr:rowOff>
    </xdr:from>
    <xdr:to>
      <xdr:col>2</xdr:col>
      <xdr:colOff>278696</xdr:colOff>
      <xdr:row>13</xdr:row>
      <xdr:rowOff>60677</xdr:rowOff>
    </xdr:to>
    <xdr:sp macro="" textlink="">
      <xdr:nvSpPr>
        <xdr:cNvPr id="3" name="TextBox 2">
          <a:extLst>
            <a:ext uri="{FF2B5EF4-FFF2-40B4-BE49-F238E27FC236}">
              <a16:creationId xmlns:a16="http://schemas.microsoft.com/office/drawing/2014/main" id="{4788A8B9-8590-4D04-B49D-F1258C5C44B2}"/>
            </a:ext>
          </a:extLst>
        </xdr:cNvPr>
        <xdr:cNvSpPr txBox="1"/>
      </xdr:nvSpPr>
      <xdr:spPr>
        <a:xfrm>
          <a:off x="1287640" y="2233789"/>
          <a:ext cx="857956" cy="6970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PM Series</a:t>
          </a:r>
        </a:p>
        <a:p>
          <a:r>
            <a:rPr lang="en-US" sz="1100">
              <a:solidFill>
                <a:schemeClr val="accent1"/>
              </a:solidFill>
            </a:rPr>
            <a:t>2 1/2" &amp; 3" Diameter</a:t>
          </a:r>
        </a:p>
      </xdr:txBody>
    </xdr:sp>
    <xdr:clientData/>
  </xdr:twoCellAnchor>
  <xdr:twoCellAnchor>
    <xdr:from>
      <xdr:col>2</xdr:col>
      <xdr:colOff>1023057</xdr:colOff>
      <xdr:row>24</xdr:row>
      <xdr:rowOff>56444</xdr:rowOff>
    </xdr:from>
    <xdr:to>
      <xdr:col>2</xdr:col>
      <xdr:colOff>1756835</xdr:colOff>
      <xdr:row>26</xdr:row>
      <xdr:rowOff>155222</xdr:rowOff>
    </xdr:to>
    <xdr:sp macro="" textlink="">
      <xdr:nvSpPr>
        <xdr:cNvPr id="4" name="TextBox 3">
          <a:extLst>
            <a:ext uri="{FF2B5EF4-FFF2-40B4-BE49-F238E27FC236}">
              <a16:creationId xmlns:a16="http://schemas.microsoft.com/office/drawing/2014/main" id="{26F34E45-9992-43ED-A439-C47402132EF1}"/>
            </a:ext>
          </a:extLst>
        </xdr:cNvPr>
        <xdr:cNvSpPr txBox="1"/>
      </xdr:nvSpPr>
      <xdr:spPr>
        <a:xfrm>
          <a:off x="2892779" y="5023555"/>
          <a:ext cx="733778" cy="4515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4" &amp; 6" Diameter</a:t>
          </a:r>
        </a:p>
      </xdr:txBody>
    </xdr:sp>
    <xdr:clientData/>
  </xdr:twoCellAnchor>
  <xdr:twoCellAnchor>
    <xdr:from>
      <xdr:col>1</xdr:col>
      <xdr:colOff>1237545</xdr:colOff>
      <xdr:row>22</xdr:row>
      <xdr:rowOff>4234</xdr:rowOff>
    </xdr:from>
    <xdr:to>
      <xdr:col>2</xdr:col>
      <xdr:colOff>263878</xdr:colOff>
      <xdr:row>26</xdr:row>
      <xdr:rowOff>73377</xdr:rowOff>
    </xdr:to>
    <xdr:sp macro="" textlink="">
      <xdr:nvSpPr>
        <xdr:cNvPr id="7" name="TextBox 6">
          <a:extLst>
            <a:ext uri="{FF2B5EF4-FFF2-40B4-BE49-F238E27FC236}">
              <a16:creationId xmlns:a16="http://schemas.microsoft.com/office/drawing/2014/main" id="{CBB9AC14-33FB-48EA-B812-9C860395735C}"/>
            </a:ext>
          </a:extLst>
        </xdr:cNvPr>
        <xdr:cNvSpPr txBox="1"/>
      </xdr:nvSpPr>
      <xdr:spPr>
        <a:xfrm>
          <a:off x="1301045" y="4474634"/>
          <a:ext cx="829733" cy="7803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PM Series</a:t>
          </a:r>
        </a:p>
        <a:p>
          <a:r>
            <a:rPr lang="en-US" sz="1100">
              <a:solidFill>
                <a:schemeClr val="accent1"/>
              </a:solidFill>
            </a:rPr>
            <a:t>2 1/2"</a:t>
          </a:r>
          <a:r>
            <a:rPr lang="en-US" sz="1100" baseline="0">
              <a:solidFill>
                <a:schemeClr val="accent1"/>
              </a:solidFill>
            </a:rPr>
            <a:t> &amp; 3" Diameter</a:t>
          </a:r>
          <a:endParaRPr lang="en-US" sz="1100">
            <a:solidFill>
              <a:schemeClr val="accent1"/>
            </a:solidFill>
          </a:endParaRPr>
        </a:p>
      </xdr:txBody>
    </xdr:sp>
    <xdr:clientData/>
  </xdr:twoCellAnchor>
  <xdr:twoCellAnchor>
    <xdr:from>
      <xdr:col>2</xdr:col>
      <xdr:colOff>1037166</xdr:colOff>
      <xdr:row>35</xdr:row>
      <xdr:rowOff>134057</xdr:rowOff>
    </xdr:from>
    <xdr:to>
      <xdr:col>2</xdr:col>
      <xdr:colOff>1785055</xdr:colOff>
      <xdr:row>38</xdr:row>
      <xdr:rowOff>63501</xdr:rowOff>
    </xdr:to>
    <xdr:sp macro="" textlink="">
      <xdr:nvSpPr>
        <xdr:cNvPr id="5" name="TextBox 4">
          <a:extLst>
            <a:ext uri="{FF2B5EF4-FFF2-40B4-BE49-F238E27FC236}">
              <a16:creationId xmlns:a16="http://schemas.microsoft.com/office/drawing/2014/main" id="{89B7A7FD-2BF7-41E2-9F13-86653D260B6C}"/>
            </a:ext>
          </a:extLst>
        </xdr:cNvPr>
        <xdr:cNvSpPr txBox="1"/>
      </xdr:nvSpPr>
      <xdr:spPr>
        <a:xfrm>
          <a:off x="2906888" y="7041446"/>
          <a:ext cx="747889" cy="4586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4" &amp; 6" Diameter</a:t>
          </a:r>
        </a:p>
      </xdr:txBody>
    </xdr:sp>
    <xdr:clientData/>
  </xdr:twoCellAnchor>
  <xdr:oneCellAnchor>
    <xdr:from>
      <xdr:col>2</xdr:col>
      <xdr:colOff>1008945</xdr:colOff>
      <xdr:row>45</xdr:row>
      <xdr:rowOff>148165</xdr:rowOff>
    </xdr:from>
    <xdr:ext cx="726722" cy="436786"/>
    <xdr:sp macro="" textlink="">
      <xdr:nvSpPr>
        <xdr:cNvPr id="6" name="TextBox 5">
          <a:extLst>
            <a:ext uri="{FF2B5EF4-FFF2-40B4-BE49-F238E27FC236}">
              <a16:creationId xmlns:a16="http://schemas.microsoft.com/office/drawing/2014/main" id="{F2B24ABF-060E-4655-B147-A201ED6D5306}"/>
            </a:ext>
          </a:extLst>
        </xdr:cNvPr>
        <xdr:cNvSpPr txBox="1"/>
      </xdr:nvSpPr>
      <xdr:spPr>
        <a:xfrm>
          <a:off x="2878667" y="8819443"/>
          <a:ext cx="726722" cy="43678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accent1"/>
              </a:solidFill>
            </a:rPr>
            <a:t>4" &amp; 6" Diameter</a:t>
          </a:r>
        </a:p>
      </xdr:txBody>
    </xdr:sp>
    <xdr:clientData/>
  </xdr:oneCellAnchor>
  <xdr:twoCellAnchor editAs="oneCell">
    <xdr:from>
      <xdr:col>2</xdr:col>
      <xdr:colOff>151874</xdr:colOff>
      <xdr:row>9</xdr:row>
      <xdr:rowOff>9313</xdr:rowOff>
    </xdr:from>
    <xdr:to>
      <xdr:col>2</xdr:col>
      <xdr:colOff>1066803</xdr:colOff>
      <xdr:row>13</xdr:row>
      <xdr:rowOff>155222</xdr:rowOff>
    </xdr:to>
    <xdr:pic>
      <xdr:nvPicPr>
        <xdr:cNvPr id="30" name="Picture 29">
          <a:extLst>
            <a:ext uri="{FF2B5EF4-FFF2-40B4-BE49-F238E27FC236}">
              <a16:creationId xmlns:a16="http://schemas.microsoft.com/office/drawing/2014/main" id="{F7ABA529-1FF9-4941-8460-11A193927283}"/>
            </a:ext>
          </a:extLst>
        </xdr:cNvPr>
        <xdr:cNvPicPr>
          <a:picLocks noChangeAspect="1"/>
        </xdr:cNvPicPr>
      </xdr:nvPicPr>
      <xdr:blipFill>
        <a:blip xmlns:r="http://schemas.openxmlformats.org/officeDocument/2006/relationships" r:embed="rId18"/>
        <a:stretch>
          <a:fillRect/>
        </a:stretch>
      </xdr:blipFill>
      <xdr:spPr>
        <a:xfrm>
          <a:off x="2021596" y="2330591"/>
          <a:ext cx="914929" cy="851464"/>
        </a:xfrm>
        <a:prstGeom prst="round2DiagRect">
          <a:avLst>
            <a:gd name="adj1" fmla="val 380"/>
            <a:gd name="adj2" fmla="val 0"/>
          </a:avLst>
        </a:prstGeom>
        <a:ln w="12700" cap="sq">
          <a:noFill/>
          <a:miter lim="800000"/>
        </a:ln>
        <a:effectLst/>
      </xdr:spPr>
    </xdr:pic>
    <xdr:clientData/>
  </xdr:twoCellAnchor>
  <xdr:twoCellAnchor editAs="oneCell">
    <xdr:from>
      <xdr:col>1</xdr:col>
      <xdr:colOff>0</xdr:colOff>
      <xdr:row>21</xdr:row>
      <xdr:rowOff>119945</xdr:rowOff>
    </xdr:from>
    <xdr:to>
      <xdr:col>1</xdr:col>
      <xdr:colOff>1125683</xdr:colOff>
      <xdr:row>25</xdr:row>
      <xdr:rowOff>93684</xdr:rowOff>
    </xdr:to>
    <xdr:pic>
      <xdr:nvPicPr>
        <xdr:cNvPr id="33" name="Picture 32">
          <a:extLst>
            <a:ext uri="{FF2B5EF4-FFF2-40B4-BE49-F238E27FC236}">
              <a16:creationId xmlns:a16="http://schemas.microsoft.com/office/drawing/2014/main" id="{0ECFCB1F-BA5B-4E02-BA18-3A76A55DF267}"/>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21625" t="28491" r="23567" b="19553"/>
        <a:stretch/>
      </xdr:blipFill>
      <xdr:spPr>
        <a:xfrm>
          <a:off x="63500" y="4557889"/>
          <a:ext cx="1125683" cy="679295"/>
        </a:xfrm>
        <a:prstGeom prst="rect">
          <a:avLst/>
        </a:prstGeom>
      </xdr:spPr>
    </xdr:pic>
    <xdr:clientData/>
  </xdr:twoCellAnchor>
  <xdr:twoCellAnchor editAs="oneCell">
    <xdr:from>
      <xdr:col>1</xdr:col>
      <xdr:colOff>27033</xdr:colOff>
      <xdr:row>44</xdr:row>
      <xdr:rowOff>35276</xdr:rowOff>
    </xdr:from>
    <xdr:to>
      <xdr:col>1</xdr:col>
      <xdr:colOff>893490</xdr:colOff>
      <xdr:row>47</xdr:row>
      <xdr:rowOff>162565</xdr:rowOff>
    </xdr:to>
    <xdr:pic>
      <xdr:nvPicPr>
        <xdr:cNvPr id="34" name="Picture 33">
          <a:extLst>
            <a:ext uri="{FF2B5EF4-FFF2-40B4-BE49-F238E27FC236}">
              <a16:creationId xmlns:a16="http://schemas.microsoft.com/office/drawing/2014/main" id="{911B6AEB-8021-4092-92F9-EDDF1BA5B5C4}"/>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21235" t="12293" r="20852" b="19015"/>
        <a:stretch/>
      </xdr:blipFill>
      <xdr:spPr>
        <a:xfrm>
          <a:off x="90533" y="8530165"/>
          <a:ext cx="866457" cy="653281"/>
        </a:xfrm>
        <a:prstGeom prst="rect">
          <a:avLst/>
        </a:prstGeom>
      </xdr:spPr>
    </xdr:pic>
    <xdr:clientData/>
  </xdr:twoCellAnchor>
  <xdr:twoCellAnchor>
    <xdr:from>
      <xdr:col>1</xdr:col>
      <xdr:colOff>980722</xdr:colOff>
      <xdr:row>44</xdr:row>
      <xdr:rowOff>70555</xdr:rowOff>
    </xdr:from>
    <xdr:to>
      <xdr:col>2</xdr:col>
      <xdr:colOff>7055</xdr:colOff>
      <xdr:row>48</xdr:row>
      <xdr:rowOff>105834</xdr:rowOff>
    </xdr:to>
    <xdr:sp macro="" textlink="">
      <xdr:nvSpPr>
        <xdr:cNvPr id="37" name="TextBox 36">
          <a:extLst>
            <a:ext uri="{FF2B5EF4-FFF2-40B4-BE49-F238E27FC236}">
              <a16:creationId xmlns:a16="http://schemas.microsoft.com/office/drawing/2014/main" id="{303BE96E-30A6-482E-88BE-01C3942776AC}"/>
            </a:ext>
          </a:extLst>
        </xdr:cNvPr>
        <xdr:cNvSpPr txBox="1"/>
      </xdr:nvSpPr>
      <xdr:spPr>
        <a:xfrm>
          <a:off x="1044222" y="8565444"/>
          <a:ext cx="832555" cy="740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PM Series</a:t>
          </a:r>
        </a:p>
        <a:p>
          <a:r>
            <a:rPr lang="en-US" sz="1100">
              <a:solidFill>
                <a:schemeClr val="accent1"/>
              </a:solidFill>
            </a:rPr>
            <a:t>2 1/2"</a:t>
          </a:r>
          <a:r>
            <a:rPr lang="en-US" sz="1100" baseline="0">
              <a:solidFill>
                <a:schemeClr val="accent1"/>
              </a:solidFill>
            </a:rPr>
            <a:t> &amp; 3" Diameter</a:t>
          </a:r>
          <a:endParaRPr lang="en-US" sz="1100">
            <a:solidFill>
              <a:schemeClr val="accent1"/>
            </a:solidFill>
          </a:endParaRPr>
        </a:p>
      </xdr:txBody>
    </xdr:sp>
    <xdr:clientData/>
  </xdr:twoCellAnchor>
  <xdr:twoCellAnchor editAs="oneCell">
    <xdr:from>
      <xdr:col>1</xdr:col>
      <xdr:colOff>65759</xdr:colOff>
      <xdr:row>56</xdr:row>
      <xdr:rowOff>56445</xdr:rowOff>
    </xdr:from>
    <xdr:to>
      <xdr:col>1</xdr:col>
      <xdr:colOff>606778</xdr:colOff>
      <xdr:row>59</xdr:row>
      <xdr:rowOff>107366</xdr:rowOff>
    </xdr:to>
    <xdr:pic>
      <xdr:nvPicPr>
        <xdr:cNvPr id="38" name="Picture 37" descr="2811 6006 80 1000x1000">
          <a:extLst>
            <a:ext uri="{FF2B5EF4-FFF2-40B4-BE49-F238E27FC236}">
              <a16:creationId xmlns:a16="http://schemas.microsoft.com/office/drawing/2014/main" id="{4105AE38-7F97-459F-91B2-0B2B1D71555D}"/>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8965" t="17464" r="18907" b="12678"/>
        <a:stretch/>
      </xdr:blipFill>
      <xdr:spPr bwMode="auto">
        <a:xfrm>
          <a:off x="129259" y="10668001"/>
          <a:ext cx="541019" cy="576912"/>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169334</xdr:colOff>
      <xdr:row>55</xdr:row>
      <xdr:rowOff>98778</xdr:rowOff>
    </xdr:from>
    <xdr:to>
      <xdr:col>2</xdr:col>
      <xdr:colOff>974629</xdr:colOff>
      <xdr:row>61</xdr:row>
      <xdr:rowOff>95250</xdr:rowOff>
    </xdr:to>
    <xdr:pic>
      <xdr:nvPicPr>
        <xdr:cNvPr id="39" name="Picture 38">
          <a:extLst>
            <a:ext uri="{FF2B5EF4-FFF2-40B4-BE49-F238E27FC236}">
              <a16:creationId xmlns:a16="http://schemas.microsoft.com/office/drawing/2014/main" id="{CE0277EA-3532-4724-854D-D5039C1ECDD6}"/>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31102" t="14674" r="32184" b="7869"/>
        <a:stretch/>
      </xdr:blipFill>
      <xdr:spPr>
        <a:xfrm>
          <a:off x="2039056" y="10533945"/>
          <a:ext cx="805295" cy="1066315"/>
        </a:xfrm>
        <a:prstGeom prst="rect">
          <a:avLst/>
        </a:prstGeom>
      </xdr:spPr>
    </xdr:pic>
    <xdr:clientData/>
  </xdr:twoCellAnchor>
  <xdr:twoCellAnchor>
    <xdr:from>
      <xdr:col>1</xdr:col>
      <xdr:colOff>1175456</xdr:colOff>
      <xdr:row>57</xdr:row>
      <xdr:rowOff>76198</xdr:rowOff>
    </xdr:from>
    <xdr:to>
      <xdr:col>2</xdr:col>
      <xdr:colOff>201789</xdr:colOff>
      <xdr:row>63</xdr:row>
      <xdr:rowOff>97365</xdr:rowOff>
    </xdr:to>
    <xdr:sp macro="" textlink="">
      <xdr:nvSpPr>
        <xdr:cNvPr id="43" name="TextBox 42">
          <a:extLst>
            <a:ext uri="{FF2B5EF4-FFF2-40B4-BE49-F238E27FC236}">
              <a16:creationId xmlns:a16="http://schemas.microsoft.com/office/drawing/2014/main" id="{02CE32D7-54FF-4C0C-BDC9-49814B49B01C}"/>
            </a:ext>
          </a:extLst>
        </xdr:cNvPr>
        <xdr:cNvSpPr txBox="1"/>
      </xdr:nvSpPr>
      <xdr:spPr>
        <a:xfrm>
          <a:off x="1238956" y="10769598"/>
          <a:ext cx="829733" cy="726017"/>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PM Series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2 1/2" &amp; 3" Diameter</a:t>
          </a:r>
        </a:p>
      </xdr:txBody>
    </xdr:sp>
    <xdr:clientData/>
  </xdr:twoCellAnchor>
  <xdr:oneCellAnchor>
    <xdr:from>
      <xdr:col>2</xdr:col>
      <xdr:colOff>896056</xdr:colOff>
      <xdr:row>57</xdr:row>
      <xdr:rowOff>35279</xdr:rowOff>
    </xdr:from>
    <xdr:ext cx="726722" cy="436786"/>
    <xdr:sp macro="" textlink="">
      <xdr:nvSpPr>
        <xdr:cNvPr id="51" name="TextBox 50">
          <a:extLst>
            <a:ext uri="{FF2B5EF4-FFF2-40B4-BE49-F238E27FC236}">
              <a16:creationId xmlns:a16="http://schemas.microsoft.com/office/drawing/2014/main" id="{E1A6100C-4987-4C4F-BCA4-C190523BBC3D}"/>
            </a:ext>
          </a:extLst>
        </xdr:cNvPr>
        <xdr:cNvSpPr txBox="1"/>
      </xdr:nvSpPr>
      <xdr:spPr>
        <a:xfrm>
          <a:off x="2762956" y="10728679"/>
          <a:ext cx="726722" cy="436786"/>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4" &amp; 6" Diameter</a:t>
          </a:r>
        </a:p>
      </xdr:txBody>
    </xdr:sp>
    <xdr:clientData/>
  </xdr:oneCellAnchor>
  <xdr:twoCellAnchor editAs="oneCell">
    <xdr:from>
      <xdr:col>1</xdr:col>
      <xdr:colOff>39737</xdr:colOff>
      <xdr:row>8</xdr:row>
      <xdr:rowOff>112889</xdr:rowOff>
    </xdr:from>
    <xdr:to>
      <xdr:col>1</xdr:col>
      <xdr:colOff>1227515</xdr:colOff>
      <xdr:row>13</xdr:row>
      <xdr:rowOff>54340</xdr:rowOff>
    </xdr:to>
    <xdr:pic>
      <xdr:nvPicPr>
        <xdr:cNvPr id="40" name="Picture 39">
          <a:extLst>
            <a:ext uri="{FF2B5EF4-FFF2-40B4-BE49-F238E27FC236}">
              <a16:creationId xmlns:a16="http://schemas.microsoft.com/office/drawing/2014/main" id="{8823D2EF-772A-4929-A7F1-43795ED7AF03}"/>
            </a:ext>
          </a:extLst>
        </xdr:cNvPr>
        <xdr:cNvPicPr>
          <a:picLocks noChangeAspect="1"/>
        </xdr:cNvPicPr>
      </xdr:nvPicPr>
      <xdr:blipFill>
        <a:blip xmlns:r="http://schemas.openxmlformats.org/officeDocument/2006/relationships" r:embed="rId23"/>
        <a:stretch>
          <a:fillRect/>
        </a:stretch>
      </xdr:blipFill>
      <xdr:spPr>
        <a:xfrm>
          <a:off x="103237" y="2094089"/>
          <a:ext cx="1184603" cy="830451"/>
        </a:xfrm>
        <a:prstGeom prst="rect">
          <a:avLst/>
        </a:prstGeom>
      </xdr:spPr>
    </xdr:pic>
    <xdr:clientData/>
  </xdr:twoCellAnchor>
  <xdr:twoCellAnchor>
    <xdr:from>
      <xdr:col>1</xdr:col>
      <xdr:colOff>268111</xdr:colOff>
      <xdr:row>35</xdr:row>
      <xdr:rowOff>63500</xdr:rowOff>
    </xdr:from>
    <xdr:to>
      <xdr:col>1</xdr:col>
      <xdr:colOff>1100666</xdr:colOff>
      <xdr:row>38</xdr:row>
      <xdr:rowOff>167922</xdr:rowOff>
    </xdr:to>
    <xdr:sp macro="" textlink="">
      <xdr:nvSpPr>
        <xdr:cNvPr id="50" name="TextBox 49">
          <a:extLst>
            <a:ext uri="{FF2B5EF4-FFF2-40B4-BE49-F238E27FC236}">
              <a16:creationId xmlns:a16="http://schemas.microsoft.com/office/drawing/2014/main" id="{802F4330-D4A5-466E-9285-8EBFD9DB1C3F}"/>
            </a:ext>
          </a:extLst>
        </xdr:cNvPr>
        <xdr:cNvSpPr txBox="1"/>
      </xdr:nvSpPr>
      <xdr:spPr>
        <a:xfrm>
          <a:off x="331611" y="6970889"/>
          <a:ext cx="832555" cy="6335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PM Series</a:t>
          </a:r>
        </a:p>
        <a:p>
          <a:r>
            <a:rPr lang="en-US" sz="1100">
              <a:solidFill>
                <a:schemeClr val="accent1"/>
              </a:solidFill>
            </a:rPr>
            <a:t>2 1/2"</a:t>
          </a:r>
          <a:r>
            <a:rPr lang="en-US" sz="1100" baseline="0">
              <a:solidFill>
                <a:schemeClr val="accent1"/>
              </a:solidFill>
            </a:rPr>
            <a:t> &amp; 3" Diameter</a:t>
          </a:r>
          <a:endParaRPr lang="en-US" sz="1100">
            <a:solidFill>
              <a:schemeClr val="accent1"/>
            </a:solidFill>
          </a:endParaRPr>
        </a:p>
      </xdr:txBody>
    </xdr:sp>
    <xdr:clientData/>
  </xdr:twoCellAnchor>
  <xdr:twoCellAnchor editAs="oneCell">
    <xdr:from>
      <xdr:col>0</xdr:col>
      <xdr:colOff>7058</xdr:colOff>
      <xdr:row>44</xdr:row>
      <xdr:rowOff>28221</xdr:rowOff>
    </xdr:from>
    <xdr:to>
      <xdr:col>1</xdr:col>
      <xdr:colOff>772231</xdr:colOff>
      <xdr:row>47</xdr:row>
      <xdr:rowOff>134016</xdr:rowOff>
    </xdr:to>
    <xdr:pic>
      <xdr:nvPicPr>
        <xdr:cNvPr id="52" name="Picture 51">
          <a:extLst>
            <a:ext uri="{FF2B5EF4-FFF2-40B4-BE49-F238E27FC236}">
              <a16:creationId xmlns:a16="http://schemas.microsoft.com/office/drawing/2014/main" id="{02C01FED-5D5C-42C0-A2A4-39D3E7BC87D4}"/>
            </a:ext>
          </a:extLst>
        </xdr:cNvPr>
        <xdr:cNvPicPr>
          <a:picLocks noChangeAspect="1"/>
        </xdr:cNvPicPr>
      </xdr:nvPicPr>
      <xdr:blipFill>
        <a:blip xmlns:r="http://schemas.openxmlformats.org/officeDocument/2006/relationships" r:embed="rId24"/>
        <a:stretch>
          <a:fillRect/>
        </a:stretch>
      </xdr:blipFill>
      <xdr:spPr>
        <a:xfrm>
          <a:off x="7058" y="8523110"/>
          <a:ext cx="825498" cy="634962"/>
        </a:xfrm>
        <a:prstGeom prst="rect">
          <a:avLst/>
        </a:prstGeom>
      </xdr:spPr>
    </xdr:pic>
    <xdr:clientData/>
  </xdr:twoCellAnchor>
  <xdr:twoCellAnchor editAs="oneCell">
    <xdr:from>
      <xdr:col>1</xdr:col>
      <xdr:colOff>49390</xdr:colOff>
      <xdr:row>21</xdr:row>
      <xdr:rowOff>162983</xdr:rowOff>
    </xdr:from>
    <xdr:to>
      <xdr:col>1</xdr:col>
      <xdr:colOff>1181081</xdr:colOff>
      <xdr:row>25</xdr:row>
      <xdr:rowOff>46214</xdr:rowOff>
    </xdr:to>
    <xdr:pic>
      <xdr:nvPicPr>
        <xdr:cNvPr id="44" name="Picture 43">
          <a:extLst>
            <a:ext uri="{FF2B5EF4-FFF2-40B4-BE49-F238E27FC236}">
              <a16:creationId xmlns:a16="http://schemas.microsoft.com/office/drawing/2014/main" id="{9A14A4FE-6CB1-41A9-A37E-ACC8DBEF355C}"/>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9143" t="27000" r="9571" b="28857"/>
        <a:stretch/>
      </xdr:blipFill>
      <xdr:spPr>
        <a:xfrm>
          <a:off x="112890" y="4455583"/>
          <a:ext cx="1131691" cy="591256"/>
        </a:xfrm>
        <a:prstGeom prst="rect">
          <a:avLst/>
        </a:prstGeom>
      </xdr:spPr>
    </xdr:pic>
    <xdr:clientData/>
  </xdr:twoCellAnchor>
  <xdr:twoCellAnchor editAs="oneCell">
    <xdr:from>
      <xdr:col>0</xdr:col>
      <xdr:colOff>35280</xdr:colOff>
      <xdr:row>44</xdr:row>
      <xdr:rowOff>34305</xdr:rowOff>
    </xdr:from>
    <xdr:to>
      <xdr:col>1</xdr:col>
      <xdr:colOff>940237</xdr:colOff>
      <xdr:row>47</xdr:row>
      <xdr:rowOff>134055</xdr:rowOff>
    </xdr:to>
    <xdr:pic>
      <xdr:nvPicPr>
        <xdr:cNvPr id="46" name="Picture 45">
          <a:extLst>
            <a:ext uri="{FF2B5EF4-FFF2-40B4-BE49-F238E27FC236}">
              <a16:creationId xmlns:a16="http://schemas.microsoft.com/office/drawing/2014/main" id="{66961810-34DE-414C-AD08-BF0B5E423979}"/>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3119" t="24516" r="10753" b="23226"/>
        <a:stretch/>
      </xdr:blipFill>
      <xdr:spPr>
        <a:xfrm>
          <a:off x="35280" y="8529194"/>
          <a:ext cx="965282" cy="628917"/>
        </a:xfrm>
        <a:prstGeom prst="rect">
          <a:avLst/>
        </a:prstGeom>
      </xdr:spPr>
    </xdr:pic>
    <xdr:clientData/>
  </xdr:twoCellAnchor>
  <xdr:twoCellAnchor editAs="oneCell">
    <xdr:from>
      <xdr:col>1</xdr:col>
      <xdr:colOff>170039</xdr:colOff>
      <xdr:row>31</xdr:row>
      <xdr:rowOff>171452</xdr:rowOff>
    </xdr:from>
    <xdr:to>
      <xdr:col>1</xdr:col>
      <xdr:colOff>1259767</xdr:colOff>
      <xdr:row>35</xdr:row>
      <xdr:rowOff>85804</xdr:rowOff>
    </xdr:to>
    <xdr:pic>
      <xdr:nvPicPr>
        <xdr:cNvPr id="54" name="Picture 53">
          <a:extLst>
            <a:ext uri="{FF2B5EF4-FFF2-40B4-BE49-F238E27FC236}">
              <a16:creationId xmlns:a16="http://schemas.microsoft.com/office/drawing/2014/main" id="{5C327C98-67A9-4F79-BC5A-D93A61972810}"/>
            </a:ext>
          </a:extLst>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4000" t="27286" r="12857" b="28571"/>
        <a:stretch/>
      </xdr:blipFill>
      <xdr:spPr>
        <a:xfrm>
          <a:off x="233539" y="6242052"/>
          <a:ext cx="1089728" cy="628727"/>
        </a:xfrm>
        <a:prstGeom prst="rect">
          <a:avLst/>
        </a:prstGeom>
      </xdr:spPr>
    </xdr:pic>
    <xdr:clientData/>
  </xdr:twoCellAnchor>
  <xdr:twoCellAnchor editAs="oneCell">
    <xdr:from>
      <xdr:col>1</xdr:col>
      <xdr:colOff>49389</xdr:colOff>
      <xdr:row>56</xdr:row>
      <xdr:rowOff>98072</xdr:rowOff>
    </xdr:from>
    <xdr:to>
      <xdr:col>1</xdr:col>
      <xdr:colOff>1178531</xdr:colOff>
      <xdr:row>61</xdr:row>
      <xdr:rowOff>26458</xdr:rowOff>
    </xdr:to>
    <xdr:pic>
      <xdr:nvPicPr>
        <xdr:cNvPr id="57" name="Picture 56">
          <a:extLst>
            <a:ext uri="{FF2B5EF4-FFF2-40B4-BE49-F238E27FC236}">
              <a16:creationId xmlns:a16="http://schemas.microsoft.com/office/drawing/2014/main" id="{5EED10B0-FDCB-4551-842B-0EA0B354144C}"/>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19714" t="26857" r="19143" b="26143"/>
        <a:stretch/>
      </xdr:blipFill>
      <xdr:spPr>
        <a:xfrm>
          <a:off x="112889" y="10613672"/>
          <a:ext cx="1129142" cy="807861"/>
        </a:xfrm>
        <a:prstGeom prst="rect">
          <a:avLst/>
        </a:prstGeom>
      </xdr:spPr>
    </xdr:pic>
    <xdr:clientData/>
  </xdr:twoCellAnchor>
  <xdr:twoCellAnchor editAs="oneCell">
    <xdr:from>
      <xdr:col>3</xdr:col>
      <xdr:colOff>171450</xdr:colOff>
      <xdr:row>59</xdr:row>
      <xdr:rowOff>0</xdr:rowOff>
    </xdr:from>
    <xdr:to>
      <xdr:col>5</xdr:col>
      <xdr:colOff>742567</xdr:colOff>
      <xdr:row>61</xdr:row>
      <xdr:rowOff>9480</xdr:rowOff>
    </xdr:to>
    <xdr:pic>
      <xdr:nvPicPr>
        <xdr:cNvPr id="8" name="Picture 7">
          <a:extLst>
            <a:ext uri="{FF2B5EF4-FFF2-40B4-BE49-F238E27FC236}">
              <a16:creationId xmlns:a16="http://schemas.microsoft.com/office/drawing/2014/main" id="{3A99E947-F0AB-82A4-FF5F-F494E3E4F717}"/>
            </a:ext>
          </a:extLst>
        </xdr:cNvPr>
        <xdr:cNvPicPr>
          <a:picLocks noChangeAspect="1"/>
        </xdr:cNvPicPr>
      </xdr:nvPicPr>
      <xdr:blipFill>
        <a:blip xmlns:r="http://schemas.openxmlformats.org/officeDocument/2006/relationships" r:embed="rId29"/>
        <a:stretch>
          <a:fillRect/>
        </a:stretch>
      </xdr:blipFill>
      <xdr:spPr>
        <a:xfrm>
          <a:off x="4000500" y="11220450"/>
          <a:ext cx="3066667" cy="36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49390</xdr:colOff>
      <xdr:row>26</xdr:row>
      <xdr:rowOff>59463</xdr:rowOff>
    </xdr:from>
    <xdr:to>
      <xdr:col>2</xdr:col>
      <xdr:colOff>1435453</xdr:colOff>
      <xdr:row>32</xdr:row>
      <xdr:rowOff>149990</xdr:rowOff>
    </xdr:to>
    <xdr:pic>
      <xdr:nvPicPr>
        <xdr:cNvPr id="26" name="Picture 25">
          <a:extLst>
            <a:ext uri="{FF2B5EF4-FFF2-40B4-BE49-F238E27FC236}">
              <a16:creationId xmlns:a16="http://schemas.microsoft.com/office/drawing/2014/main" id="{17A4D2CD-AC2F-4BC8-B91A-A7CC30BF8B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450" t="24076" r="22730" b="9939"/>
        <a:stretch/>
      </xdr:blipFill>
      <xdr:spPr>
        <a:xfrm>
          <a:off x="1919112" y="5210019"/>
          <a:ext cx="1382888" cy="1148860"/>
        </a:xfrm>
        <a:prstGeom prst="rect">
          <a:avLst/>
        </a:prstGeom>
      </xdr:spPr>
    </xdr:pic>
    <xdr:clientData/>
  </xdr:twoCellAnchor>
  <xdr:twoCellAnchor editAs="oneCell">
    <xdr:from>
      <xdr:col>2</xdr:col>
      <xdr:colOff>131232</xdr:colOff>
      <xdr:row>14</xdr:row>
      <xdr:rowOff>41205</xdr:rowOff>
    </xdr:from>
    <xdr:to>
      <xdr:col>2</xdr:col>
      <xdr:colOff>1743075</xdr:colOff>
      <xdr:row>19</xdr:row>
      <xdr:rowOff>136032</xdr:rowOff>
    </xdr:to>
    <xdr:pic>
      <xdr:nvPicPr>
        <xdr:cNvPr id="14" name="Picture 13" descr="Reducing Tee PF Large.jpg">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2" cstate="email"/>
        <a:srcRect/>
        <a:stretch>
          <a:fillRect/>
        </a:stretch>
      </xdr:blipFill>
      <xdr:spPr>
        <a:xfrm>
          <a:off x="2000954" y="3075094"/>
          <a:ext cx="1608668" cy="976771"/>
        </a:xfrm>
        <a:prstGeom prst="rect">
          <a:avLst/>
        </a:prstGeom>
      </xdr:spPr>
    </xdr:pic>
    <xdr:clientData/>
  </xdr:twoCellAnchor>
  <xdr:twoCellAnchor editAs="oneCell">
    <xdr:from>
      <xdr:col>2</xdr:col>
      <xdr:colOff>83820</xdr:colOff>
      <xdr:row>35</xdr:row>
      <xdr:rowOff>0</xdr:rowOff>
    </xdr:from>
    <xdr:to>
      <xdr:col>2</xdr:col>
      <xdr:colOff>1664759</xdr:colOff>
      <xdr:row>40</xdr:row>
      <xdr:rowOff>88265</xdr:rowOff>
    </xdr:to>
    <xdr:pic>
      <xdr:nvPicPr>
        <xdr:cNvPr id="16" name="Picture 15" descr="Reducing Tee PF Threaded Large.jpg">
          <a:extLst>
            <a:ext uri="{FF2B5EF4-FFF2-40B4-BE49-F238E27FC236}">
              <a16:creationId xmlns:a16="http://schemas.microsoft.com/office/drawing/2014/main" id="{00000000-0008-0000-0600-000010000000}"/>
            </a:ext>
          </a:extLst>
        </xdr:cNvPr>
        <xdr:cNvPicPr>
          <a:picLocks noChangeAspect="1"/>
        </xdr:cNvPicPr>
      </xdr:nvPicPr>
      <xdr:blipFill>
        <a:blip xmlns:r="http://schemas.openxmlformats.org/officeDocument/2006/relationships" r:embed="rId3" cstate="email"/>
        <a:srcRect/>
        <a:stretch>
          <a:fillRect/>
        </a:stretch>
      </xdr:blipFill>
      <xdr:spPr>
        <a:xfrm>
          <a:off x="1953542" y="6914444"/>
          <a:ext cx="1584114" cy="973384"/>
        </a:xfrm>
        <a:prstGeom prst="rect">
          <a:avLst/>
        </a:prstGeom>
      </xdr:spPr>
    </xdr:pic>
    <xdr:clientData/>
  </xdr:twoCellAnchor>
  <xdr:twoCellAnchor editAs="oneCell">
    <xdr:from>
      <xdr:col>2</xdr:col>
      <xdr:colOff>215474</xdr:colOff>
      <xdr:row>43</xdr:row>
      <xdr:rowOff>30992</xdr:rowOff>
    </xdr:from>
    <xdr:to>
      <xdr:col>2</xdr:col>
      <xdr:colOff>1507771</xdr:colOff>
      <xdr:row>47</xdr:row>
      <xdr:rowOff>163336</xdr:rowOff>
    </xdr:to>
    <xdr:pic>
      <xdr:nvPicPr>
        <xdr:cNvPr id="18" name="Picture 17" descr="Reducing Tee 6 inch to 1 inch threaded.jpg">
          <a:extLst>
            <a:ext uri="{FF2B5EF4-FFF2-40B4-BE49-F238E27FC236}">
              <a16:creationId xmlns:a16="http://schemas.microsoft.com/office/drawing/2014/main" id="{00000000-0008-0000-0600-000012000000}"/>
            </a:ext>
          </a:extLst>
        </xdr:cNvPr>
        <xdr:cNvPicPr>
          <a:picLocks noChangeAspect="1"/>
        </xdr:cNvPicPr>
      </xdr:nvPicPr>
      <xdr:blipFill>
        <a:blip xmlns:r="http://schemas.openxmlformats.org/officeDocument/2006/relationships" r:embed="rId4" cstate="email"/>
        <a:srcRect/>
        <a:stretch>
          <a:fillRect/>
        </a:stretch>
      </xdr:blipFill>
      <xdr:spPr>
        <a:xfrm>
          <a:off x="2082374" y="8438392"/>
          <a:ext cx="1292297" cy="837194"/>
        </a:xfrm>
        <a:prstGeom prst="rect">
          <a:avLst/>
        </a:prstGeom>
      </xdr:spPr>
    </xdr:pic>
    <xdr:clientData/>
  </xdr:twoCellAnchor>
  <xdr:twoCellAnchor>
    <xdr:from>
      <xdr:col>1</xdr:col>
      <xdr:colOff>24553</xdr:colOff>
      <xdr:row>0</xdr:row>
      <xdr:rowOff>203479</xdr:rowOff>
    </xdr:from>
    <xdr:to>
      <xdr:col>2</xdr:col>
      <xdr:colOff>1630680</xdr:colOff>
      <xdr:row>0</xdr:row>
      <xdr:rowOff>477799</xdr:rowOff>
    </xdr:to>
    <xdr:grpSp>
      <xdr:nvGrpSpPr>
        <xdr:cNvPr id="19" name="Group 18">
          <a:extLst>
            <a:ext uri="{FF2B5EF4-FFF2-40B4-BE49-F238E27FC236}">
              <a16:creationId xmlns:a16="http://schemas.microsoft.com/office/drawing/2014/main" id="{00000000-0008-0000-0600-000013000000}"/>
            </a:ext>
          </a:extLst>
        </xdr:cNvPr>
        <xdr:cNvGrpSpPr/>
      </xdr:nvGrpSpPr>
      <xdr:grpSpPr>
        <a:xfrm>
          <a:off x="94403" y="200304"/>
          <a:ext cx="3400002" cy="277495"/>
          <a:chOff x="83820" y="203480"/>
          <a:chExt cx="3375660" cy="274320"/>
        </a:xfrm>
      </xdr:grpSpPr>
      <xdr:sp macro="" textlink="">
        <xdr:nvSpPr>
          <xdr:cNvPr id="21" name="TextBox 20">
            <a:hlinkClick xmlns:r="http://schemas.openxmlformats.org/officeDocument/2006/relationships" r:id="rId5" tooltip="Return to Menu"/>
            <a:extLst>
              <a:ext uri="{FF2B5EF4-FFF2-40B4-BE49-F238E27FC236}">
                <a16:creationId xmlns:a16="http://schemas.microsoft.com/office/drawing/2014/main" id="{00000000-0008-0000-0600-000015000000}"/>
              </a:ext>
            </a:extLst>
          </xdr:cNvPr>
          <xdr:cNvSpPr txBox="1"/>
        </xdr:nvSpPr>
        <xdr:spPr>
          <a:xfrm>
            <a:off x="8382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22" name="TextBox 21">
            <a:hlinkClick xmlns:r="http://schemas.openxmlformats.org/officeDocument/2006/relationships" r:id="rId6" tooltip="Go to Bill of Materials"/>
            <a:extLst>
              <a:ext uri="{FF2B5EF4-FFF2-40B4-BE49-F238E27FC236}">
                <a16:creationId xmlns:a16="http://schemas.microsoft.com/office/drawing/2014/main" id="{00000000-0008-0000-0600-000016000000}"/>
              </a:ext>
            </a:extLst>
          </xdr:cNvPr>
          <xdr:cNvSpPr txBox="1"/>
        </xdr:nvSpPr>
        <xdr:spPr>
          <a:xfrm>
            <a:off x="185928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7</xdr:col>
      <xdr:colOff>224366</xdr:colOff>
      <xdr:row>53</xdr:row>
      <xdr:rowOff>143933</xdr:rowOff>
    </xdr:from>
    <xdr:to>
      <xdr:col>10</xdr:col>
      <xdr:colOff>215899</xdr:colOff>
      <xdr:row>55</xdr:row>
      <xdr:rowOff>45719</xdr:rowOff>
    </xdr:to>
    <xdr:sp macro="" textlink="">
      <xdr:nvSpPr>
        <xdr:cNvPr id="23" name="TextBox 22">
          <a:hlinkClick xmlns:r="http://schemas.openxmlformats.org/officeDocument/2006/relationships" r:id="rId7" tooltip="Return to Top of Page"/>
          <a:extLst>
            <a:ext uri="{FF2B5EF4-FFF2-40B4-BE49-F238E27FC236}">
              <a16:creationId xmlns:a16="http://schemas.microsoft.com/office/drawing/2014/main" id="{00000000-0008-0000-0600-000017000000}"/>
            </a:ext>
          </a:extLst>
        </xdr:cNvPr>
        <xdr:cNvSpPr txBox="1"/>
      </xdr:nvSpPr>
      <xdr:spPr>
        <a:xfrm>
          <a:off x="9086144" y="9189155"/>
          <a:ext cx="1642533" cy="254564"/>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editAs="oneCell">
    <xdr:from>
      <xdr:col>2</xdr:col>
      <xdr:colOff>541867</xdr:colOff>
      <xdr:row>3</xdr:row>
      <xdr:rowOff>1297</xdr:rowOff>
    </xdr:from>
    <xdr:to>
      <xdr:col>2</xdr:col>
      <xdr:colOff>869393</xdr:colOff>
      <xdr:row>6</xdr:row>
      <xdr:rowOff>130675</xdr:rowOff>
    </xdr:to>
    <xdr:pic>
      <xdr:nvPicPr>
        <xdr:cNvPr id="24" name="Picture 23" descr="Reducing Union PF 1.jpg">
          <a:extLst>
            <a:ext uri="{FF2B5EF4-FFF2-40B4-BE49-F238E27FC236}">
              <a16:creationId xmlns:a16="http://schemas.microsoft.com/office/drawing/2014/main" id="{00000000-0008-0000-0600-000018000000}"/>
            </a:ext>
          </a:extLst>
        </xdr:cNvPr>
        <xdr:cNvPicPr>
          <a:picLocks noChangeAspect="1"/>
        </xdr:cNvPicPr>
      </xdr:nvPicPr>
      <xdr:blipFill>
        <a:blip xmlns:r="http://schemas.openxmlformats.org/officeDocument/2006/relationships" r:embed="rId8" cstate="email"/>
        <a:srcRect/>
        <a:stretch>
          <a:fillRect/>
        </a:stretch>
      </xdr:blipFill>
      <xdr:spPr>
        <a:xfrm>
          <a:off x="2370667" y="1101964"/>
          <a:ext cx="330701" cy="688178"/>
        </a:xfrm>
        <a:prstGeom prst="rect">
          <a:avLst/>
        </a:prstGeom>
      </xdr:spPr>
    </xdr:pic>
    <xdr:clientData/>
  </xdr:twoCellAnchor>
  <xdr:twoCellAnchor editAs="oneCell">
    <xdr:from>
      <xdr:col>1</xdr:col>
      <xdr:colOff>299488</xdr:colOff>
      <xdr:row>38</xdr:row>
      <xdr:rowOff>21168</xdr:rowOff>
    </xdr:from>
    <xdr:to>
      <xdr:col>1</xdr:col>
      <xdr:colOff>1400881</xdr:colOff>
      <xdr:row>40</xdr:row>
      <xdr:rowOff>145400</xdr:rowOff>
    </xdr:to>
    <xdr:pic>
      <xdr:nvPicPr>
        <xdr:cNvPr id="2049" name="Picture 1">
          <a:hlinkClick xmlns:r="http://schemas.openxmlformats.org/officeDocument/2006/relationships" r:id="rId9"/>
          <a:extLst>
            <a:ext uri="{FF2B5EF4-FFF2-40B4-BE49-F238E27FC236}">
              <a16:creationId xmlns:a16="http://schemas.microsoft.com/office/drawing/2014/main" id="{00000000-0008-0000-0600-00000108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362988" y="6935612"/>
          <a:ext cx="1104568" cy="473835"/>
        </a:xfrm>
        <a:prstGeom prst="rect">
          <a:avLst/>
        </a:prstGeom>
        <a:noFill/>
        <a:ln w="1">
          <a:noFill/>
          <a:miter lim="800000"/>
          <a:headEnd/>
          <a:tailEnd type="none" w="med" len="med"/>
        </a:ln>
        <a:effectLst/>
      </xdr:spPr>
    </xdr:pic>
    <xdr:clientData/>
  </xdr:twoCellAnchor>
  <xdr:twoCellAnchor>
    <xdr:from>
      <xdr:col>1</xdr:col>
      <xdr:colOff>1210029</xdr:colOff>
      <xdr:row>43</xdr:row>
      <xdr:rowOff>171450</xdr:rowOff>
    </xdr:from>
    <xdr:to>
      <xdr:col>2</xdr:col>
      <xdr:colOff>243417</xdr:colOff>
      <xdr:row>47</xdr:row>
      <xdr:rowOff>134760</xdr:rowOff>
    </xdr:to>
    <xdr:sp macro="" textlink="">
      <xdr:nvSpPr>
        <xdr:cNvPr id="2" name="TextBox 1">
          <a:extLst>
            <a:ext uri="{FF2B5EF4-FFF2-40B4-BE49-F238E27FC236}">
              <a16:creationId xmlns:a16="http://schemas.microsoft.com/office/drawing/2014/main" id="{E5331995-DFD9-4F2C-9C81-A457DC66C6AE}"/>
            </a:ext>
          </a:extLst>
        </xdr:cNvPr>
        <xdr:cNvSpPr txBox="1"/>
      </xdr:nvSpPr>
      <xdr:spPr>
        <a:xfrm>
          <a:off x="1273529" y="8578850"/>
          <a:ext cx="836788" cy="6745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2 1/2" &amp; 3" Diameter shown</a:t>
          </a:r>
        </a:p>
      </xdr:txBody>
    </xdr:sp>
    <xdr:clientData/>
  </xdr:twoCellAnchor>
  <xdr:twoCellAnchor>
    <xdr:from>
      <xdr:col>2</xdr:col>
      <xdr:colOff>1397001</xdr:colOff>
      <xdr:row>44</xdr:row>
      <xdr:rowOff>14109</xdr:rowOff>
    </xdr:from>
    <xdr:to>
      <xdr:col>2</xdr:col>
      <xdr:colOff>2137834</xdr:colOff>
      <xdr:row>47</xdr:row>
      <xdr:rowOff>91721</xdr:rowOff>
    </xdr:to>
    <xdr:sp macro="" textlink="">
      <xdr:nvSpPr>
        <xdr:cNvPr id="3" name="TextBox 2">
          <a:extLst>
            <a:ext uri="{FF2B5EF4-FFF2-40B4-BE49-F238E27FC236}">
              <a16:creationId xmlns:a16="http://schemas.microsoft.com/office/drawing/2014/main" id="{4991D68B-E9EA-4EDD-8633-E69D810778D2}"/>
            </a:ext>
          </a:extLst>
        </xdr:cNvPr>
        <xdr:cNvSpPr txBox="1"/>
      </xdr:nvSpPr>
      <xdr:spPr>
        <a:xfrm>
          <a:off x="3266723" y="9242776"/>
          <a:ext cx="740833" cy="6067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4" &amp; 6" Diameter shown</a:t>
          </a:r>
        </a:p>
      </xdr:txBody>
    </xdr:sp>
    <xdr:clientData/>
  </xdr:twoCellAnchor>
  <xdr:twoCellAnchor>
    <xdr:from>
      <xdr:col>1</xdr:col>
      <xdr:colOff>70555</xdr:colOff>
      <xdr:row>49</xdr:row>
      <xdr:rowOff>707</xdr:rowOff>
    </xdr:from>
    <xdr:to>
      <xdr:col>1</xdr:col>
      <xdr:colOff>1326444</xdr:colOff>
      <xdr:row>55</xdr:row>
      <xdr:rowOff>21167</xdr:rowOff>
    </xdr:to>
    <xdr:sp macro="" textlink="">
      <xdr:nvSpPr>
        <xdr:cNvPr id="4" name="TextBox 3">
          <a:extLst>
            <a:ext uri="{FF2B5EF4-FFF2-40B4-BE49-F238E27FC236}">
              <a16:creationId xmlns:a16="http://schemas.microsoft.com/office/drawing/2014/main" id="{9BBB4F84-0B20-45B7-AD8F-B391972CDC7A}"/>
            </a:ext>
          </a:extLst>
        </xdr:cNvPr>
        <xdr:cNvSpPr txBox="1"/>
      </xdr:nvSpPr>
      <xdr:spPr>
        <a:xfrm>
          <a:off x="134055" y="9596263"/>
          <a:ext cx="1255889" cy="10929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Left</a:t>
          </a:r>
          <a:r>
            <a:rPr lang="en-US" sz="1100" baseline="0">
              <a:solidFill>
                <a:schemeClr val="accent1"/>
              </a:solidFill>
            </a:rPr>
            <a:t> hand side of pipe adapter is same diameter as pipe - insert into PM Series fitting</a:t>
          </a:r>
          <a:endParaRPr lang="en-US" sz="1100">
            <a:solidFill>
              <a:schemeClr val="accent1"/>
            </a:solidFill>
          </a:endParaRPr>
        </a:p>
      </xdr:txBody>
    </xdr:sp>
    <xdr:clientData/>
  </xdr:twoCellAnchor>
  <xdr:twoCellAnchor>
    <xdr:from>
      <xdr:col>1</xdr:col>
      <xdr:colOff>1665114</xdr:colOff>
      <xdr:row>21</xdr:row>
      <xdr:rowOff>176388</xdr:rowOff>
    </xdr:from>
    <xdr:to>
      <xdr:col>2</xdr:col>
      <xdr:colOff>684392</xdr:colOff>
      <xdr:row>25</xdr:row>
      <xdr:rowOff>84664</xdr:rowOff>
    </xdr:to>
    <xdr:sp macro="" textlink="">
      <xdr:nvSpPr>
        <xdr:cNvPr id="5" name="TextBox 4">
          <a:extLst>
            <a:ext uri="{FF2B5EF4-FFF2-40B4-BE49-F238E27FC236}">
              <a16:creationId xmlns:a16="http://schemas.microsoft.com/office/drawing/2014/main" id="{24B0B41C-403B-444F-8731-E6321CD43C3A}"/>
            </a:ext>
          </a:extLst>
        </xdr:cNvPr>
        <xdr:cNvSpPr txBox="1"/>
      </xdr:nvSpPr>
      <xdr:spPr>
        <a:xfrm>
          <a:off x="1728614" y="4444999"/>
          <a:ext cx="825500" cy="6138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2 1/2" &amp; 3"</a:t>
          </a:r>
          <a:r>
            <a:rPr lang="en-US" sz="1100" baseline="0">
              <a:solidFill>
                <a:schemeClr val="accent1"/>
              </a:solidFill>
            </a:rPr>
            <a:t> Diameter shown</a:t>
          </a:r>
          <a:endParaRPr lang="en-US" sz="1100">
            <a:solidFill>
              <a:schemeClr val="accent1"/>
            </a:solidFill>
          </a:endParaRPr>
        </a:p>
      </xdr:txBody>
    </xdr:sp>
    <xdr:clientData/>
  </xdr:twoCellAnchor>
  <xdr:twoCellAnchor>
    <xdr:from>
      <xdr:col>1</xdr:col>
      <xdr:colOff>1340556</xdr:colOff>
      <xdr:row>8</xdr:row>
      <xdr:rowOff>105832</xdr:rowOff>
    </xdr:from>
    <xdr:to>
      <xdr:col>2</xdr:col>
      <xdr:colOff>366889</xdr:colOff>
      <xdr:row>12</xdr:row>
      <xdr:rowOff>105833</xdr:rowOff>
    </xdr:to>
    <xdr:sp macro="" textlink="">
      <xdr:nvSpPr>
        <xdr:cNvPr id="6" name="TextBox 5">
          <a:extLst>
            <a:ext uri="{FF2B5EF4-FFF2-40B4-BE49-F238E27FC236}">
              <a16:creationId xmlns:a16="http://schemas.microsoft.com/office/drawing/2014/main" id="{6CE486EC-CAEE-4608-90C7-8AAB3180522C}"/>
            </a:ext>
          </a:extLst>
        </xdr:cNvPr>
        <xdr:cNvSpPr txBox="1"/>
      </xdr:nvSpPr>
      <xdr:spPr>
        <a:xfrm>
          <a:off x="1404056" y="2081388"/>
          <a:ext cx="832555" cy="7055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2 1/2" &amp; 3" Diameter shown</a:t>
          </a:r>
        </a:p>
      </xdr:txBody>
    </xdr:sp>
    <xdr:clientData/>
  </xdr:twoCellAnchor>
  <xdr:twoCellAnchor>
    <xdr:from>
      <xdr:col>2</xdr:col>
      <xdr:colOff>1241776</xdr:colOff>
      <xdr:row>30</xdr:row>
      <xdr:rowOff>7054</xdr:rowOff>
    </xdr:from>
    <xdr:to>
      <xdr:col>2</xdr:col>
      <xdr:colOff>1975555</xdr:colOff>
      <xdr:row>33</xdr:row>
      <xdr:rowOff>105833</xdr:rowOff>
    </xdr:to>
    <xdr:sp macro="" textlink="">
      <xdr:nvSpPr>
        <xdr:cNvPr id="28" name="TextBox 27">
          <a:extLst>
            <a:ext uri="{FF2B5EF4-FFF2-40B4-BE49-F238E27FC236}">
              <a16:creationId xmlns:a16="http://schemas.microsoft.com/office/drawing/2014/main" id="{618E5789-AFD3-4CBF-BE51-F62592BAEB67}"/>
            </a:ext>
          </a:extLst>
        </xdr:cNvPr>
        <xdr:cNvSpPr txBox="1"/>
      </xdr:nvSpPr>
      <xdr:spPr>
        <a:xfrm>
          <a:off x="3111498" y="5863165"/>
          <a:ext cx="733779" cy="62794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4" &amp; 6" Diameter shown</a:t>
          </a:r>
        </a:p>
      </xdr:txBody>
    </xdr:sp>
    <xdr:clientData/>
  </xdr:twoCellAnchor>
  <xdr:twoCellAnchor editAs="oneCell">
    <xdr:from>
      <xdr:col>2</xdr:col>
      <xdr:colOff>1606517</xdr:colOff>
      <xdr:row>8</xdr:row>
      <xdr:rowOff>42334</xdr:rowOff>
    </xdr:from>
    <xdr:to>
      <xdr:col>2</xdr:col>
      <xdr:colOff>2103766</xdr:colOff>
      <xdr:row>12</xdr:row>
      <xdr:rowOff>88548</xdr:rowOff>
    </xdr:to>
    <xdr:pic>
      <xdr:nvPicPr>
        <xdr:cNvPr id="29" name="Picture 28">
          <a:extLst>
            <a:ext uri="{FF2B5EF4-FFF2-40B4-BE49-F238E27FC236}">
              <a16:creationId xmlns:a16="http://schemas.microsoft.com/office/drawing/2014/main" id="{21E3EA53-BA26-4EE0-B15E-CF328F4AE2D4}"/>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31949" t="11983" r="34771" b="8134"/>
        <a:stretch/>
      </xdr:blipFill>
      <xdr:spPr>
        <a:xfrm>
          <a:off x="3476239" y="2017890"/>
          <a:ext cx="494074" cy="754944"/>
        </a:xfrm>
        <a:prstGeom prst="rect">
          <a:avLst/>
        </a:prstGeom>
      </xdr:spPr>
    </xdr:pic>
    <xdr:clientData/>
  </xdr:twoCellAnchor>
  <xdr:twoCellAnchor>
    <xdr:from>
      <xdr:col>2</xdr:col>
      <xdr:colOff>839611</xdr:colOff>
      <xdr:row>8</xdr:row>
      <xdr:rowOff>105833</xdr:rowOff>
    </xdr:from>
    <xdr:to>
      <xdr:col>2</xdr:col>
      <xdr:colOff>1587500</xdr:colOff>
      <xdr:row>12</xdr:row>
      <xdr:rowOff>7057</xdr:rowOff>
    </xdr:to>
    <xdr:sp macro="" textlink="">
      <xdr:nvSpPr>
        <xdr:cNvPr id="31" name="TextBox 30">
          <a:extLst>
            <a:ext uri="{FF2B5EF4-FFF2-40B4-BE49-F238E27FC236}">
              <a16:creationId xmlns:a16="http://schemas.microsoft.com/office/drawing/2014/main" id="{80A278E4-CACF-4EC6-B099-493754B852A9}"/>
            </a:ext>
          </a:extLst>
        </xdr:cNvPr>
        <xdr:cNvSpPr txBox="1"/>
      </xdr:nvSpPr>
      <xdr:spPr>
        <a:xfrm>
          <a:off x="2709333" y="2081389"/>
          <a:ext cx="747889" cy="60677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4" &amp; 6" Diameter shown</a:t>
          </a:r>
        </a:p>
      </xdr:txBody>
    </xdr:sp>
    <xdr:clientData/>
  </xdr:twoCellAnchor>
  <xdr:twoCellAnchor editAs="oneCell">
    <xdr:from>
      <xdr:col>1</xdr:col>
      <xdr:colOff>241300</xdr:colOff>
      <xdr:row>8</xdr:row>
      <xdr:rowOff>57150</xdr:rowOff>
    </xdr:from>
    <xdr:to>
      <xdr:col>1</xdr:col>
      <xdr:colOff>1324631</xdr:colOff>
      <xdr:row>12</xdr:row>
      <xdr:rowOff>63500</xdr:rowOff>
    </xdr:to>
    <xdr:pic>
      <xdr:nvPicPr>
        <xdr:cNvPr id="36" name="Picture 35">
          <a:extLst>
            <a:ext uri="{FF2B5EF4-FFF2-40B4-BE49-F238E27FC236}">
              <a16:creationId xmlns:a16="http://schemas.microsoft.com/office/drawing/2014/main" id="{321EA5DA-2D09-4B47-B169-6FF56167D009}"/>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0000" t="29286" r="19715" b="29142"/>
        <a:stretch/>
      </xdr:blipFill>
      <xdr:spPr>
        <a:xfrm>
          <a:off x="304800" y="2044700"/>
          <a:ext cx="1076981" cy="717550"/>
        </a:xfrm>
        <a:prstGeom prst="rect">
          <a:avLst/>
        </a:prstGeom>
      </xdr:spPr>
    </xdr:pic>
    <xdr:clientData/>
  </xdr:twoCellAnchor>
  <xdr:twoCellAnchor editAs="oneCell">
    <xdr:from>
      <xdr:col>1</xdr:col>
      <xdr:colOff>285750</xdr:colOff>
      <xdr:row>21</xdr:row>
      <xdr:rowOff>69850</xdr:rowOff>
    </xdr:from>
    <xdr:to>
      <xdr:col>1</xdr:col>
      <xdr:colOff>1562500</xdr:colOff>
      <xdr:row>26</xdr:row>
      <xdr:rowOff>6350</xdr:rowOff>
    </xdr:to>
    <xdr:pic>
      <xdr:nvPicPr>
        <xdr:cNvPr id="37" name="Picture 36">
          <a:extLst>
            <a:ext uri="{FF2B5EF4-FFF2-40B4-BE49-F238E27FC236}">
              <a16:creationId xmlns:a16="http://schemas.microsoft.com/office/drawing/2014/main" id="{C1B0CE6E-B112-4BF4-B751-CCB382BF1DE1}"/>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3119" t="24516" r="10753" b="23226"/>
        <a:stretch/>
      </xdr:blipFill>
      <xdr:spPr>
        <a:xfrm>
          <a:off x="349250" y="4368800"/>
          <a:ext cx="1276750" cy="831850"/>
        </a:xfrm>
        <a:prstGeom prst="rect">
          <a:avLst/>
        </a:prstGeom>
      </xdr:spPr>
    </xdr:pic>
    <xdr:clientData/>
  </xdr:twoCellAnchor>
  <xdr:twoCellAnchor editAs="oneCell">
    <xdr:from>
      <xdr:col>1</xdr:col>
      <xdr:colOff>19050</xdr:colOff>
      <xdr:row>43</xdr:row>
      <xdr:rowOff>88900</xdr:rowOff>
    </xdr:from>
    <xdr:to>
      <xdr:col>1</xdr:col>
      <xdr:colOff>1249014</xdr:colOff>
      <xdr:row>47</xdr:row>
      <xdr:rowOff>152400</xdr:rowOff>
    </xdr:to>
    <xdr:pic>
      <xdr:nvPicPr>
        <xdr:cNvPr id="40" name="Picture 39">
          <a:extLst>
            <a:ext uri="{FF2B5EF4-FFF2-40B4-BE49-F238E27FC236}">
              <a16:creationId xmlns:a16="http://schemas.microsoft.com/office/drawing/2014/main" id="{65C69052-5F54-4E9E-B783-874BF538FB88}"/>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3000" t="25000" r="9858" b="22285"/>
        <a:stretch/>
      </xdr:blipFill>
      <xdr:spPr>
        <a:xfrm>
          <a:off x="82550" y="8496300"/>
          <a:ext cx="1223614" cy="774700"/>
        </a:xfrm>
        <a:prstGeom prst="rect">
          <a:avLst/>
        </a:prstGeom>
      </xdr:spPr>
    </xdr:pic>
    <xdr:clientData/>
  </xdr:twoCellAnchor>
  <xdr:twoCellAnchor editAs="oneCell">
    <xdr:from>
      <xdr:col>2</xdr:col>
      <xdr:colOff>57150</xdr:colOff>
      <xdr:row>49</xdr:row>
      <xdr:rowOff>93512</xdr:rowOff>
    </xdr:from>
    <xdr:to>
      <xdr:col>2</xdr:col>
      <xdr:colOff>1971675</xdr:colOff>
      <xdr:row>54</xdr:row>
      <xdr:rowOff>173816</xdr:rowOff>
    </xdr:to>
    <xdr:pic>
      <xdr:nvPicPr>
        <xdr:cNvPr id="8" name="Picture 7">
          <a:extLst>
            <a:ext uri="{FF2B5EF4-FFF2-40B4-BE49-F238E27FC236}">
              <a16:creationId xmlns:a16="http://schemas.microsoft.com/office/drawing/2014/main" id="{4A50BCEE-5947-4823-B111-7A0D3761F51F}"/>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0142" t="36335" r="22714" b="27628"/>
        <a:stretch/>
      </xdr:blipFill>
      <xdr:spPr>
        <a:xfrm>
          <a:off x="1924050" y="9904262"/>
          <a:ext cx="1911350" cy="985179"/>
        </a:xfrm>
        <a:prstGeom prst="rect">
          <a:avLst/>
        </a:prstGeom>
      </xdr:spPr>
    </xdr:pic>
    <xdr:clientData/>
  </xdr:twoCellAnchor>
  <xdr:twoCellAnchor editAs="oneCell">
    <xdr:from>
      <xdr:col>3</xdr:col>
      <xdr:colOff>190500</xdr:colOff>
      <xdr:row>53</xdr:row>
      <xdr:rowOff>114300</xdr:rowOff>
    </xdr:from>
    <xdr:to>
      <xdr:col>5</xdr:col>
      <xdr:colOff>761617</xdr:colOff>
      <xdr:row>55</xdr:row>
      <xdr:rowOff>117430</xdr:rowOff>
    </xdr:to>
    <xdr:pic>
      <xdr:nvPicPr>
        <xdr:cNvPr id="7" name="Picture 6">
          <a:extLst>
            <a:ext uri="{FF2B5EF4-FFF2-40B4-BE49-F238E27FC236}">
              <a16:creationId xmlns:a16="http://schemas.microsoft.com/office/drawing/2014/main" id="{26E6A505-0BEB-9A9C-9647-2CE547DDAB66}"/>
            </a:ext>
          </a:extLst>
        </xdr:cNvPr>
        <xdr:cNvPicPr>
          <a:picLocks noChangeAspect="1"/>
        </xdr:cNvPicPr>
      </xdr:nvPicPr>
      <xdr:blipFill>
        <a:blip xmlns:r="http://schemas.openxmlformats.org/officeDocument/2006/relationships" r:embed="rId16"/>
        <a:stretch>
          <a:fillRect/>
        </a:stretch>
      </xdr:blipFill>
      <xdr:spPr>
        <a:xfrm>
          <a:off x="4238625" y="10648950"/>
          <a:ext cx="3066667" cy="3650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1741169</xdr:colOff>
      <xdr:row>50</xdr:row>
      <xdr:rowOff>153521</xdr:rowOff>
    </xdr:from>
    <xdr:to>
      <xdr:col>2</xdr:col>
      <xdr:colOff>847557</xdr:colOff>
      <xdr:row>55</xdr:row>
      <xdr:rowOff>28078</xdr:rowOff>
    </xdr:to>
    <xdr:pic>
      <xdr:nvPicPr>
        <xdr:cNvPr id="23" name="Picture 22" descr="Manifold PF Standard.jpg">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1" cstate="email"/>
        <a:srcRect/>
        <a:stretch>
          <a:fillRect/>
        </a:stretch>
      </xdr:blipFill>
      <xdr:spPr>
        <a:xfrm rot="20151185">
          <a:off x="1804669" y="8357721"/>
          <a:ext cx="906613" cy="760382"/>
        </a:xfrm>
        <a:prstGeom prst="rect">
          <a:avLst/>
        </a:prstGeom>
      </xdr:spPr>
    </xdr:pic>
    <xdr:clientData/>
  </xdr:twoCellAnchor>
  <xdr:twoCellAnchor editAs="oneCell">
    <xdr:from>
      <xdr:col>0</xdr:col>
      <xdr:colOff>0</xdr:colOff>
      <xdr:row>13</xdr:row>
      <xdr:rowOff>19050</xdr:rowOff>
    </xdr:from>
    <xdr:to>
      <xdr:col>2</xdr:col>
      <xdr:colOff>342900</xdr:colOff>
      <xdr:row>20</xdr:row>
      <xdr:rowOff>2562</xdr:rowOff>
    </xdr:to>
    <xdr:pic>
      <xdr:nvPicPr>
        <xdr:cNvPr id="7" name="Picture 6">
          <a:extLst>
            <a:ext uri="{FF2B5EF4-FFF2-40B4-BE49-F238E27FC236}">
              <a16:creationId xmlns:a16="http://schemas.microsoft.com/office/drawing/2014/main" id="{EC3F3F09-6E82-42CB-8837-F9592CF5686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993" t="13815" r="14012" b="11579"/>
        <a:stretch/>
      </xdr:blipFill>
      <xdr:spPr>
        <a:xfrm>
          <a:off x="0" y="2924175"/>
          <a:ext cx="2209800" cy="1243987"/>
        </a:xfrm>
        <a:prstGeom prst="rect">
          <a:avLst/>
        </a:prstGeom>
      </xdr:spPr>
    </xdr:pic>
    <xdr:clientData/>
  </xdr:twoCellAnchor>
  <xdr:twoCellAnchor editAs="oneCell">
    <xdr:from>
      <xdr:col>0</xdr:col>
      <xdr:colOff>0</xdr:colOff>
      <xdr:row>33</xdr:row>
      <xdr:rowOff>95250</xdr:rowOff>
    </xdr:from>
    <xdr:to>
      <xdr:col>2</xdr:col>
      <xdr:colOff>95249</xdr:colOff>
      <xdr:row>40</xdr:row>
      <xdr:rowOff>93892</xdr:rowOff>
    </xdr:to>
    <xdr:pic>
      <xdr:nvPicPr>
        <xdr:cNvPr id="5" name="Picture 4">
          <a:extLst>
            <a:ext uri="{FF2B5EF4-FFF2-40B4-BE49-F238E27FC236}">
              <a16:creationId xmlns:a16="http://schemas.microsoft.com/office/drawing/2014/main" id="{076259F7-2A9D-4372-A225-2AA0CF98F3B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250" t="9924" r="15564" b="9031"/>
        <a:stretch/>
      </xdr:blipFill>
      <xdr:spPr>
        <a:xfrm>
          <a:off x="0" y="6619875"/>
          <a:ext cx="1962149" cy="1265467"/>
        </a:xfrm>
        <a:prstGeom prst="rect">
          <a:avLst/>
        </a:prstGeom>
      </xdr:spPr>
    </xdr:pic>
    <xdr:clientData/>
  </xdr:twoCellAnchor>
  <xdr:twoCellAnchor editAs="oneCell">
    <xdr:from>
      <xdr:col>2</xdr:col>
      <xdr:colOff>39370</xdr:colOff>
      <xdr:row>57</xdr:row>
      <xdr:rowOff>40641</xdr:rowOff>
    </xdr:from>
    <xdr:to>
      <xdr:col>2</xdr:col>
      <xdr:colOff>818785</xdr:colOff>
      <xdr:row>59</xdr:row>
      <xdr:rowOff>482601</xdr:rowOff>
    </xdr:to>
    <xdr:pic>
      <xdr:nvPicPr>
        <xdr:cNvPr id="24" name="Picture 23" descr="Manifold PF Threaded.jpg">
          <a:extLst>
            <a:ext uri="{FF2B5EF4-FFF2-40B4-BE49-F238E27FC236}">
              <a16:creationId xmlns:a16="http://schemas.microsoft.com/office/drawing/2014/main" id="{00000000-0008-0000-0700-000018000000}"/>
            </a:ext>
          </a:extLst>
        </xdr:cNvPr>
        <xdr:cNvPicPr>
          <a:picLocks noChangeAspect="1"/>
        </xdr:cNvPicPr>
      </xdr:nvPicPr>
      <xdr:blipFill>
        <a:blip xmlns:r="http://schemas.openxmlformats.org/officeDocument/2006/relationships" r:embed="rId4" cstate="email"/>
        <a:srcRect/>
        <a:stretch>
          <a:fillRect/>
        </a:stretch>
      </xdr:blipFill>
      <xdr:spPr>
        <a:xfrm>
          <a:off x="1906270" y="9489441"/>
          <a:ext cx="779415" cy="803910"/>
        </a:xfrm>
        <a:prstGeom prst="rect">
          <a:avLst/>
        </a:prstGeom>
      </xdr:spPr>
    </xdr:pic>
    <xdr:clientData/>
  </xdr:twoCellAnchor>
  <xdr:twoCellAnchor editAs="oneCell">
    <xdr:from>
      <xdr:col>1</xdr:col>
      <xdr:colOff>1581935</xdr:colOff>
      <xdr:row>24</xdr:row>
      <xdr:rowOff>99482</xdr:rowOff>
    </xdr:from>
    <xdr:to>
      <xdr:col>2</xdr:col>
      <xdr:colOff>1685925</xdr:colOff>
      <xdr:row>30</xdr:row>
      <xdr:rowOff>133358</xdr:rowOff>
    </xdr:to>
    <xdr:pic>
      <xdr:nvPicPr>
        <xdr:cNvPr id="20" name="Picture 19" descr="Quick Drop Threaded 2.jpg">
          <a:extLst>
            <a:ext uri="{FF2B5EF4-FFF2-40B4-BE49-F238E27FC236}">
              <a16:creationId xmlns:a16="http://schemas.microsoft.com/office/drawing/2014/main" id="{00000000-0008-0000-0700-000014000000}"/>
            </a:ext>
          </a:extLst>
        </xdr:cNvPr>
        <xdr:cNvPicPr>
          <a:picLocks noChangeAspect="1"/>
        </xdr:cNvPicPr>
      </xdr:nvPicPr>
      <xdr:blipFill>
        <a:blip xmlns:r="http://schemas.openxmlformats.org/officeDocument/2006/relationships" r:embed="rId5" cstate="email"/>
        <a:srcRect/>
        <a:stretch>
          <a:fillRect/>
        </a:stretch>
      </xdr:blipFill>
      <xdr:spPr>
        <a:xfrm>
          <a:off x="1645435" y="3147482"/>
          <a:ext cx="1904215" cy="1100676"/>
        </a:xfrm>
        <a:prstGeom prst="rect">
          <a:avLst/>
        </a:prstGeom>
      </xdr:spPr>
    </xdr:pic>
    <xdr:clientData/>
  </xdr:twoCellAnchor>
  <xdr:twoCellAnchor>
    <xdr:from>
      <xdr:col>1</xdr:col>
      <xdr:colOff>24553</xdr:colOff>
      <xdr:row>0</xdr:row>
      <xdr:rowOff>203479</xdr:rowOff>
    </xdr:from>
    <xdr:to>
      <xdr:col>2</xdr:col>
      <xdr:colOff>1630680</xdr:colOff>
      <xdr:row>0</xdr:row>
      <xdr:rowOff>477799</xdr:rowOff>
    </xdr:to>
    <xdr:grpSp>
      <xdr:nvGrpSpPr>
        <xdr:cNvPr id="13" name="Group 12">
          <a:extLst>
            <a:ext uri="{FF2B5EF4-FFF2-40B4-BE49-F238E27FC236}">
              <a16:creationId xmlns:a16="http://schemas.microsoft.com/office/drawing/2014/main" id="{00000000-0008-0000-0700-00000D000000}"/>
            </a:ext>
          </a:extLst>
        </xdr:cNvPr>
        <xdr:cNvGrpSpPr/>
      </xdr:nvGrpSpPr>
      <xdr:grpSpPr>
        <a:xfrm>
          <a:off x="94403" y="200304"/>
          <a:ext cx="3400002" cy="277495"/>
          <a:chOff x="83820" y="203480"/>
          <a:chExt cx="3375660" cy="274320"/>
        </a:xfrm>
      </xdr:grpSpPr>
      <xdr:sp macro="" textlink="">
        <xdr:nvSpPr>
          <xdr:cNvPr id="15" name="TextBox 14">
            <a:hlinkClick xmlns:r="http://schemas.openxmlformats.org/officeDocument/2006/relationships" r:id="rId6"/>
            <a:extLst>
              <a:ext uri="{FF2B5EF4-FFF2-40B4-BE49-F238E27FC236}">
                <a16:creationId xmlns:a16="http://schemas.microsoft.com/office/drawing/2014/main" id="{00000000-0008-0000-0700-00000F000000}"/>
              </a:ext>
            </a:extLst>
          </xdr:cNvPr>
          <xdr:cNvSpPr txBox="1"/>
        </xdr:nvSpPr>
        <xdr:spPr>
          <a:xfrm>
            <a:off x="8382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16" name="TextBox 15">
            <a:hlinkClick xmlns:r="http://schemas.openxmlformats.org/officeDocument/2006/relationships" r:id="rId7"/>
            <a:extLst>
              <a:ext uri="{FF2B5EF4-FFF2-40B4-BE49-F238E27FC236}">
                <a16:creationId xmlns:a16="http://schemas.microsoft.com/office/drawing/2014/main" id="{00000000-0008-0000-0700-000010000000}"/>
              </a:ext>
            </a:extLst>
          </xdr:cNvPr>
          <xdr:cNvSpPr txBox="1"/>
        </xdr:nvSpPr>
        <xdr:spPr>
          <a:xfrm>
            <a:off x="185928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7</xdr:col>
      <xdr:colOff>781050</xdr:colOff>
      <xdr:row>63</xdr:row>
      <xdr:rowOff>258232</xdr:rowOff>
    </xdr:from>
    <xdr:to>
      <xdr:col>10</xdr:col>
      <xdr:colOff>751417</xdr:colOff>
      <xdr:row>63</xdr:row>
      <xdr:rowOff>524085</xdr:rowOff>
    </xdr:to>
    <xdr:sp macro="" textlink="">
      <xdr:nvSpPr>
        <xdr:cNvPr id="17" name="TextBox 16">
          <a:hlinkClick xmlns:r="http://schemas.openxmlformats.org/officeDocument/2006/relationships" r:id="rId8" tooltip="Return to Top of Page"/>
          <a:extLst>
            <a:ext uri="{FF2B5EF4-FFF2-40B4-BE49-F238E27FC236}">
              <a16:creationId xmlns:a16="http://schemas.microsoft.com/office/drawing/2014/main" id="{00000000-0008-0000-0700-000011000000}"/>
            </a:ext>
          </a:extLst>
        </xdr:cNvPr>
        <xdr:cNvSpPr txBox="1"/>
      </xdr:nvSpPr>
      <xdr:spPr>
        <a:xfrm>
          <a:off x="9785350" y="11104032"/>
          <a:ext cx="1621367" cy="265853"/>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xdr:from>
      <xdr:col>1</xdr:col>
      <xdr:colOff>63500</xdr:colOff>
      <xdr:row>4</xdr:row>
      <xdr:rowOff>0</xdr:rowOff>
    </xdr:from>
    <xdr:to>
      <xdr:col>1</xdr:col>
      <xdr:colOff>1771650</xdr:colOff>
      <xdr:row>9</xdr:row>
      <xdr:rowOff>6350</xdr:rowOff>
    </xdr:to>
    <xdr:sp macro="" textlink="">
      <xdr:nvSpPr>
        <xdr:cNvPr id="2" name="TextBox 1">
          <a:extLst>
            <a:ext uri="{FF2B5EF4-FFF2-40B4-BE49-F238E27FC236}">
              <a16:creationId xmlns:a16="http://schemas.microsoft.com/office/drawing/2014/main" id="{BA811D92-AEEF-45E6-8E31-0F104CB446A3}"/>
            </a:ext>
          </a:extLst>
        </xdr:cNvPr>
        <xdr:cNvSpPr txBox="1"/>
      </xdr:nvSpPr>
      <xdr:spPr>
        <a:xfrm>
          <a:off x="127000" y="1270000"/>
          <a:ext cx="1708150" cy="895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accent1"/>
              </a:solidFill>
            </a:rPr>
            <a:t>Quick drops unavailable for 3/4" pipe - due to size of hole needed to be drilled.</a:t>
          </a:r>
        </a:p>
      </xdr:txBody>
    </xdr:sp>
    <xdr:clientData/>
  </xdr:twoCellAnchor>
  <xdr:twoCellAnchor editAs="oneCell">
    <xdr:from>
      <xdr:col>1</xdr:col>
      <xdr:colOff>1628146</xdr:colOff>
      <xdr:row>3</xdr:row>
      <xdr:rowOff>127000</xdr:rowOff>
    </xdr:from>
    <xdr:to>
      <xdr:col>2</xdr:col>
      <xdr:colOff>1664331</xdr:colOff>
      <xdr:row>9</xdr:row>
      <xdr:rowOff>152400</xdr:rowOff>
    </xdr:to>
    <xdr:pic>
      <xdr:nvPicPr>
        <xdr:cNvPr id="19" name="Picture 18" descr="Quick Drop Small.jpg">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9" cstate="email"/>
        <a:srcRect/>
        <a:stretch>
          <a:fillRect/>
        </a:stretch>
      </xdr:blipFill>
      <xdr:spPr>
        <a:xfrm>
          <a:off x="1628146" y="914400"/>
          <a:ext cx="1802543" cy="1143000"/>
        </a:xfrm>
        <a:prstGeom prst="rect">
          <a:avLst/>
        </a:prstGeom>
      </xdr:spPr>
    </xdr:pic>
    <xdr:clientData/>
  </xdr:twoCellAnchor>
  <xdr:twoCellAnchor editAs="oneCell">
    <xdr:from>
      <xdr:col>1</xdr:col>
      <xdr:colOff>107950</xdr:colOff>
      <xdr:row>51</xdr:row>
      <xdr:rowOff>19050</xdr:rowOff>
    </xdr:from>
    <xdr:to>
      <xdr:col>1</xdr:col>
      <xdr:colOff>1609148</xdr:colOff>
      <xdr:row>53</xdr:row>
      <xdr:rowOff>122671</xdr:rowOff>
    </xdr:to>
    <xdr:pic>
      <xdr:nvPicPr>
        <xdr:cNvPr id="27" name="Picture 26">
          <a:extLst>
            <a:ext uri="{FF2B5EF4-FFF2-40B4-BE49-F238E27FC236}">
              <a16:creationId xmlns:a16="http://schemas.microsoft.com/office/drawing/2014/main" id="{FB0ACB5D-C13E-4DB6-B5C2-2EE1281A8C66}"/>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35655" r="5111" b="33866"/>
        <a:stretch/>
      </xdr:blipFill>
      <xdr:spPr>
        <a:xfrm>
          <a:off x="171450" y="4845050"/>
          <a:ext cx="1498023" cy="456046"/>
        </a:xfrm>
        <a:prstGeom prst="rect">
          <a:avLst/>
        </a:prstGeom>
      </xdr:spPr>
    </xdr:pic>
    <xdr:clientData/>
  </xdr:twoCellAnchor>
  <xdr:twoCellAnchor>
    <xdr:from>
      <xdr:col>2</xdr:col>
      <xdr:colOff>38367</xdr:colOff>
      <xdr:row>17</xdr:row>
      <xdr:rowOff>48274</xdr:rowOff>
    </xdr:from>
    <xdr:to>
      <xdr:col>3</xdr:col>
      <xdr:colOff>38918</xdr:colOff>
      <xdr:row>19</xdr:row>
      <xdr:rowOff>11461</xdr:rowOff>
    </xdr:to>
    <xdr:sp macro="" textlink="">
      <xdr:nvSpPr>
        <xdr:cNvPr id="4" name="TextBox 3">
          <a:extLst>
            <a:ext uri="{FF2B5EF4-FFF2-40B4-BE49-F238E27FC236}">
              <a16:creationId xmlns:a16="http://schemas.microsoft.com/office/drawing/2014/main" id="{5722E794-094A-4A80-B5F3-DF760EB13721}"/>
            </a:ext>
          </a:extLst>
        </xdr:cNvPr>
        <xdr:cNvSpPr txBox="1"/>
      </xdr:nvSpPr>
      <xdr:spPr>
        <a:xfrm rot="20031069">
          <a:off x="1905267" y="3677299"/>
          <a:ext cx="1953176" cy="3251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rgbClr val="FF0000"/>
              </a:solidFill>
              <a:latin typeface="Arial Black" panose="020B0A04020102020204" pitchFamily="34" charset="0"/>
            </a:rPr>
            <a:t>New Larger Sizes</a:t>
          </a:r>
        </a:p>
      </xdr:txBody>
    </xdr:sp>
    <xdr:clientData/>
  </xdr:twoCellAnchor>
  <xdr:twoCellAnchor editAs="oneCell">
    <xdr:from>
      <xdr:col>2</xdr:col>
      <xdr:colOff>323633</xdr:colOff>
      <xdr:row>62</xdr:row>
      <xdr:rowOff>0</xdr:rowOff>
    </xdr:from>
    <xdr:to>
      <xdr:col>2</xdr:col>
      <xdr:colOff>1477344</xdr:colOff>
      <xdr:row>63</xdr:row>
      <xdr:rowOff>311150</xdr:rowOff>
    </xdr:to>
    <xdr:pic>
      <xdr:nvPicPr>
        <xdr:cNvPr id="21" name="Picture 20" descr="Plugs for wall mount">
          <a:extLst>
            <a:ext uri="{FF2B5EF4-FFF2-40B4-BE49-F238E27FC236}">
              <a16:creationId xmlns:a16="http://schemas.microsoft.com/office/drawing/2014/main" id="{08A375E8-E8D9-4CDD-B9A2-63E599FDBA99}"/>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2500" t="36666" r="12084" b="36334"/>
        <a:stretch/>
      </xdr:blipFill>
      <xdr:spPr bwMode="auto">
        <a:xfrm>
          <a:off x="2190533" y="10668000"/>
          <a:ext cx="1153711" cy="48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59</xdr:row>
      <xdr:rowOff>248148</xdr:rowOff>
    </xdr:from>
    <xdr:to>
      <xdr:col>1</xdr:col>
      <xdr:colOff>1435100</xdr:colOff>
      <xdr:row>63</xdr:row>
      <xdr:rowOff>693707</xdr:rowOff>
    </xdr:to>
    <xdr:pic>
      <xdr:nvPicPr>
        <xdr:cNvPr id="22" name="Picture 21">
          <a:extLst>
            <a:ext uri="{FF2B5EF4-FFF2-40B4-BE49-F238E27FC236}">
              <a16:creationId xmlns:a16="http://schemas.microsoft.com/office/drawing/2014/main" id="{C8E2EAC1-FD86-474C-B360-DCDA52A16488}"/>
            </a:ext>
          </a:extLst>
        </xdr:cNvPr>
        <xdr:cNvPicPr>
          <a:picLocks noChangeAspect="1"/>
        </xdr:cNvPicPr>
      </xdr:nvPicPr>
      <xdr:blipFill>
        <a:blip xmlns:r="http://schemas.openxmlformats.org/officeDocument/2006/relationships" r:embed="rId12"/>
        <a:stretch>
          <a:fillRect/>
        </a:stretch>
      </xdr:blipFill>
      <xdr:spPr>
        <a:xfrm>
          <a:off x="234950" y="10052548"/>
          <a:ext cx="1263650" cy="1486959"/>
        </a:xfrm>
        <a:prstGeom prst="rect">
          <a:avLst/>
        </a:prstGeom>
      </xdr:spPr>
    </xdr:pic>
    <xdr:clientData/>
  </xdr:twoCellAnchor>
  <xdr:twoCellAnchor editAs="oneCell">
    <xdr:from>
      <xdr:col>1</xdr:col>
      <xdr:colOff>1730376</xdr:colOff>
      <xdr:row>34</xdr:row>
      <xdr:rowOff>57150</xdr:rowOff>
    </xdr:from>
    <xdr:to>
      <xdr:col>3</xdr:col>
      <xdr:colOff>2961</xdr:colOff>
      <xdr:row>41</xdr:row>
      <xdr:rowOff>31168</xdr:rowOff>
    </xdr:to>
    <xdr:pic>
      <xdr:nvPicPr>
        <xdr:cNvPr id="8" name="Picture 7">
          <a:extLst>
            <a:ext uri="{FF2B5EF4-FFF2-40B4-BE49-F238E27FC236}">
              <a16:creationId xmlns:a16="http://schemas.microsoft.com/office/drawing/2014/main" id="{DB687599-1223-E4F7-4404-1BF1A4923994}"/>
            </a:ext>
          </a:extLst>
        </xdr:cNvPr>
        <xdr:cNvPicPr>
          <a:picLocks noChangeAspect="1"/>
        </xdr:cNvPicPr>
      </xdr:nvPicPr>
      <xdr:blipFill>
        <a:blip xmlns:r="http://schemas.openxmlformats.org/officeDocument/2006/relationships" r:embed="rId13"/>
        <a:stretch>
          <a:fillRect/>
        </a:stretch>
      </xdr:blipFill>
      <xdr:spPr>
        <a:xfrm>
          <a:off x="1797051" y="6762750"/>
          <a:ext cx="2025435" cy="1237668"/>
        </a:xfrm>
        <a:prstGeom prst="rect">
          <a:avLst/>
        </a:prstGeom>
      </xdr:spPr>
    </xdr:pic>
    <xdr:clientData/>
  </xdr:twoCellAnchor>
  <xdr:twoCellAnchor editAs="oneCell">
    <xdr:from>
      <xdr:col>2</xdr:col>
      <xdr:colOff>1054324</xdr:colOff>
      <xdr:row>50</xdr:row>
      <xdr:rowOff>47533</xdr:rowOff>
    </xdr:from>
    <xdr:to>
      <xdr:col>2</xdr:col>
      <xdr:colOff>1828800</xdr:colOff>
      <xdr:row>55</xdr:row>
      <xdr:rowOff>123824</xdr:rowOff>
    </xdr:to>
    <xdr:pic>
      <xdr:nvPicPr>
        <xdr:cNvPr id="3" name="Picture 2" descr="Nipple wall mount 1 port ISO 228  - Inlet AIRnet end  - Thread outlet 1/2&quot;">
          <a:extLst>
            <a:ext uri="{FF2B5EF4-FFF2-40B4-BE49-F238E27FC236}">
              <a16:creationId xmlns:a16="http://schemas.microsoft.com/office/drawing/2014/main" id="{EC023CE2-C981-4141-B62B-5F0FBB563894}"/>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23334" t="33333" r="18749" b="31667"/>
        <a:stretch/>
      </xdr:blipFill>
      <xdr:spPr bwMode="auto">
        <a:xfrm rot="16200000">
          <a:off x="2824229" y="8348728"/>
          <a:ext cx="968466" cy="7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161925</xdr:colOff>
      <xdr:row>63</xdr:row>
      <xdr:rowOff>133350</xdr:rowOff>
    </xdr:from>
    <xdr:to>
      <xdr:col>5</xdr:col>
      <xdr:colOff>733042</xdr:colOff>
      <xdr:row>63</xdr:row>
      <xdr:rowOff>495255</xdr:rowOff>
    </xdr:to>
    <xdr:pic>
      <xdr:nvPicPr>
        <xdr:cNvPr id="6" name="Picture 5">
          <a:extLst>
            <a:ext uri="{FF2B5EF4-FFF2-40B4-BE49-F238E27FC236}">
              <a16:creationId xmlns:a16="http://schemas.microsoft.com/office/drawing/2014/main" id="{934CF8FC-3D71-2643-8BFD-BC51F534BF97}"/>
            </a:ext>
          </a:extLst>
        </xdr:cNvPr>
        <xdr:cNvPicPr>
          <a:picLocks noChangeAspect="1"/>
        </xdr:cNvPicPr>
      </xdr:nvPicPr>
      <xdr:blipFill>
        <a:blip xmlns:r="http://schemas.openxmlformats.org/officeDocument/2006/relationships" r:embed="rId15"/>
        <a:stretch>
          <a:fillRect/>
        </a:stretch>
      </xdr:blipFill>
      <xdr:spPr>
        <a:xfrm>
          <a:off x="3981450" y="11144250"/>
          <a:ext cx="3066667" cy="3619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251459</xdr:colOff>
      <xdr:row>15</xdr:row>
      <xdr:rowOff>38100</xdr:rowOff>
    </xdr:from>
    <xdr:to>
      <xdr:col>2</xdr:col>
      <xdr:colOff>1544954</xdr:colOff>
      <xdr:row>18</xdr:row>
      <xdr:rowOff>123191</xdr:rowOff>
    </xdr:to>
    <xdr:pic>
      <xdr:nvPicPr>
        <xdr:cNvPr id="16" name="Picture 28">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1" cstate="email"/>
        <a:srcRect l="20244" t="20833" r="4230" b="29167"/>
        <a:stretch>
          <a:fillRect/>
        </a:stretch>
      </xdr:blipFill>
      <xdr:spPr bwMode="auto">
        <a:xfrm>
          <a:off x="2019299" y="2674620"/>
          <a:ext cx="1293495" cy="640080"/>
        </a:xfrm>
        <a:prstGeom prst="rect">
          <a:avLst/>
        </a:prstGeom>
        <a:noFill/>
      </xdr:spPr>
    </xdr:pic>
    <xdr:clientData/>
  </xdr:twoCellAnchor>
  <xdr:twoCellAnchor editAs="oneCell">
    <xdr:from>
      <xdr:col>1</xdr:col>
      <xdr:colOff>396238</xdr:colOff>
      <xdr:row>14</xdr:row>
      <xdr:rowOff>106680</xdr:rowOff>
    </xdr:from>
    <xdr:to>
      <xdr:col>1</xdr:col>
      <xdr:colOff>1488768</xdr:colOff>
      <xdr:row>19</xdr:row>
      <xdr:rowOff>106681</xdr:rowOff>
    </xdr:to>
    <xdr:pic>
      <xdr:nvPicPr>
        <xdr:cNvPr id="23" name="Picture 22" descr="AIRnet Valve.jpg">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2" cstate="email"/>
        <a:srcRect/>
        <a:stretch>
          <a:fillRect/>
        </a:stretch>
      </xdr:blipFill>
      <xdr:spPr>
        <a:xfrm>
          <a:off x="396238" y="2560320"/>
          <a:ext cx="1092530" cy="914400"/>
        </a:xfrm>
        <a:prstGeom prst="rect">
          <a:avLst/>
        </a:prstGeom>
      </xdr:spPr>
    </xdr:pic>
    <xdr:clientData/>
  </xdr:twoCellAnchor>
  <xdr:twoCellAnchor editAs="oneCell">
    <xdr:from>
      <xdr:col>1</xdr:col>
      <xdr:colOff>1744980</xdr:colOff>
      <xdr:row>20</xdr:row>
      <xdr:rowOff>22860</xdr:rowOff>
    </xdr:from>
    <xdr:to>
      <xdr:col>2</xdr:col>
      <xdr:colOff>1736274</xdr:colOff>
      <xdr:row>24</xdr:row>
      <xdr:rowOff>0</xdr:rowOff>
    </xdr:to>
    <xdr:pic>
      <xdr:nvPicPr>
        <xdr:cNvPr id="24" name="Picture 23" descr="AIRnet Valve Threaded with Support Bracket.jpg">
          <a:extLst>
            <a:ext uri="{FF2B5EF4-FFF2-40B4-BE49-F238E27FC236}">
              <a16:creationId xmlns:a16="http://schemas.microsoft.com/office/drawing/2014/main" id="{00000000-0008-0000-0800-000018000000}"/>
            </a:ext>
          </a:extLst>
        </xdr:cNvPr>
        <xdr:cNvPicPr>
          <a:picLocks noChangeAspect="1"/>
        </xdr:cNvPicPr>
      </xdr:nvPicPr>
      <xdr:blipFill>
        <a:blip xmlns:r="http://schemas.openxmlformats.org/officeDocument/2006/relationships" r:embed="rId3" cstate="email"/>
        <a:srcRect/>
        <a:stretch>
          <a:fillRect/>
        </a:stretch>
      </xdr:blipFill>
      <xdr:spPr>
        <a:xfrm>
          <a:off x="1744980" y="3756660"/>
          <a:ext cx="1759134" cy="731520"/>
        </a:xfrm>
        <a:prstGeom prst="rect">
          <a:avLst/>
        </a:prstGeom>
      </xdr:spPr>
    </xdr:pic>
    <xdr:clientData/>
  </xdr:twoCellAnchor>
  <xdr:twoCellAnchor editAs="oneCell">
    <xdr:from>
      <xdr:col>1</xdr:col>
      <xdr:colOff>190497</xdr:colOff>
      <xdr:row>19</xdr:row>
      <xdr:rowOff>243840</xdr:rowOff>
    </xdr:from>
    <xdr:to>
      <xdr:col>1</xdr:col>
      <xdr:colOff>1456779</xdr:colOff>
      <xdr:row>25</xdr:row>
      <xdr:rowOff>107808</xdr:rowOff>
    </xdr:to>
    <xdr:pic>
      <xdr:nvPicPr>
        <xdr:cNvPr id="25" name="Picture 24" descr="AIRnet Valve Threaded.jpg">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4" cstate="email"/>
        <a:srcRect/>
        <a:stretch>
          <a:fillRect/>
        </a:stretch>
      </xdr:blipFill>
      <xdr:spPr>
        <a:xfrm>
          <a:off x="190497" y="3611880"/>
          <a:ext cx="1272632" cy="1188720"/>
        </a:xfrm>
        <a:prstGeom prst="rect">
          <a:avLst/>
        </a:prstGeom>
      </xdr:spPr>
    </xdr:pic>
    <xdr:clientData/>
  </xdr:twoCellAnchor>
  <xdr:twoCellAnchor editAs="oneCell">
    <xdr:from>
      <xdr:col>2</xdr:col>
      <xdr:colOff>267265</xdr:colOff>
      <xdr:row>41</xdr:row>
      <xdr:rowOff>108091</xdr:rowOff>
    </xdr:from>
    <xdr:to>
      <xdr:col>2</xdr:col>
      <xdr:colOff>1040532</xdr:colOff>
      <xdr:row>45</xdr:row>
      <xdr:rowOff>182738</xdr:rowOff>
    </xdr:to>
    <xdr:pic>
      <xdr:nvPicPr>
        <xdr:cNvPr id="40" name="Picture 39" descr="Butterfly Valve Open.jpg">
          <a:extLst>
            <a:ext uri="{FF2B5EF4-FFF2-40B4-BE49-F238E27FC236}">
              <a16:creationId xmlns:a16="http://schemas.microsoft.com/office/drawing/2014/main" id="{00000000-0008-0000-0800-000028000000}"/>
            </a:ext>
          </a:extLst>
        </xdr:cNvPr>
        <xdr:cNvPicPr>
          <a:picLocks noChangeAspect="1"/>
        </xdr:cNvPicPr>
      </xdr:nvPicPr>
      <xdr:blipFill>
        <a:blip xmlns:r="http://schemas.openxmlformats.org/officeDocument/2006/relationships" r:embed="rId5" cstate="email"/>
        <a:srcRect/>
        <a:stretch>
          <a:fillRect/>
        </a:stretch>
      </xdr:blipFill>
      <xdr:spPr>
        <a:xfrm>
          <a:off x="2136987" y="7749258"/>
          <a:ext cx="766917" cy="886742"/>
        </a:xfrm>
        <a:prstGeom prst="rect">
          <a:avLst/>
        </a:prstGeom>
      </xdr:spPr>
    </xdr:pic>
    <xdr:clientData/>
  </xdr:twoCellAnchor>
  <xdr:twoCellAnchor editAs="oneCell">
    <xdr:from>
      <xdr:col>2</xdr:col>
      <xdr:colOff>374650</xdr:colOff>
      <xdr:row>61</xdr:row>
      <xdr:rowOff>158432</xdr:rowOff>
    </xdr:from>
    <xdr:to>
      <xdr:col>2</xdr:col>
      <xdr:colOff>1616310</xdr:colOff>
      <xdr:row>66</xdr:row>
      <xdr:rowOff>171451</xdr:rowOff>
    </xdr:to>
    <xdr:pic>
      <xdr:nvPicPr>
        <xdr:cNvPr id="60" name="Picture 59" descr="Valve Support Bracket.jpg">
          <a:extLst>
            <a:ext uri="{FF2B5EF4-FFF2-40B4-BE49-F238E27FC236}">
              <a16:creationId xmlns:a16="http://schemas.microsoft.com/office/drawing/2014/main" id="{00000000-0008-0000-0800-00003C000000}"/>
            </a:ext>
          </a:extLst>
        </xdr:cNvPr>
        <xdr:cNvPicPr>
          <a:picLocks noChangeAspect="1"/>
        </xdr:cNvPicPr>
      </xdr:nvPicPr>
      <xdr:blipFill>
        <a:blip xmlns:r="http://schemas.openxmlformats.org/officeDocument/2006/relationships" r:embed="rId6" cstate="email"/>
        <a:srcRect/>
        <a:stretch>
          <a:fillRect/>
        </a:stretch>
      </xdr:blipFill>
      <xdr:spPr>
        <a:xfrm>
          <a:off x="2241550" y="10616882"/>
          <a:ext cx="1241660" cy="902019"/>
        </a:xfrm>
        <a:prstGeom prst="rect">
          <a:avLst/>
        </a:prstGeom>
      </xdr:spPr>
    </xdr:pic>
    <xdr:clientData/>
  </xdr:twoCellAnchor>
  <xdr:twoCellAnchor editAs="oneCell">
    <xdr:from>
      <xdr:col>2</xdr:col>
      <xdr:colOff>251460</xdr:colOff>
      <xdr:row>74</xdr:row>
      <xdr:rowOff>0</xdr:rowOff>
    </xdr:from>
    <xdr:to>
      <xdr:col>2</xdr:col>
      <xdr:colOff>1625919</xdr:colOff>
      <xdr:row>80</xdr:row>
      <xdr:rowOff>85089</xdr:rowOff>
    </xdr:to>
    <xdr:pic>
      <xdr:nvPicPr>
        <xdr:cNvPr id="14" name="Picture 13" descr="Butterfly Valve Flange Bolts.jpg">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7" cstate="email"/>
        <a:srcRect/>
        <a:stretch>
          <a:fillRect/>
        </a:stretch>
      </xdr:blipFill>
      <xdr:spPr>
        <a:xfrm>
          <a:off x="2019300" y="11094720"/>
          <a:ext cx="1374459" cy="1188720"/>
        </a:xfrm>
        <a:prstGeom prst="rect">
          <a:avLst/>
        </a:prstGeom>
      </xdr:spPr>
    </xdr:pic>
    <xdr:clientData/>
  </xdr:twoCellAnchor>
  <xdr:twoCellAnchor>
    <xdr:from>
      <xdr:col>1</xdr:col>
      <xdr:colOff>24553</xdr:colOff>
      <xdr:row>0</xdr:row>
      <xdr:rowOff>203479</xdr:rowOff>
    </xdr:from>
    <xdr:to>
      <xdr:col>2</xdr:col>
      <xdr:colOff>1630680</xdr:colOff>
      <xdr:row>0</xdr:row>
      <xdr:rowOff>477799</xdr:rowOff>
    </xdr:to>
    <xdr:grpSp>
      <xdr:nvGrpSpPr>
        <xdr:cNvPr id="26" name="Group 25">
          <a:extLst>
            <a:ext uri="{FF2B5EF4-FFF2-40B4-BE49-F238E27FC236}">
              <a16:creationId xmlns:a16="http://schemas.microsoft.com/office/drawing/2014/main" id="{00000000-0008-0000-0800-00001A000000}"/>
            </a:ext>
          </a:extLst>
        </xdr:cNvPr>
        <xdr:cNvGrpSpPr/>
      </xdr:nvGrpSpPr>
      <xdr:grpSpPr>
        <a:xfrm>
          <a:off x="95764" y="200304"/>
          <a:ext cx="3397863" cy="277495"/>
          <a:chOff x="83820" y="203480"/>
          <a:chExt cx="3375660" cy="274320"/>
        </a:xfrm>
      </xdr:grpSpPr>
      <xdr:sp macro="" textlink="">
        <xdr:nvSpPr>
          <xdr:cNvPr id="28" name="TextBox 27">
            <a:hlinkClick xmlns:r="http://schemas.openxmlformats.org/officeDocument/2006/relationships" r:id="rId8" tooltip="Return to Menu"/>
            <a:extLst>
              <a:ext uri="{FF2B5EF4-FFF2-40B4-BE49-F238E27FC236}">
                <a16:creationId xmlns:a16="http://schemas.microsoft.com/office/drawing/2014/main" id="{00000000-0008-0000-0800-00001C000000}"/>
              </a:ext>
            </a:extLst>
          </xdr:cNvPr>
          <xdr:cNvSpPr txBox="1"/>
        </xdr:nvSpPr>
        <xdr:spPr>
          <a:xfrm>
            <a:off x="8382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29" name="TextBox 28">
            <a:hlinkClick xmlns:r="http://schemas.openxmlformats.org/officeDocument/2006/relationships" r:id="rId9" tooltip="Go To Bill Of Materials"/>
            <a:extLst>
              <a:ext uri="{FF2B5EF4-FFF2-40B4-BE49-F238E27FC236}">
                <a16:creationId xmlns:a16="http://schemas.microsoft.com/office/drawing/2014/main" id="{00000000-0008-0000-0800-00001D000000}"/>
              </a:ext>
            </a:extLst>
          </xdr:cNvPr>
          <xdr:cNvSpPr txBox="1"/>
        </xdr:nvSpPr>
        <xdr:spPr>
          <a:xfrm>
            <a:off x="185928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7</xdr:col>
      <xdr:colOff>719668</xdr:colOff>
      <xdr:row>78</xdr:row>
      <xdr:rowOff>101602</xdr:rowOff>
    </xdr:from>
    <xdr:to>
      <xdr:col>10</xdr:col>
      <xdr:colOff>711201</xdr:colOff>
      <xdr:row>80</xdr:row>
      <xdr:rowOff>3388</xdr:rowOff>
    </xdr:to>
    <xdr:sp macro="" textlink="">
      <xdr:nvSpPr>
        <xdr:cNvPr id="30" name="TextBox 29">
          <a:hlinkClick xmlns:r="http://schemas.openxmlformats.org/officeDocument/2006/relationships" r:id="rId10" tooltip="Return to Top of Page"/>
          <a:extLst>
            <a:ext uri="{FF2B5EF4-FFF2-40B4-BE49-F238E27FC236}">
              <a16:creationId xmlns:a16="http://schemas.microsoft.com/office/drawing/2014/main" id="{00000000-0008-0000-0800-00001E000000}"/>
            </a:ext>
          </a:extLst>
        </xdr:cNvPr>
        <xdr:cNvSpPr txBox="1"/>
      </xdr:nvSpPr>
      <xdr:spPr>
        <a:xfrm>
          <a:off x="9398001" y="12716935"/>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xdr:from>
      <xdr:col>0</xdr:col>
      <xdr:colOff>0</xdr:colOff>
      <xdr:row>68</xdr:row>
      <xdr:rowOff>169334</xdr:rowOff>
    </xdr:from>
    <xdr:to>
      <xdr:col>2</xdr:col>
      <xdr:colOff>338666</xdr:colOff>
      <xdr:row>72</xdr:row>
      <xdr:rowOff>91722</xdr:rowOff>
    </xdr:to>
    <xdr:sp macro="" textlink="">
      <xdr:nvSpPr>
        <xdr:cNvPr id="2" name="TextBox 1">
          <a:extLst>
            <a:ext uri="{FF2B5EF4-FFF2-40B4-BE49-F238E27FC236}">
              <a16:creationId xmlns:a16="http://schemas.microsoft.com/office/drawing/2014/main" id="{5623AB1F-88AD-4F66-9C70-9AA6C62F0040}"/>
            </a:ext>
          </a:extLst>
        </xdr:cNvPr>
        <xdr:cNvSpPr txBox="1"/>
      </xdr:nvSpPr>
      <xdr:spPr>
        <a:xfrm>
          <a:off x="0" y="10879667"/>
          <a:ext cx="2208388" cy="6279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Gaskets required for flange installation                                     (not required with butterfly  valves)</a:t>
          </a:r>
        </a:p>
      </xdr:txBody>
    </xdr:sp>
    <xdr:clientData/>
  </xdr:twoCellAnchor>
  <xdr:twoCellAnchor editAs="oneCell">
    <xdr:from>
      <xdr:col>1</xdr:col>
      <xdr:colOff>220486</xdr:colOff>
      <xdr:row>29</xdr:row>
      <xdr:rowOff>369358</xdr:rowOff>
    </xdr:from>
    <xdr:to>
      <xdr:col>1</xdr:col>
      <xdr:colOff>1648469</xdr:colOff>
      <xdr:row>34</xdr:row>
      <xdr:rowOff>133702</xdr:rowOff>
    </xdr:to>
    <xdr:pic>
      <xdr:nvPicPr>
        <xdr:cNvPr id="4" name="Picture 3">
          <a:hlinkClick xmlns:r="http://schemas.openxmlformats.org/officeDocument/2006/relationships" r:id="rId11"/>
          <a:extLst>
            <a:ext uri="{FF2B5EF4-FFF2-40B4-BE49-F238E27FC236}">
              <a16:creationId xmlns:a16="http://schemas.microsoft.com/office/drawing/2014/main" id="{44AE6D48-A93F-4CB9-8726-635108C6CDC9}"/>
            </a:ext>
          </a:extLst>
        </xdr:cNvPr>
        <xdr:cNvPicPr>
          <a:picLocks noChangeAspect="1"/>
        </xdr:cNvPicPr>
      </xdr:nvPicPr>
      <xdr:blipFill>
        <a:blip xmlns:r="http://schemas.openxmlformats.org/officeDocument/2006/relationships" r:embed="rId12"/>
        <a:stretch>
          <a:fillRect/>
        </a:stretch>
      </xdr:blipFill>
      <xdr:spPr>
        <a:xfrm>
          <a:off x="287161" y="4474633"/>
          <a:ext cx="1424808" cy="916869"/>
        </a:xfrm>
        <a:prstGeom prst="rect">
          <a:avLst/>
        </a:prstGeom>
      </xdr:spPr>
    </xdr:pic>
    <xdr:clientData/>
  </xdr:twoCellAnchor>
  <xdr:twoCellAnchor editAs="oneCell">
    <xdr:from>
      <xdr:col>2</xdr:col>
      <xdr:colOff>14112</xdr:colOff>
      <xdr:row>30</xdr:row>
      <xdr:rowOff>10338</xdr:rowOff>
    </xdr:from>
    <xdr:to>
      <xdr:col>3</xdr:col>
      <xdr:colOff>2117</xdr:colOff>
      <xdr:row>41</xdr:row>
      <xdr:rowOff>11107</xdr:rowOff>
    </xdr:to>
    <xdr:pic>
      <xdr:nvPicPr>
        <xdr:cNvPr id="21" name="Picture 20">
          <a:extLst>
            <a:ext uri="{FF2B5EF4-FFF2-40B4-BE49-F238E27FC236}">
              <a16:creationId xmlns:a16="http://schemas.microsoft.com/office/drawing/2014/main" id="{FA023FE3-B65D-400C-9D02-9D1F498B11F2}"/>
            </a:ext>
          </a:extLst>
        </xdr:cNvPr>
        <xdr:cNvPicPr>
          <a:picLocks noChangeAspect="1"/>
        </xdr:cNvPicPr>
      </xdr:nvPicPr>
      <xdr:blipFill>
        <a:blip xmlns:r="http://schemas.openxmlformats.org/officeDocument/2006/relationships" r:embed="rId13">
          <a:extLst>
            <a:ext uri="{BEBA8EAE-BF5A-486C-A8C5-ECC9F3942E4B}">
              <a14:imgProps xmlns:a14="http://schemas.microsoft.com/office/drawing/2010/main">
                <a14:imgLayer r:embed="rId14">
                  <a14:imgEffect>
                    <a14:brightnessContrast bright="40000" contrast="20000"/>
                  </a14:imgEffect>
                </a14:imgLayer>
              </a14:imgProps>
            </a:ext>
          </a:extLst>
        </a:blip>
        <a:stretch>
          <a:fillRect/>
        </a:stretch>
      </xdr:blipFill>
      <xdr:spPr>
        <a:xfrm>
          <a:off x="1883834" y="5421949"/>
          <a:ext cx="1785055" cy="1372369"/>
        </a:xfrm>
        <a:prstGeom prst="rect">
          <a:avLst/>
        </a:prstGeom>
      </xdr:spPr>
    </xdr:pic>
    <xdr:clientData/>
  </xdr:twoCellAnchor>
  <xdr:twoCellAnchor>
    <xdr:from>
      <xdr:col>2</xdr:col>
      <xdr:colOff>853723</xdr:colOff>
      <xdr:row>43</xdr:row>
      <xdr:rowOff>49389</xdr:rowOff>
    </xdr:from>
    <xdr:to>
      <xdr:col>2</xdr:col>
      <xdr:colOff>1601612</xdr:colOff>
      <xdr:row>45</xdr:row>
      <xdr:rowOff>98778</xdr:rowOff>
    </xdr:to>
    <xdr:sp macro="" textlink="">
      <xdr:nvSpPr>
        <xdr:cNvPr id="32" name="TextBox 31">
          <a:extLst>
            <a:ext uri="{FF2B5EF4-FFF2-40B4-BE49-F238E27FC236}">
              <a16:creationId xmlns:a16="http://schemas.microsoft.com/office/drawing/2014/main" id="{DC098E83-C884-4E1B-9374-802875D10768}"/>
            </a:ext>
          </a:extLst>
        </xdr:cNvPr>
        <xdr:cNvSpPr txBox="1"/>
      </xdr:nvSpPr>
      <xdr:spPr>
        <a:xfrm>
          <a:off x="2723445" y="8099778"/>
          <a:ext cx="747889" cy="458611"/>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4" &amp; 6" Diameter</a:t>
          </a:r>
        </a:p>
      </xdr:txBody>
    </xdr:sp>
    <xdr:clientData/>
  </xdr:twoCellAnchor>
  <xdr:twoCellAnchor>
    <xdr:from>
      <xdr:col>1</xdr:col>
      <xdr:colOff>1093610</xdr:colOff>
      <xdr:row>42</xdr:row>
      <xdr:rowOff>14109</xdr:rowOff>
    </xdr:from>
    <xdr:to>
      <xdr:col>2</xdr:col>
      <xdr:colOff>119943</xdr:colOff>
      <xdr:row>45</xdr:row>
      <xdr:rowOff>105832</xdr:rowOff>
    </xdr:to>
    <xdr:sp macro="" textlink="">
      <xdr:nvSpPr>
        <xdr:cNvPr id="34" name="TextBox 33">
          <a:extLst>
            <a:ext uri="{FF2B5EF4-FFF2-40B4-BE49-F238E27FC236}">
              <a16:creationId xmlns:a16="http://schemas.microsoft.com/office/drawing/2014/main" id="{E9EA0F07-B431-409E-AE23-3882FBAEDDA7}"/>
            </a:ext>
          </a:extLst>
        </xdr:cNvPr>
        <xdr:cNvSpPr txBox="1"/>
      </xdr:nvSpPr>
      <xdr:spPr>
        <a:xfrm>
          <a:off x="1157110" y="7055553"/>
          <a:ext cx="832555" cy="7055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PM Series</a:t>
          </a:r>
        </a:p>
        <a:p>
          <a:r>
            <a:rPr lang="en-US" sz="1100">
              <a:solidFill>
                <a:schemeClr val="accent1"/>
              </a:solidFill>
            </a:rPr>
            <a:t>2 1/2"</a:t>
          </a:r>
          <a:r>
            <a:rPr lang="en-US" sz="1100" baseline="0">
              <a:solidFill>
                <a:schemeClr val="accent1"/>
              </a:solidFill>
            </a:rPr>
            <a:t> &amp; 3" Diameter</a:t>
          </a:r>
          <a:endParaRPr lang="en-US" sz="1100">
            <a:solidFill>
              <a:schemeClr val="accent1"/>
            </a:solidFill>
          </a:endParaRPr>
        </a:p>
      </xdr:txBody>
    </xdr:sp>
    <xdr:clientData/>
  </xdr:twoCellAnchor>
  <xdr:twoCellAnchor>
    <xdr:from>
      <xdr:col>1</xdr:col>
      <xdr:colOff>1524000</xdr:colOff>
      <xdr:row>48</xdr:row>
      <xdr:rowOff>197556</xdr:rowOff>
    </xdr:from>
    <xdr:to>
      <xdr:col>2</xdr:col>
      <xdr:colOff>550333</xdr:colOff>
      <xdr:row>52</xdr:row>
      <xdr:rowOff>35278</xdr:rowOff>
    </xdr:to>
    <xdr:sp macro="" textlink="">
      <xdr:nvSpPr>
        <xdr:cNvPr id="36" name="TextBox 35">
          <a:extLst>
            <a:ext uri="{FF2B5EF4-FFF2-40B4-BE49-F238E27FC236}">
              <a16:creationId xmlns:a16="http://schemas.microsoft.com/office/drawing/2014/main" id="{7B666A08-3490-449E-ADF0-1D8A413520C8}"/>
            </a:ext>
          </a:extLst>
        </xdr:cNvPr>
        <xdr:cNvSpPr txBox="1"/>
      </xdr:nvSpPr>
      <xdr:spPr>
        <a:xfrm>
          <a:off x="1587500" y="8628945"/>
          <a:ext cx="832555" cy="65616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PM Series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2 1/2" &amp; 3" Diameter</a:t>
          </a:r>
        </a:p>
      </xdr:txBody>
    </xdr:sp>
    <xdr:clientData/>
  </xdr:twoCellAnchor>
  <xdr:twoCellAnchor editAs="oneCell">
    <xdr:from>
      <xdr:col>1</xdr:col>
      <xdr:colOff>14417</xdr:colOff>
      <xdr:row>41</xdr:row>
      <xdr:rowOff>91723</xdr:rowOff>
    </xdr:from>
    <xdr:to>
      <xdr:col>1</xdr:col>
      <xdr:colOff>1154454</xdr:colOff>
      <xdr:row>46</xdr:row>
      <xdr:rowOff>324555</xdr:rowOff>
    </xdr:to>
    <xdr:pic>
      <xdr:nvPicPr>
        <xdr:cNvPr id="27" name="Picture 26">
          <a:extLst>
            <a:ext uri="{FF2B5EF4-FFF2-40B4-BE49-F238E27FC236}">
              <a16:creationId xmlns:a16="http://schemas.microsoft.com/office/drawing/2014/main" id="{AC4A9D6C-9D64-4F40-8287-F7E6A8297B3B}"/>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27428" t="19999" r="23429" b="22144"/>
        <a:stretch/>
      </xdr:blipFill>
      <xdr:spPr>
        <a:xfrm>
          <a:off x="77917" y="6928556"/>
          <a:ext cx="1133687" cy="1255888"/>
        </a:xfrm>
        <a:prstGeom prst="rect">
          <a:avLst/>
        </a:prstGeom>
      </xdr:spPr>
    </xdr:pic>
    <xdr:clientData/>
  </xdr:twoCellAnchor>
  <xdr:twoCellAnchor editAs="oneCell">
    <xdr:from>
      <xdr:col>2</xdr:col>
      <xdr:colOff>507999</xdr:colOff>
      <xdr:row>47</xdr:row>
      <xdr:rowOff>27622</xdr:rowOff>
    </xdr:from>
    <xdr:to>
      <xdr:col>2</xdr:col>
      <xdr:colOff>1588206</xdr:colOff>
      <xdr:row>52</xdr:row>
      <xdr:rowOff>189360</xdr:rowOff>
    </xdr:to>
    <xdr:pic>
      <xdr:nvPicPr>
        <xdr:cNvPr id="31" name="Picture 30">
          <a:extLst>
            <a:ext uri="{FF2B5EF4-FFF2-40B4-BE49-F238E27FC236}">
              <a16:creationId xmlns:a16="http://schemas.microsoft.com/office/drawing/2014/main" id="{E6A65D8C-5309-4BCD-A9F8-B3D775FDE12E}"/>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3143" t="18286" r="32572" b="18571"/>
        <a:stretch/>
      </xdr:blipFill>
      <xdr:spPr>
        <a:xfrm>
          <a:off x="2377721" y="8254400"/>
          <a:ext cx="1086557" cy="1184793"/>
        </a:xfrm>
        <a:prstGeom prst="rect">
          <a:avLst/>
        </a:prstGeom>
      </xdr:spPr>
    </xdr:pic>
    <xdr:clientData/>
  </xdr:twoCellAnchor>
  <xdr:twoCellAnchor>
    <xdr:from>
      <xdr:col>1</xdr:col>
      <xdr:colOff>1192389</xdr:colOff>
      <xdr:row>54</xdr:row>
      <xdr:rowOff>98779</xdr:rowOff>
    </xdr:from>
    <xdr:to>
      <xdr:col>2</xdr:col>
      <xdr:colOff>218722</xdr:colOff>
      <xdr:row>58</xdr:row>
      <xdr:rowOff>77611</xdr:rowOff>
    </xdr:to>
    <xdr:sp macro="" textlink="">
      <xdr:nvSpPr>
        <xdr:cNvPr id="38" name="TextBox 37">
          <a:extLst>
            <a:ext uri="{FF2B5EF4-FFF2-40B4-BE49-F238E27FC236}">
              <a16:creationId xmlns:a16="http://schemas.microsoft.com/office/drawing/2014/main" id="{7A13966C-615D-48CC-8C4A-0147F34B4555}"/>
            </a:ext>
          </a:extLst>
        </xdr:cNvPr>
        <xdr:cNvSpPr txBox="1"/>
      </xdr:nvSpPr>
      <xdr:spPr>
        <a:xfrm>
          <a:off x="1255889" y="9729612"/>
          <a:ext cx="832555" cy="6843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PM Series</a:t>
          </a:r>
        </a:p>
        <a:p>
          <a:r>
            <a:rPr lang="en-US" sz="1100">
              <a:solidFill>
                <a:schemeClr val="accent1"/>
              </a:solidFill>
            </a:rPr>
            <a:t>2 1/2"</a:t>
          </a:r>
          <a:r>
            <a:rPr lang="en-US" sz="1100" baseline="0">
              <a:solidFill>
                <a:schemeClr val="accent1"/>
              </a:solidFill>
            </a:rPr>
            <a:t> &amp; 3" Diameter</a:t>
          </a:r>
          <a:endParaRPr lang="en-US" sz="1100">
            <a:solidFill>
              <a:schemeClr val="accent1"/>
            </a:solidFill>
          </a:endParaRPr>
        </a:p>
      </xdr:txBody>
    </xdr:sp>
    <xdr:clientData/>
  </xdr:twoCellAnchor>
  <xdr:twoCellAnchor editAs="oneCell">
    <xdr:from>
      <xdr:col>1</xdr:col>
      <xdr:colOff>28222</xdr:colOff>
      <xdr:row>54</xdr:row>
      <xdr:rowOff>18900</xdr:rowOff>
    </xdr:from>
    <xdr:to>
      <xdr:col>1</xdr:col>
      <xdr:colOff>1212849</xdr:colOff>
      <xdr:row>59</xdr:row>
      <xdr:rowOff>124061</xdr:rowOff>
    </xdr:to>
    <xdr:pic>
      <xdr:nvPicPr>
        <xdr:cNvPr id="33" name="Picture 32">
          <a:extLst>
            <a:ext uri="{FF2B5EF4-FFF2-40B4-BE49-F238E27FC236}">
              <a16:creationId xmlns:a16="http://schemas.microsoft.com/office/drawing/2014/main" id="{C2022DE6-2905-4BBC-8AB9-FD40FDF7A266}"/>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22286" t="23286" r="19000" b="24000"/>
        <a:stretch/>
      </xdr:blipFill>
      <xdr:spPr>
        <a:xfrm>
          <a:off x="91722" y="9649733"/>
          <a:ext cx="1178277" cy="987106"/>
        </a:xfrm>
        <a:prstGeom prst="rect">
          <a:avLst/>
        </a:prstGeom>
      </xdr:spPr>
    </xdr:pic>
    <xdr:clientData/>
  </xdr:twoCellAnchor>
  <xdr:twoCellAnchor>
    <xdr:from>
      <xdr:col>2</xdr:col>
      <xdr:colOff>162277</xdr:colOff>
      <xdr:row>57</xdr:row>
      <xdr:rowOff>84667</xdr:rowOff>
    </xdr:from>
    <xdr:to>
      <xdr:col>2</xdr:col>
      <xdr:colOff>910166</xdr:colOff>
      <xdr:row>60</xdr:row>
      <xdr:rowOff>14111</xdr:rowOff>
    </xdr:to>
    <xdr:sp macro="" textlink="">
      <xdr:nvSpPr>
        <xdr:cNvPr id="39" name="TextBox 38">
          <a:extLst>
            <a:ext uri="{FF2B5EF4-FFF2-40B4-BE49-F238E27FC236}">
              <a16:creationId xmlns:a16="http://schemas.microsoft.com/office/drawing/2014/main" id="{AE634C28-6C8C-4488-8E70-A40063541895}"/>
            </a:ext>
          </a:extLst>
        </xdr:cNvPr>
        <xdr:cNvSpPr txBox="1"/>
      </xdr:nvSpPr>
      <xdr:spPr>
        <a:xfrm>
          <a:off x="2031999" y="10244667"/>
          <a:ext cx="747889" cy="458611"/>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4" &amp; 6" Diameter</a:t>
          </a:r>
        </a:p>
      </xdr:txBody>
    </xdr:sp>
    <xdr:clientData/>
  </xdr:twoCellAnchor>
  <xdr:twoCellAnchor editAs="oneCell">
    <xdr:from>
      <xdr:col>2</xdr:col>
      <xdr:colOff>773146</xdr:colOff>
      <xdr:row>54</xdr:row>
      <xdr:rowOff>49388</xdr:rowOff>
    </xdr:from>
    <xdr:to>
      <xdr:col>3</xdr:col>
      <xdr:colOff>2796</xdr:colOff>
      <xdr:row>59</xdr:row>
      <xdr:rowOff>107440</xdr:rowOff>
    </xdr:to>
    <xdr:pic>
      <xdr:nvPicPr>
        <xdr:cNvPr id="48" name="Picture 47" descr="Flange 6 inch.jpg">
          <a:extLst>
            <a:ext uri="{FF2B5EF4-FFF2-40B4-BE49-F238E27FC236}">
              <a16:creationId xmlns:a16="http://schemas.microsoft.com/office/drawing/2014/main" id="{00000000-0008-0000-0800-000030000000}"/>
            </a:ext>
          </a:extLst>
        </xdr:cNvPr>
        <xdr:cNvPicPr>
          <a:picLocks noChangeAspect="1"/>
        </xdr:cNvPicPr>
      </xdr:nvPicPr>
      <xdr:blipFill>
        <a:blip xmlns:r="http://schemas.openxmlformats.org/officeDocument/2006/relationships" r:embed="rId18" cstate="email"/>
        <a:srcRect/>
        <a:stretch>
          <a:fillRect/>
        </a:stretch>
      </xdr:blipFill>
      <xdr:spPr>
        <a:xfrm>
          <a:off x="2642868" y="9680221"/>
          <a:ext cx="1023525" cy="933647"/>
        </a:xfrm>
        <a:prstGeom prst="rect">
          <a:avLst/>
        </a:prstGeom>
      </xdr:spPr>
    </xdr:pic>
    <xdr:clientData/>
  </xdr:twoCellAnchor>
  <xdr:twoCellAnchor editAs="oneCell">
    <xdr:from>
      <xdr:col>1</xdr:col>
      <xdr:colOff>552449</xdr:colOff>
      <xdr:row>26</xdr:row>
      <xdr:rowOff>57150</xdr:rowOff>
    </xdr:from>
    <xdr:to>
      <xdr:col>1</xdr:col>
      <xdr:colOff>1739900</xdr:colOff>
      <xdr:row>29</xdr:row>
      <xdr:rowOff>75756</xdr:rowOff>
    </xdr:to>
    <xdr:pic>
      <xdr:nvPicPr>
        <xdr:cNvPr id="5" name="Picture 4" descr="LOTO handles D20-D25">
          <a:extLst>
            <a:ext uri="{FF2B5EF4-FFF2-40B4-BE49-F238E27FC236}">
              <a16:creationId xmlns:a16="http://schemas.microsoft.com/office/drawing/2014/main" id="{23E8DFB2-8574-4BB7-B872-796BE708007D}"/>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24286" t="31286" r="14714" b="33428"/>
        <a:stretch/>
      </xdr:blipFill>
      <xdr:spPr bwMode="auto">
        <a:xfrm>
          <a:off x="615949" y="3536950"/>
          <a:ext cx="1187451" cy="628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44450</xdr:colOff>
      <xdr:row>62</xdr:row>
      <xdr:rowOff>107950</xdr:rowOff>
    </xdr:from>
    <xdr:to>
      <xdr:col>2</xdr:col>
      <xdr:colOff>140643</xdr:colOff>
      <xdr:row>65</xdr:row>
      <xdr:rowOff>161925</xdr:rowOff>
    </xdr:to>
    <xdr:pic>
      <xdr:nvPicPr>
        <xdr:cNvPr id="7" name="Picture 6">
          <a:extLst>
            <a:ext uri="{FF2B5EF4-FFF2-40B4-BE49-F238E27FC236}">
              <a16:creationId xmlns:a16="http://schemas.microsoft.com/office/drawing/2014/main" id="{6AF60E7C-4D45-4F4E-A8EE-4E26C914007C}"/>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9437" t="34012" r="5515" b="23887"/>
        <a:stretch/>
      </xdr:blipFill>
      <xdr:spPr>
        <a:xfrm>
          <a:off x="107950" y="10744200"/>
          <a:ext cx="1899593" cy="587375"/>
        </a:xfrm>
        <a:prstGeom prst="rect">
          <a:avLst/>
        </a:prstGeom>
      </xdr:spPr>
    </xdr:pic>
    <xdr:clientData/>
  </xdr:twoCellAnchor>
  <xdr:twoCellAnchor editAs="oneCell">
    <xdr:from>
      <xdr:col>2</xdr:col>
      <xdr:colOff>203200</xdr:colOff>
      <xdr:row>68</xdr:row>
      <xdr:rowOff>9596</xdr:rowOff>
    </xdr:from>
    <xdr:to>
      <xdr:col>2</xdr:col>
      <xdr:colOff>1149350</xdr:colOff>
      <xdr:row>73</xdr:row>
      <xdr:rowOff>608</xdr:rowOff>
    </xdr:to>
    <xdr:pic>
      <xdr:nvPicPr>
        <xdr:cNvPr id="8" name="Picture 7">
          <a:extLst>
            <a:ext uri="{FF2B5EF4-FFF2-40B4-BE49-F238E27FC236}">
              <a16:creationId xmlns:a16="http://schemas.microsoft.com/office/drawing/2014/main" id="{FA59BC33-FC55-4A63-AE52-E220EC6B955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070100" y="11712646"/>
          <a:ext cx="952500" cy="880012"/>
        </a:xfrm>
        <a:prstGeom prst="rect">
          <a:avLst/>
        </a:prstGeom>
      </xdr:spPr>
    </xdr:pic>
    <xdr:clientData/>
  </xdr:twoCellAnchor>
  <xdr:twoCellAnchor editAs="oneCell">
    <xdr:from>
      <xdr:col>3</xdr:col>
      <xdr:colOff>184668</xdr:colOff>
      <xdr:row>77</xdr:row>
      <xdr:rowOff>19439</xdr:rowOff>
    </xdr:from>
    <xdr:to>
      <xdr:col>5</xdr:col>
      <xdr:colOff>753452</xdr:colOff>
      <xdr:row>79</xdr:row>
      <xdr:rowOff>15183</xdr:rowOff>
    </xdr:to>
    <xdr:pic>
      <xdr:nvPicPr>
        <xdr:cNvPr id="3" name="Picture 2">
          <a:extLst>
            <a:ext uri="{FF2B5EF4-FFF2-40B4-BE49-F238E27FC236}">
              <a16:creationId xmlns:a16="http://schemas.microsoft.com/office/drawing/2014/main" id="{601B0E58-B73E-B93C-A346-5F1D110A8058}"/>
            </a:ext>
          </a:extLst>
        </xdr:cNvPr>
        <xdr:cNvPicPr>
          <a:picLocks noChangeAspect="1"/>
        </xdr:cNvPicPr>
      </xdr:nvPicPr>
      <xdr:blipFill>
        <a:blip xmlns:r="http://schemas.openxmlformats.org/officeDocument/2006/relationships" r:embed="rId22"/>
        <a:stretch>
          <a:fillRect/>
        </a:stretch>
      </xdr:blipFill>
      <xdr:spPr>
        <a:xfrm>
          <a:off x="3848877" y="13121174"/>
          <a:ext cx="3066667" cy="3650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694267</xdr:colOff>
      <xdr:row>37</xdr:row>
      <xdr:rowOff>29632</xdr:rowOff>
    </xdr:from>
    <xdr:to>
      <xdr:col>2</xdr:col>
      <xdr:colOff>1209675</xdr:colOff>
      <xdr:row>41</xdr:row>
      <xdr:rowOff>160167</xdr:rowOff>
    </xdr:to>
    <xdr:pic>
      <xdr:nvPicPr>
        <xdr:cNvPr id="26" name="Picture 25" descr="Union Adapter PF NPT Female 3.jpg">
          <a:extLst>
            <a:ext uri="{FF2B5EF4-FFF2-40B4-BE49-F238E27FC236}">
              <a16:creationId xmlns:a16="http://schemas.microsoft.com/office/drawing/2014/main" id="{00000000-0008-0000-0900-00001A000000}"/>
            </a:ext>
          </a:extLst>
        </xdr:cNvPr>
        <xdr:cNvPicPr>
          <a:picLocks noChangeAspect="1"/>
        </xdr:cNvPicPr>
      </xdr:nvPicPr>
      <xdr:blipFill>
        <a:blip xmlns:r="http://schemas.openxmlformats.org/officeDocument/2006/relationships" r:embed="rId1" cstate="email"/>
        <a:srcRect/>
        <a:stretch>
          <a:fillRect/>
        </a:stretch>
      </xdr:blipFill>
      <xdr:spPr>
        <a:xfrm>
          <a:off x="2500489" y="6062132"/>
          <a:ext cx="512233" cy="1002954"/>
        </a:xfrm>
        <a:prstGeom prst="rect">
          <a:avLst/>
        </a:prstGeom>
      </xdr:spPr>
    </xdr:pic>
    <xdr:clientData/>
  </xdr:twoCellAnchor>
  <xdr:twoCellAnchor>
    <xdr:from>
      <xdr:col>1</xdr:col>
      <xdr:colOff>24553</xdr:colOff>
      <xdr:row>0</xdr:row>
      <xdr:rowOff>203479</xdr:rowOff>
    </xdr:from>
    <xdr:to>
      <xdr:col>2</xdr:col>
      <xdr:colOff>1630680</xdr:colOff>
      <xdr:row>0</xdr:row>
      <xdr:rowOff>477799</xdr:rowOff>
    </xdr:to>
    <xdr:grpSp>
      <xdr:nvGrpSpPr>
        <xdr:cNvPr id="14" name="Group 13">
          <a:extLst>
            <a:ext uri="{FF2B5EF4-FFF2-40B4-BE49-F238E27FC236}">
              <a16:creationId xmlns:a16="http://schemas.microsoft.com/office/drawing/2014/main" id="{00000000-0008-0000-0900-00000E000000}"/>
            </a:ext>
          </a:extLst>
        </xdr:cNvPr>
        <xdr:cNvGrpSpPr/>
      </xdr:nvGrpSpPr>
      <xdr:grpSpPr>
        <a:xfrm>
          <a:off x="94403" y="200304"/>
          <a:ext cx="3400002" cy="267970"/>
          <a:chOff x="83820" y="203480"/>
          <a:chExt cx="3375660" cy="274320"/>
        </a:xfrm>
      </xdr:grpSpPr>
      <xdr:sp macro="" textlink="">
        <xdr:nvSpPr>
          <xdr:cNvPr id="16" name="TextBox 15">
            <a:hlinkClick xmlns:r="http://schemas.openxmlformats.org/officeDocument/2006/relationships" r:id="rId2" tooltip="Return to Menu"/>
            <a:extLst>
              <a:ext uri="{FF2B5EF4-FFF2-40B4-BE49-F238E27FC236}">
                <a16:creationId xmlns:a16="http://schemas.microsoft.com/office/drawing/2014/main" id="{00000000-0008-0000-0900-000010000000}"/>
              </a:ext>
            </a:extLst>
          </xdr:cNvPr>
          <xdr:cNvSpPr txBox="1"/>
        </xdr:nvSpPr>
        <xdr:spPr>
          <a:xfrm>
            <a:off x="8382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17" name="TextBox 16">
            <a:hlinkClick xmlns:r="http://schemas.openxmlformats.org/officeDocument/2006/relationships" r:id="rId3" tooltip="Go To Bill of Materials"/>
            <a:extLst>
              <a:ext uri="{FF2B5EF4-FFF2-40B4-BE49-F238E27FC236}">
                <a16:creationId xmlns:a16="http://schemas.microsoft.com/office/drawing/2014/main" id="{00000000-0008-0000-0900-000011000000}"/>
              </a:ext>
            </a:extLst>
          </xdr:cNvPr>
          <xdr:cNvSpPr txBox="1"/>
        </xdr:nvSpPr>
        <xdr:spPr>
          <a:xfrm>
            <a:off x="1859280" y="203480"/>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8</xdr:col>
      <xdr:colOff>110067</xdr:colOff>
      <xdr:row>61</xdr:row>
      <xdr:rowOff>50801</xdr:rowOff>
    </xdr:from>
    <xdr:to>
      <xdr:col>10</xdr:col>
      <xdr:colOff>905934</xdr:colOff>
      <xdr:row>62</xdr:row>
      <xdr:rowOff>138854</xdr:rowOff>
    </xdr:to>
    <xdr:sp macro="" textlink="">
      <xdr:nvSpPr>
        <xdr:cNvPr id="18" name="TextBox 17">
          <a:hlinkClick xmlns:r="http://schemas.openxmlformats.org/officeDocument/2006/relationships" r:id="rId4" tooltip="Return To Top of Page"/>
          <a:extLst>
            <a:ext uri="{FF2B5EF4-FFF2-40B4-BE49-F238E27FC236}">
              <a16:creationId xmlns:a16="http://schemas.microsoft.com/office/drawing/2014/main" id="{00000000-0008-0000-0900-000012000000}"/>
            </a:ext>
          </a:extLst>
        </xdr:cNvPr>
        <xdr:cNvSpPr txBox="1"/>
      </xdr:nvSpPr>
      <xdr:spPr>
        <a:xfrm>
          <a:off x="9592734" y="10439401"/>
          <a:ext cx="1600200" cy="27432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editAs="oneCell">
    <xdr:from>
      <xdr:col>1</xdr:col>
      <xdr:colOff>606777</xdr:colOff>
      <xdr:row>55</xdr:row>
      <xdr:rowOff>145187</xdr:rowOff>
    </xdr:from>
    <xdr:to>
      <xdr:col>2</xdr:col>
      <xdr:colOff>1827422</xdr:colOff>
      <xdr:row>63</xdr:row>
      <xdr:rowOff>171450</xdr:rowOff>
    </xdr:to>
    <xdr:pic>
      <xdr:nvPicPr>
        <xdr:cNvPr id="25" name="Picture 24" descr="Adaptor Union Kits PF  Series.png">
          <a:extLst>
            <a:ext uri="{FF2B5EF4-FFF2-40B4-BE49-F238E27FC236}">
              <a16:creationId xmlns:a16="http://schemas.microsoft.com/office/drawing/2014/main" id="{00000000-0008-0000-0900-000019000000}"/>
            </a:ext>
          </a:extLst>
        </xdr:cNvPr>
        <xdr:cNvPicPr>
          <a:picLocks noChangeAspect="1"/>
        </xdr:cNvPicPr>
      </xdr:nvPicPr>
      <xdr:blipFill>
        <a:blip xmlns:r="http://schemas.openxmlformats.org/officeDocument/2006/relationships" r:embed="rId5" cstate="email"/>
        <a:stretch>
          <a:fillRect/>
        </a:stretch>
      </xdr:blipFill>
      <xdr:spPr>
        <a:xfrm>
          <a:off x="606777" y="8287298"/>
          <a:ext cx="3029689" cy="1265923"/>
        </a:xfrm>
        <a:prstGeom prst="rect">
          <a:avLst/>
        </a:prstGeom>
      </xdr:spPr>
    </xdr:pic>
    <xdr:clientData/>
  </xdr:twoCellAnchor>
  <xdr:twoCellAnchor editAs="oneCell">
    <xdr:from>
      <xdr:col>2</xdr:col>
      <xdr:colOff>194028</xdr:colOff>
      <xdr:row>21</xdr:row>
      <xdr:rowOff>102349</xdr:rowOff>
    </xdr:from>
    <xdr:to>
      <xdr:col>2</xdr:col>
      <xdr:colOff>1543050</xdr:colOff>
      <xdr:row>27</xdr:row>
      <xdr:rowOff>161709</xdr:rowOff>
    </xdr:to>
    <xdr:pic>
      <xdr:nvPicPr>
        <xdr:cNvPr id="15" name="Picture 14">
          <a:extLst>
            <a:ext uri="{FF2B5EF4-FFF2-40B4-BE49-F238E27FC236}">
              <a16:creationId xmlns:a16="http://schemas.microsoft.com/office/drawing/2014/main" id="{6C77DD0B-C30A-459C-BFDF-2EE33D31057F}"/>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1000" t="28142" r="24000" b="24143"/>
        <a:stretch/>
      </xdr:blipFill>
      <xdr:spPr>
        <a:xfrm>
          <a:off x="1997428" y="3334499"/>
          <a:ext cx="1349022" cy="1129335"/>
        </a:xfrm>
        <a:prstGeom prst="rect">
          <a:avLst/>
        </a:prstGeom>
      </xdr:spPr>
    </xdr:pic>
    <xdr:clientData/>
  </xdr:twoCellAnchor>
  <xdr:twoCellAnchor editAs="oneCell">
    <xdr:from>
      <xdr:col>2</xdr:col>
      <xdr:colOff>412750</xdr:colOff>
      <xdr:row>44</xdr:row>
      <xdr:rowOff>88900</xdr:rowOff>
    </xdr:from>
    <xdr:to>
      <xdr:col>2</xdr:col>
      <xdr:colOff>1628775</xdr:colOff>
      <xdr:row>48</xdr:row>
      <xdr:rowOff>297</xdr:rowOff>
    </xdr:to>
    <xdr:pic>
      <xdr:nvPicPr>
        <xdr:cNvPr id="20" name="Picture 19">
          <a:extLst>
            <a:ext uri="{FF2B5EF4-FFF2-40B4-BE49-F238E27FC236}">
              <a16:creationId xmlns:a16="http://schemas.microsoft.com/office/drawing/2014/main" id="{CB13517D-2E03-4D69-AF52-2650DECB2932}"/>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7285" t="25857" r="17000" b="25429"/>
        <a:stretch/>
      </xdr:blipFill>
      <xdr:spPr>
        <a:xfrm>
          <a:off x="2216150" y="6165850"/>
          <a:ext cx="1219200" cy="848022"/>
        </a:xfrm>
        <a:prstGeom prst="rect">
          <a:avLst/>
        </a:prstGeom>
      </xdr:spPr>
    </xdr:pic>
    <xdr:clientData/>
  </xdr:twoCellAnchor>
  <xdr:twoCellAnchor editAs="oneCell">
    <xdr:from>
      <xdr:col>2</xdr:col>
      <xdr:colOff>63500</xdr:colOff>
      <xdr:row>10</xdr:row>
      <xdr:rowOff>32856</xdr:rowOff>
    </xdr:from>
    <xdr:to>
      <xdr:col>2</xdr:col>
      <xdr:colOff>1720850</xdr:colOff>
      <xdr:row>18</xdr:row>
      <xdr:rowOff>169478</xdr:rowOff>
    </xdr:to>
    <xdr:pic>
      <xdr:nvPicPr>
        <xdr:cNvPr id="2" name="Picture 1">
          <a:extLst>
            <a:ext uri="{FF2B5EF4-FFF2-40B4-BE49-F238E27FC236}">
              <a16:creationId xmlns:a16="http://schemas.microsoft.com/office/drawing/2014/main" id="{C375F23C-962B-4843-91C0-1FB38B939EAF}"/>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8567" t="24436" r="28582" b="9774"/>
        <a:stretch/>
      </xdr:blipFill>
      <xdr:spPr>
        <a:xfrm>
          <a:off x="1930400" y="1106006"/>
          <a:ext cx="1657350" cy="1609822"/>
        </a:xfrm>
        <a:prstGeom prst="rect">
          <a:avLst/>
        </a:prstGeom>
      </xdr:spPr>
    </xdr:pic>
    <xdr:clientData/>
  </xdr:twoCellAnchor>
  <xdr:twoCellAnchor editAs="oneCell">
    <xdr:from>
      <xdr:col>3</xdr:col>
      <xdr:colOff>161925</xdr:colOff>
      <xdr:row>61</xdr:row>
      <xdr:rowOff>76200</xdr:rowOff>
    </xdr:from>
    <xdr:to>
      <xdr:col>5</xdr:col>
      <xdr:colOff>733042</xdr:colOff>
      <xdr:row>63</xdr:row>
      <xdr:rowOff>79330</xdr:rowOff>
    </xdr:to>
    <xdr:pic>
      <xdr:nvPicPr>
        <xdr:cNvPr id="3" name="Picture 2">
          <a:extLst>
            <a:ext uri="{FF2B5EF4-FFF2-40B4-BE49-F238E27FC236}">
              <a16:creationId xmlns:a16="http://schemas.microsoft.com/office/drawing/2014/main" id="{A1329AA0-EC12-064A-2E23-F8617583E7B0}"/>
            </a:ext>
          </a:extLst>
        </xdr:cNvPr>
        <xdr:cNvPicPr>
          <a:picLocks noChangeAspect="1"/>
        </xdr:cNvPicPr>
      </xdr:nvPicPr>
      <xdr:blipFill>
        <a:blip xmlns:r="http://schemas.openxmlformats.org/officeDocument/2006/relationships" r:embed="rId9"/>
        <a:stretch>
          <a:fillRect/>
        </a:stretch>
      </xdr:blipFill>
      <xdr:spPr>
        <a:xfrm>
          <a:off x="4191000" y="9791700"/>
          <a:ext cx="3066667" cy="3650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14110</xdr:colOff>
      <xdr:row>3</xdr:row>
      <xdr:rowOff>79157</xdr:rowOff>
    </xdr:from>
    <xdr:to>
      <xdr:col>1</xdr:col>
      <xdr:colOff>902751</xdr:colOff>
      <xdr:row>8</xdr:row>
      <xdr:rowOff>0</xdr:rowOff>
    </xdr:to>
    <xdr:pic>
      <xdr:nvPicPr>
        <xdr:cNvPr id="79" name="Picture 78" descr="Pipe Clip 6 inch.jpg">
          <a:extLst>
            <a:ext uri="{FF2B5EF4-FFF2-40B4-BE49-F238E27FC236}">
              <a16:creationId xmlns:a16="http://schemas.microsoft.com/office/drawing/2014/main" id="{00000000-0008-0000-0A00-00004F000000}"/>
            </a:ext>
          </a:extLst>
        </xdr:cNvPr>
        <xdr:cNvPicPr>
          <a:picLocks noChangeAspect="1"/>
        </xdr:cNvPicPr>
      </xdr:nvPicPr>
      <xdr:blipFill>
        <a:blip xmlns:r="http://schemas.openxmlformats.org/officeDocument/2006/relationships" r:embed="rId1" cstate="email"/>
        <a:srcRect/>
        <a:stretch>
          <a:fillRect/>
        </a:stretch>
      </xdr:blipFill>
      <xdr:spPr>
        <a:xfrm>
          <a:off x="77610" y="1363268"/>
          <a:ext cx="888641" cy="802788"/>
        </a:xfrm>
        <a:prstGeom prst="rect">
          <a:avLst/>
        </a:prstGeom>
      </xdr:spPr>
    </xdr:pic>
    <xdr:clientData/>
  </xdr:twoCellAnchor>
  <xdr:twoCellAnchor editAs="oneCell">
    <xdr:from>
      <xdr:col>2</xdr:col>
      <xdr:colOff>517173</xdr:colOff>
      <xdr:row>83</xdr:row>
      <xdr:rowOff>86078</xdr:rowOff>
    </xdr:from>
    <xdr:to>
      <xdr:col>2</xdr:col>
      <xdr:colOff>1494384</xdr:colOff>
      <xdr:row>88</xdr:row>
      <xdr:rowOff>172127</xdr:rowOff>
    </xdr:to>
    <xdr:pic>
      <xdr:nvPicPr>
        <xdr:cNvPr id="1029" name="Picture 5">
          <a:extLst>
            <a:ext uri="{FF2B5EF4-FFF2-40B4-BE49-F238E27FC236}">
              <a16:creationId xmlns:a16="http://schemas.microsoft.com/office/drawing/2014/main" id="{00000000-0008-0000-0A00-000005040000}"/>
            </a:ext>
          </a:extLst>
        </xdr:cNvPr>
        <xdr:cNvPicPr>
          <a:picLocks noChangeAspect="1" noChangeArrowheads="1"/>
        </xdr:cNvPicPr>
      </xdr:nvPicPr>
      <xdr:blipFill>
        <a:blip xmlns:r="http://schemas.openxmlformats.org/officeDocument/2006/relationships" r:embed="rId2" cstate="email"/>
        <a:srcRect/>
        <a:stretch>
          <a:fillRect/>
        </a:stretch>
      </xdr:blipFill>
      <xdr:spPr bwMode="auto">
        <a:xfrm>
          <a:off x="2384073" y="11681178"/>
          <a:ext cx="980386" cy="981399"/>
        </a:xfrm>
        <a:prstGeom prst="rect">
          <a:avLst/>
        </a:prstGeom>
        <a:noFill/>
        <a:ln w="1">
          <a:noFill/>
          <a:miter lim="800000"/>
          <a:headEnd/>
          <a:tailEnd type="none" w="med" len="med"/>
        </a:ln>
        <a:effectLst/>
      </xdr:spPr>
    </xdr:pic>
    <xdr:clientData/>
  </xdr:twoCellAnchor>
  <xdr:twoCellAnchor editAs="oneCell">
    <xdr:from>
      <xdr:col>2</xdr:col>
      <xdr:colOff>528322</xdr:colOff>
      <xdr:row>65</xdr:row>
      <xdr:rowOff>31749</xdr:rowOff>
    </xdr:from>
    <xdr:to>
      <xdr:col>2</xdr:col>
      <xdr:colOff>1381124</xdr:colOff>
      <xdr:row>69</xdr:row>
      <xdr:rowOff>143865</xdr:rowOff>
    </xdr:to>
    <xdr:pic>
      <xdr:nvPicPr>
        <xdr:cNvPr id="1027" name="Picture 3">
          <a:extLst>
            <a:ext uri="{FF2B5EF4-FFF2-40B4-BE49-F238E27FC236}">
              <a16:creationId xmlns:a16="http://schemas.microsoft.com/office/drawing/2014/main" id="{00000000-0008-0000-0A00-000003040000}"/>
            </a:ext>
          </a:extLst>
        </xdr:cNvPr>
        <xdr:cNvPicPr>
          <a:picLocks noChangeAspect="1" noChangeArrowheads="1"/>
        </xdr:cNvPicPr>
      </xdr:nvPicPr>
      <xdr:blipFill>
        <a:blip xmlns:r="http://schemas.openxmlformats.org/officeDocument/2006/relationships" r:embed="rId3" cstate="email"/>
        <a:srcRect/>
        <a:stretch>
          <a:fillRect/>
        </a:stretch>
      </xdr:blipFill>
      <xdr:spPr bwMode="auto">
        <a:xfrm>
          <a:off x="2395222" y="9137649"/>
          <a:ext cx="855977" cy="820141"/>
        </a:xfrm>
        <a:prstGeom prst="rect">
          <a:avLst/>
        </a:prstGeom>
        <a:noFill/>
        <a:ln w="1">
          <a:noFill/>
          <a:miter lim="800000"/>
          <a:headEnd/>
          <a:tailEnd type="none" w="med" len="med"/>
        </a:ln>
        <a:effectLst/>
      </xdr:spPr>
    </xdr:pic>
    <xdr:clientData/>
  </xdr:twoCellAnchor>
  <xdr:twoCellAnchor editAs="oneCell">
    <xdr:from>
      <xdr:col>2</xdr:col>
      <xdr:colOff>576361</xdr:colOff>
      <xdr:row>74</xdr:row>
      <xdr:rowOff>19050</xdr:rowOff>
    </xdr:from>
    <xdr:to>
      <xdr:col>2</xdr:col>
      <xdr:colOff>1391405</xdr:colOff>
      <xdr:row>78</xdr:row>
      <xdr:rowOff>133350</xdr:rowOff>
    </xdr:to>
    <xdr:pic>
      <xdr:nvPicPr>
        <xdr:cNvPr id="1028" name="Picture 4">
          <a:extLst>
            <a:ext uri="{FF2B5EF4-FFF2-40B4-BE49-F238E27FC236}">
              <a16:creationId xmlns:a16="http://schemas.microsoft.com/office/drawing/2014/main" id="{00000000-0008-0000-0A00-000004040000}"/>
            </a:ext>
          </a:extLst>
        </xdr:cNvPr>
        <xdr:cNvPicPr>
          <a:picLocks noChangeAspect="1" noChangeArrowheads="1"/>
        </xdr:cNvPicPr>
      </xdr:nvPicPr>
      <xdr:blipFill>
        <a:blip xmlns:r="http://schemas.openxmlformats.org/officeDocument/2006/relationships" r:embed="rId4" cstate="email"/>
        <a:srcRect/>
        <a:stretch>
          <a:fillRect/>
        </a:stretch>
      </xdr:blipFill>
      <xdr:spPr bwMode="auto">
        <a:xfrm>
          <a:off x="2443261" y="10369550"/>
          <a:ext cx="815044" cy="825500"/>
        </a:xfrm>
        <a:prstGeom prst="rect">
          <a:avLst/>
        </a:prstGeom>
        <a:noFill/>
        <a:ln w="1">
          <a:noFill/>
          <a:miter lim="800000"/>
          <a:headEnd/>
          <a:tailEnd type="none" w="med" len="med"/>
        </a:ln>
        <a:effectLst/>
      </xdr:spPr>
    </xdr:pic>
    <xdr:clientData/>
  </xdr:twoCellAnchor>
  <xdr:twoCellAnchor editAs="oneCell">
    <xdr:from>
      <xdr:col>1</xdr:col>
      <xdr:colOff>0</xdr:colOff>
      <xdr:row>62</xdr:row>
      <xdr:rowOff>64772</xdr:rowOff>
    </xdr:from>
    <xdr:to>
      <xdr:col>1</xdr:col>
      <xdr:colOff>1752600</xdr:colOff>
      <xdr:row>75</xdr:row>
      <xdr:rowOff>134464</xdr:rowOff>
    </xdr:to>
    <xdr:pic>
      <xdr:nvPicPr>
        <xdr:cNvPr id="1030" name="Picture 6">
          <a:extLst>
            <a:ext uri="{FF2B5EF4-FFF2-40B4-BE49-F238E27FC236}">
              <a16:creationId xmlns:a16="http://schemas.microsoft.com/office/drawing/2014/main" id="{00000000-0008-0000-0A00-000006040000}"/>
            </a:ext>
          </a:extLst>
        </xdr:cNvPr>
        <xdr:cNvPicPr>
          <a:picLocks noChangeAspect="1" noChangeArrowheads="1"/>
        </xdr:cNvPicPr>
      </xdr:nvPicPr>
      <xdr:blipFill>
        <a:blip xmlns:r="http://schemas.openxmlformats.org/officeDocument/2006/relationships" r:embed="rId5" cstate="email"/>
        <a:srcRect/>
        <a:stretch>
          <a:fillRect/>
        </a:stretch>
      </xdr:blipFill>
      <xdr:spPr bwMode="auto">
        <a:xfrm rot="5400000">
          <a:off x="-16432" y="6161964"/>
          <a:ext cx="1785463" cy="1752600"/>
        </a:xfrm>
        <a:prstGeom prst="rect">
          <a:avLst/>
        </a:prstGeom>
        <a:noFill/>
        <a:ln w="1">
          <a:noFill/>
          <a:miter lim="800000"/>
          <a:headEnd/>
          <a:tailEnd type="none" w="med" len="med"/>
        </a:ln>
        <a:effectLst/>
      </xdr:spPr>
    </xdr:pic>
    <xdr:clientData/>
  </xdr:twoCellAnchor>
  <xdr:twoCellAnchor editAs="oneCell">
    <xdr:from>
      <xdr:col>1</xdr:col>
      <xdr:colOff>1668779</xdr:colOff>
      <xdr:row>55</xdr:row>
      <xdr:rowOff>0</xdr:rowOff>
    </xdr:from>
    <xdr:to>
      <xdr:col>2</xdr:col>
      <xdr:colOff>1612547</xdr:colOff>
      <xdr:row>60</xdr:row>
      <xdr:rowOff>120792</xdr:rowOff>
    </xdr:to>
    <xdr:pic>
      <xdr:nvPicPr>
        <xdr:cNvPr id="38" name="Picture 37" descr="Cantilever Arm.jpg">
          <a:extLst>
            <a:ext uri="{FF2B5EF4-FFF2-40B4-BE49-F238E27FC236}">
              <a16:creationId xmlns:a16="http://schemas.microsoft.com/office/drawing/2014/main" id="{00000000-0008-0000-0A00-000026000000}"/>
            </a:ext>
          </a:extLst>
        </xdr:cNvPr>
        <xdr:cNvPicPr>
          <a:picLocks noChangeAspect="1"/>
        </xdr:cNvPicPr>
      </xdr:nvPicPr>
      <xdr:blipFill>
        <a:blip xmlns:r="http://schemas.openxmlformats.org/officeDocument/2006/relationships" r:embed="rId6" cstate="email"/>
        <a:srcRect/>
        <a:stretch>
          <a:fillRect/>
        </a:stretch>
      </xdr:blipFill>
      <xdr:spPr>
        <a:xfrm>
          <a:off x="1732279" y="10145889"/>
          <a:ext cx="1753165" cy="823173"/>
        </a:xfrm>
        <a:prstGeom prst="rect">
          <a:avLst/>
        </a:prstGeom>
      </xdr:spPr>
    </xdr:pic>
    <xdr:clientData/>
  </xdr:twoCellAnchor>
  <xdr:twoCellAnchor editAs="oneCell">
    <xdr:from>
      <xdr:col>2</xdr:col>
      <xdr:colOff>361950</xdr:colOff>
      <xdr:row>25</xdr:row>
      <xdr:rowOff>1270</xdr:rowOff>
    </xdr:from>
    <xdr:to>
      <xdr:col>2</xdr:col>
      <xdr:colOff>1131610</xdr:colOff>
      <xdr:row>30</xdr:row>
      <xdr:rowOff>135239</xdr:rowOff>
    </xdr:to>
    <xdr:pic>
      <xdr:nvPicPr>
        <xdr:cNvPr id="42" name="Picture 41" descr="Screw Beam Clamp.jpg">
          <a:extLst>
            <a:ext uri="{FF2B5EF4-FFF2-40B4-BE49-F238E27FC236}">
              <a16:creationId xmlns:a16="http://schemas.microsoft.com/office/drawing/2014/main" id="{00000000-0008-0000-0A00-00002A000000}"/>
            </a:ext>
          </a:extLst>
        </xdr:cNvPr>
        <xdr:cNvPicPr>
          <a:picLocks noChangeAspect="1"/>
        </xdr:cNvPicPr>
      </xdr:nvPicPr>
      <xdr:blipFill>
        <a:blip xmlns:r="http://schemas.openxmlformats.org/officeDocument/2006/relationships" r:embed="rId7" cstate="email"/>
        <a:srcRect/>
        <a:stretch>
          <a:fillRect/>
        </a:stretch>
      </xdr:blipFill>
      <xdr:spPr>
        <a:xfrm>
          <a:off x="2228850" y="5195570"/>
          <a:ext cx="772835" cy="845169"/>
        </a:xfrm>
        <a:prstGeom prst="rect">
          <a:avLst/>
        </a:prstGeom>
      </xdr:spPr>
    </xdr:pic>
    <xdr:clientData/>
  </xdr:twoCellAnchor>
  <xdr:twoCellAnchor>
    <xdr:from>
      <xdr:col>1</xdr:col>
      <xdr:colOff>24553</xdr:colOff>
      <xdr:row>0</xdr:row>
      <xdr:rowOff>203479</xdr:rowOff>
    </xdr:from>
    <xdr:to>
      <xdr:col>2</xdr:col>
      <xdr:colOff>1569720</xdr:colOff>
      <xdr:row>0</xdr:row>
      <xdr:rowOff>482320</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94403" y="200304"/>
          <a:ext cx="3345392" cy="285191"/>
          <a:chOff x="83820" y="203480"/>
          <a:chExt cx="3314700" cy="278841"/>
        </a:xfrm>
      </xdr:grpSpPr>
      <xdr:sp macro="" textlink="">
        <xdr:nvSpPr>
          <xdr:cNvPr id="23" name="TextBox 22">
            <a:hlinkClick xmlns:r="http://schemas.openxmlformats.org/officeDocument/2006/relationships" r:id="rId8"/>
            <a:extLst>
              <a:ext uri="{FF2B5EF4-FFF2-40B4-BE49-F238E27FC236}">
                <a16:creationId xmlns:a16="http://schemas.microsoft.com/office/drawing/2014/main" id="{00000000-0008-0000-0A00-000017000000}"/>
              </a:ext>
            </a:extLst>
          </xdr:cNvPr>
          <xdr:cNvSpPr txBox="1"/>
        </xdr:nvSpPr>
        <xdr:spPr>
          <a:xfrm>
            <a:off x="83820" y="203480"/>
            <a:ext cx="144780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24" name="TextBox 23">
            <a:hlinkClick xmlns:r="http://schemas.openxmlformats.org/officeDocument/2006/relationships" r:id="rId9"/>
            <a:extLst>
              <a:ext uri="{FF2B5EF4-FFF2-40B4-BE49-F238E27FC236}">
                <a16:creationId xmlns:a16="http://schemas.microsoft.com/office/drawing/2014/main" id="{00000000-0008-0000-0A00-000018000000}"/>
              </a:ext>
            </a:extLst>
          </xdr:cNvPr>
          <xdr:cNvSpPr txBox="1"/>
        </xdr:nvSpPr>
        <xdr:spPr>
          <a:xfrm>
            <a:off x="1859280" y="203480"/>
            <a:ext cx="153924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7</xdr:col>
      <xdr:colOff>539750</xdr:colOff>
      <xdr:row>86</xdr:row>
      <xdr:rowOff>120650</xdr:rowOff>
    </xdr:from>
    <xdr:to>
      <xdr:col>10</xdr:col>
      <xdr:colOff>292100</xdr:colOff>
      <xdr:row>88</xdr:row>
      <xdr:rowOff>5644</xdr:rowOff>
    </xdr:to>
    <xdr:sp macro="" textlink="">
      <xdr:nvSpPr>
        <xdr:cNvPr id="25" name="TextBox 24">
          <a:hlinkClick xmlns:r="http://schemas.openxmlformats.org/officeDocument/2006/relationships" r:id="rId10" tooltip="Return to Top of Page"/>
          <a:extLst>
            <a:ext uri="{FF2B5EF4-FFF2-40B4-BE49-F238E27FC236}">
              <a16:creationId xmlns:a16="http://schemas.microsoft.com/office/drawing/2014/main" id="{00000000-0008-0000-0A00-000019000000}"/>
            </a:ext>
          </a:extLst>
        </xdr:cNvPr>
        <xdr:cNvSpPr txBox="1"/>
      </xdr:nvSpPr>
      <xdr:spPr>
        <a:xfrm>
          <a:off x="9563100" y="12249150"/>
          <a:ext cx="2228850" cy="246944"/>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editAs="oneCell">
    <xdr:from>
      <xdr:col>2</xdr:col>
      <xdr:colOff>127000</xdr:colOff>
      <xdr:row>12</xdr:row>
      <xdr:rowOff>7760</xdr:rowOff>
    </xdr:from>
    <xdr:to>
      <xdr:col>2</xdr:col>
      <xdr:colOff>1536065</xdr:colOff>
      <xdr:row>17</xdr:row>
      <xdr:rowOff>1834</xdr:rowOff>
    </xdr:to>
    <xdr:pic>
      <xdr:nvPicPr>
        <xdr:cNvPr id="28" name="Picture 27" descr="2015-11-02_14-59-56.jpg">
          <a:extLst>
            <a:ext uri="{FF2B5EF4-FFF2-40B4-BE49-F238E27FC236}">
              <a16:creationId xmlns:a16="http://schemas.microsoft.com/office/drawing/2014/main" id="{00000000-0008-0000-0A00-00001C000000}"/>
            </a:ext>
          </a:extLst>
        </xdr:cNvPr>
        <xdr:cNvPicPr>
          <a:picLocks noChangeAspect="1"/>
        </xdr:cNvPicPr>
      </xdr:nvPicPr>
      <xdr:blipFill>
        <a:blip xmlns:r="http://schemas.openxmlformats.org/officeDocument/2006/relationships" r:embed="rId11" cstate="email"/>
        <a:stretch>
          <a:fillRect/>
        </a:stretch>
      </xdr:blipFill>
      <xdr:spPr>
        <a:xfrm>
          <a:off x="1955800" y="2962627"/>
          <a:ext cx="1412240" cy="921879"/>
        </a:xfrm>
        <a:prstGeom prst="rect">
          <a:avLst/>
        </a:prstGeom>
      </xdr:spPr>
    </xdr:pic>
    <xdr:clientData/>
  </xdr:twoCellAnchor>
  <xdr:twoCellAnchor>
    <xdr:from>
      <xdr:col>1</xdr:col>
      <xdr:colOff>896056</xdr:colOff>
      <xdr:row>3</xdr:row>
      <xdr:rowOff>155222</xdr:rowOff>
    </xdr:from>
    <xdr:to>
      <xdr:col>1</xdr:col>
      <xdr:colOff>1636889</xdr:colOff>
      <xdr:row>7</xdr:row>
      <xdr:rowOff>56445</xdr:rowOff>
    </xdr:to>
    <xdr:sp macro="" textlink="">
      <xdr:nvSpPr>
        <xdr:cNvPr id="22" name="TextBox 21">
          <a:extLst>
            <a:ext uri="{FF2B5EF4-FFF2-40B4-BE49-F238E27FC236}">
              <a16:creationId xmlns:a16="http://schemas.microsoft.com/office/drawing/2014/main" id="{EDDE1911-70F9-4AF0-B398-2047988FE5E2}"/>
            </a:ext>
          </a:extLst>
        </xdr:cNvPr>
        <xdr:cNvSpPr txBox="1"/>
      </xdr:nvSpPr>
      <xdr:spPr>
        <a:xfrm>
          <a:off x="959556" y="1439333"/>
          <a:ext cx="740833" cy="60677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4" &amp; 6" Diameter shown</a:t>
          </a:r>
        </a:p>
      </xdr:txBody>
    </xdr:sp>
    <xdr:clientData/>
  </xdr:twoCellAnchor>
  <xdr:twoCellAnchor>
    <xdr:from>
      <xdr:col>2</xdr:col>
      <xdr:colOff>1037167</xdr:colOff>
      <xdr:row>3</xdr:row>
      <xdr:rowOff>148167</xdr:rowOff>
    </xdr:from>
    <xdr:to>
      <xdr:col>2</xdr:col>
      <xdr:colOff>1785056</xdr:colOff>
      <xdr:row>7</xdr:row>
      <xdr:rowOff>49390</xdr:rowOff>
    </xdr:to>
    <xdr:sp macro="" textlink="">
      <xdr:nvSpPr>
        <xdr:cNvPr id="30" name="TextBox 29">
          <a:extLst>
            <a:ext uri="{FF2B5EF4-FFF2-40B4-BE49-F238E27FC236}">
              <a16:creationId xmlns:a16="http://schemas.microsoft.com/office/drawing/2014/main" id="{60242E23-81C5-43E8-AD06-70964B7ACDD3}"/>
            </a:ext>
          </a:extLst>
        </xdr:cNvPr>
        <xdr:cNvSpPr txBox="1"/>
      </xdr:nvSpPr>
      <xdr:spPr>
        <a:xfrm>
          <a:off x="2906889" y="1432278"/>
          <a:ext cx="747889" cy="60677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3/4"-2" Diameter shown</a:t>
          </a:r>
        </a:p>
      </xdr:txBody>
    </xdr:sp>
    <xdr:clientData/>
  </xdr:twoCellAnchor>
  <xdr:twoCellAnchor>
    <xdr:from>
      <xdr:col>2</xdr:col>
      <xdr:colOff>122327</xdr:colOff>
      <xdr:row>3</xdr:row>
      <xdr:rowOff>14111</xdr:rowOff>
    </xdr:from>
    <xdr:to>
      <xdr:col>2</xdr:col>
      <xdr:colOff>957059</xdr:colOff>
      <xdr:row>8</xdr:row>
      <xdr:rowOff>20038</xdr:rowOff>
    </xdr:to>
    <xdr:pic>
      <xdr:nvPicPr>
        <xdr:cNvPr id="80" name="Picture 79" descr="Pipe Clip PF Large.jpg">
          <a:extLst>
            <a:ext uri="{FF2B5EF4-FFF2-40B4-BE49-F238E27FC236}">
              <a16:creationId xmlns:a16="http://schemas.microsoft.com/office/drawing/2014/main" id="{00000000-0008-0000-0A00-000050000000}"/>
            </a:ext>
          </a:extLst>
        </xdr:cNvPr>
        <xdr:cNvPicPr>
          <a:picLocks noChangeAspect="1"/>
        </xdr:cNvPicPr>
      </xdr:nvPicPr>
      <xdr:blipFill>
        <a:blip xmlns:r="http://schemas.openxmlformats.org/officeDocument/2006/relationships" r:embed="rId12" cstate="email"/>
        <a:srcRect/>
        <a:stretch>
          <a:fillRect/>
        </a:stretch>
      </xdr:blipFill>
      <xdr:spPr>
        <a:xfrm>
          <a:off x="1992049" y="1298222"/>
          <a:ext cx="834732" cy="887872"/>
        </a:xfrm>
        <a:prstGeom prst="rect">
          <a:avLst/>
        </a:prstGeom>
      </xdr:spPr>
    </xdr:pic>
    <xdr:clientData/>
  </xdr:twoCellAnchor>
  <xdr:twoCellAnchor>
    <xdr:from>
      <xdr:col>1</xdr:col>
      <xdr:colOff>225779</xdr:colOff>
      <xdr:row>7</xdr:row>
      <xdr:rowOff>141110</xdr:rowOff>
    </xdr:from>
    <xdr:to>
      <xdr:col>2</xdr:col>
      <xdr:colOff>1460501</xdr:colOff>
      <xdr:row>10</xdr:row>
      <xdr:rowOff>70555</xdr:rowOff>
    </xdr:to>
    <xdr:sp macro="" textlink="">
      <xdr:nvSpPr>
        <xdr:cNvPr id="2" name="TextBox 1">
          <a:extLst>
            <a:ext uri="{FF2B5EF4-FFF2-40B4-BE49-F238E27FC236}">
              <a16:creationId xmlns:a16="http://schemas.microsoft.com/office/drawing/2014/main" id="{88BEACFB-CBB6-4355-A522-3C99B61AA1F1}"/>
            </a:ext>
          </a:extLst>
        </xdr:cNvPr>
        <xdr:cNvSpPr txBox="1"/>
      </xdr:nvSpPr>
      <xdr:spPr>
        <a:xfrm>
          <a:off x="289279" y="2130777"/>
          <a:ext cx="3040944" cy="458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Recommended - 3 pipe clips per full length of pipe                ***See assembly instructions for detais***</a:t>
          </a:r>
        </a:p>
      </xdr:txBody>
    </xdr:sp>
    <xdr:clientData/>
  </xdr:twoCellAnchor>
  <xdr:twoCellAnchor>
    <xdr:from>
      <xdr:col>1</xdr:col>
      <xdr:colOff>105833</xdr:colOff>
      <xdr:row>18</xdr:row>
      <xdr:rowOff>42334</xdr:rowOff>
    </xdr:from>
    <xdr:to>
      <xdr:col>1</xdr:col>
      <xdr:colOff>1763889</xdr:colOff>
      <xdr:row>23</xdr:row>
      <xdr:rowOff>134055</xdr:rowOff>
    </xdr:to>
    <xdr:sp macro="" textlink="">
      <xdr:nvSpPr>
        <xdr:cNvPr id="3" name="TextBox 2">
          <a:extLst>
            <a:ext uri="{FF2B5EF4-FFF2-40B4-BE49-F238E27FC236}">
              <a16:creationId xmlns:a16="http://schemas.microsoft.com/office/drawing/2014/main" id="{071300FE-8C51-4AB0-BB89-CAC3A6493C7F}"/>
            </a:ext>
          </a:extLst>
        </xdr:cNvPr>
        <xdr:cNvSpPr txBox="1"/>
      </xdr:nvSpPr>
      <xdr:spPr>
        <a:xfrm>
          <a:off x="169333" y="4148667"/>
          <a:ext cx="1658056" cy="7972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Use these adapter bolts if you choose to use 3/8" all thread on pipe clips (instead of 1/4" &amp; 5/16").</a:t>
          </a:r>
        </a:p>
      </xdr:txBody>
    </xdr:sp>
    <xdr:clientData/>
  </xdr:twoCellAnchor>
  <xdr:twoCellAnchor editAs="oneCell">
    <xdr:from>
      <xdr:col>1</xdr:col>
      <xdr:colOff>1601611</xdr:colOff>
      <xdr:row>32</xdr:row>
      <xdr:rowOff>169335</xdr:rowOff>
    </xdr:from>
    <xdr:to>
      <xdr:col>3</xdr:col>
      <xdr:colOff>668</xdr:colOff>
      <xdr:row>38</xdr:row>
      <xdr:rowOff>31399</xdr:rowOff>
    </xdr:to>
    <xdr:pic>
      <xdr:nvPicPr>
        <xdr:cNvPr id="4" name="Picture 3">
          <a:extLst>
            <a:ext uri="{FF2B5EF4-FFF2-40B4-BE49-F238E27FC236}">
              <a16:creationId xmlns:a16="http://schemas.microsoft.com/office/drawing/2014/main" id="{20058A8A-02B6-4051-8A6A-241C6022CE0A}"/>
            </a:ext>
          </a:extLst>
        </xdr:cNvPr>
        <xdr:cNvPicPr>
          <a:picLocks noChangeAspect="1"/>
        </xdr:cNvPicPr>
      </xdr:nvPicPr>
      <xdr:blipFill>
        <a:blip xmlns:r="http://schemas.openxmlformats.org/officeDocument/2006/relationships" r:embed="rId13"/>
        <a:stretch>
          <a:fillRect/>
        </a:stretch>
      </xdr:blipFill>
      <xdr:spPr>
        <a:xfrm>
          <a:off x="1665111" y="6392335"/>
          <a:ext cx="2002329" cy="917222"/>
        </a:xfrm>
        <a:prstGeom prst="rect">
          <a:avLst/>
        </a:prstGeom>
      </xdr:spPr>
    </xdr:pic>
    <xdr:clientData/>
  </xdr:twoCellAnchor>
  <xdr:twoCellAnchor editAs="oneCell">
    <xdr:from>
      <xdr:col>2</xdr:col>
      <xdr:colOff>355600</xdr:colOff>
      <xdr:row>18</xdr:row>
      <xdr:rowOff>6350</xdr:rowOff>
    </xdr:from>
    <xdr:to>
      <xdr:col>2</xdr:col>
      <xdr:colOff>1303808</xdr:colOff>
      <xdr:row>23</xdr:row>
      <xdr:rowOff>140723</xdr:rowOff>
    </xdr:to>
    <xdr:pic>
      <xdr:nvPicPr>
        <xdr:cNvPr id="5" name="Picture 4">
          <a:extLst>
            <a:ext uri="{FF2B5EF4-FFF2-40B4-BE49-F238E27FC236}">
              <a16:creationId xmlns:a16="http://schemas.microsoft.com/office/drawing/2014/main" id="{5644679E-24B3-4753-861A-A974C4CE6935}"/>
            </a:ext>
          </a:extLst>
        </xdr:cNvPr>
        <xdr:cNvPicPr>
          <a:picLocks noChangeAspect="1"/>
        </xdr:cNvPicPr>
      </xdr:nvPicPr>
      <xdr:blipFill>
        <a:blip xmlns:r="http://schemas.openxmlformats.org/officeDocument/2006/relationships" r:embed="rId14"/>
        <a:stretch>
          <a:fillRect/>
        </a:stretch>
      </xdr:blipFill>
      <xdr:spPr>
        <a:xfrm>
          <a:off x="2222500" y="4133850"/>
          <a:ext cx="945033" cy="848748"/>
        </a:xfrm>
        <a:prstGeom prst="rect">
          <a:avLst/>
        </a:prstGeom>
      </xdr:spPr>
    </xdr:pic>
    <xdr:clientData/>
  </xdr:twoCellAnchor>
  <xdr:twoCellAnchor editAs="oneCell">
    <xdr:from>
      <xdr:col>3</xdr:col>
      <xdr:colOff>209550</xdr:colOff>
      <xdr:row>86</xdr:row>
      <xdr:rowOff>104775</xdr:rowOff>
    </xdr:from>
    <xdr:to>
      <xdr:col>5</xdr:col>
      <xdr:colOff>780667</xdr:colOff>
      <xdr:row>88</xdr:row>
      <xdr:rowOff>107905</xdr:rowOff>
    </xdr:to>
    <xdr:pic>
      <xdr:nvPicPr>
        <xdr:cNvPr id="6" name="Picture 5">
          <a:extLst>
            <a:ext uri="{FF2B5EF4-FFF2-40B4-BE49-F238E27FC236}">
              <a16:creationId xmlns:a16="http://schemas.microsoft.com/office/drawing/2014/main" id="{0B674589-B4B9-E97F-ADB7-C7D92C38C4BD}"/>
            </a:ext>
          </a:extLst>
        </xdr:cNvPr>
        <xdr:cNvPicPr>
          <a:picLocks noChangeAspect="1"/>
        </xdr:cNvPicPr>
      </xdr:nvPicPr>
      <xdr:blipFill>
        <a:blip xmlns:r="http://schemas.openxmlformats.org/officeDocument/2006/relationships" r:embed="rId15"/>
        <a:stretch>
          <a:fillRect/>
        </a:stretch>
      </xdr:blipFill>
      <xdr:spPr>
        <a:xfrm>
          <a:off x="3876675" y="12420600"/>
          <a:ext cx="3066667" cy="3650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1760218</xdr:colOff>
      <xdr:row>62</xdr:row>
      <xdr:rowOff>8468</xdr:rowOff>
    </xdr:from>
    <xdr:to>
      <xdr:col>2</xdr:col>
      <xdr:colOff>1612752</xdr:colOff>
      <xdr:row>63</xdr:row>
      <xdr:rowOff>122062</xdr:rowOff>
    </xdr:to>
    <xdr:pic>
      <xdr:nvPicPr>
        <xdr:cNvPr id="2" name="Picture 56">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email"/>
        <a:srcRect l="20770" t="50694" r="32151" b="33334"/>
        <a:stretch>
          <a:fillRect/>
        </a:stretch>
      </xdr:blipFill>
      <xdr:spPr bwMode="auto">
        <a:xfrm>
          <a:off x="1819485" y="10727268"/>
          <a:ext cx="1622067" cy="355600"/>
        </a:xfrm>
        <a:prstGeom prst="rect">
          <a:avLst/>
        </a:prstGeom>
        <a:noFill/>
      </xdr:spPr>
    </xdr:pic>
    <xdr:clientData/>
  </xdr:twoCellAnchor>
  <xdr:twoCellAnchor editAs="oneCell">
    <xdr:from>
      <xdr:col>0</xdr:col>
      <xdr:colOff>29816</xdr:colOff>
      <xdr:row>3</xdr:row>
      <xdr:rowOff>45947</xdr:rowOff>
    </xdr:from>
    <xdr:to>
      <xdr:col>1</xdr:col>
      <xdr:colOff>1702506</xdr:colOff>
      <xdr:row>8</xdr:row>
      <xdr:rowOff>77857</xdr:rowOff>
    </xdr:to>
    <xdr:pic>
      <xdr:nvPicPr>
        <xdr:cNvPr id="13" name="Picture 57">
          <a:extLst>
            <a:ext uri="{FF2B5EF4-FFF2-40B4-BE49-F238E27FC236}">
              <a16:creationId xmlns:a16="http://schemas.microsoft.com/office/drawing/2014/main" id="{00000000-0008-0000-0B00-00000D000000}"/>
            </a:ext>
          </a:extLst>
        </xdr:cNvPr>
        <xdr:cNvPicPr>
          <a:picLocks noChangeAspect="1" noChangeArrowheads="1"/>
        </xdr:cNvPicPr>
      </xdr:nvPicPr>
      <xdr:blipFill>
        <a:blip xmlns:r="http://schemas.openxmlformats.org/officeDocument/2006/relationships" r:embed="rId2" cstate="email"/>
        <a:srcRect l="8824" t="12500" r="8123" b="6250"/>
        <a:stretch>
          <a:fillRect/>
        </a:stretch>
      </xdr:blipFill>
      <xdr:spPr bwMode="auto">
        <a:xfrm>
          <a:off x="29816" y="1334997"/>
          <a:ext cx="1742540" cy="1206660"/>
        </a:xfrm>
        <a:prstGeom prst="rect">
          <a:avLst/>
        </a:prstGeom>
        <a:noFill/>
      </xdr:spPr>
    </xdr:pic>
    <xdr:clientData/>
  </xdr:twoCellAnchor>
  <xdr:twoCellAnchor editAs="oneCell">
    <xdr:from>
      <xdr:col>1</xdr:col>
      <xdr:colOff>10583</xdr:colOff>
      <xdr:row>31</xdr:row>
      <xdr:rowOff>52917</xdr:rowOff>
    </xdr:from>
    <xdr:to>
      <xdr:col>1</xdr:col>
      <xdr:colOff>1246293</xdr:colOff>
      <xdr:row>34</xdr:row>
      <xdr:rowOff>1906</xdr:rowOff>
    </xdr:to>
    <xdr:pic>
      <xdr:nvPicPr>
        <xdr:cNvPr id="19" name="Picture 18" descr="Electric Saw 3.jpg">
          <a:extLst>
            <a:ext uri="{FF2B5EF4-FFF2-40B4-BE49-F238E27FC236}">
              <a16:creationId xmlns:a16="http://schemas.microsoft.com/office/drawing/2014/main" id="{00000000-0008-0000-0B00-000013000000}"/>
            </a:ext>
          </a:extLst>
        </xdr:cNvPr>
        <xdr:cNvPicPr>
          <a:picLocks noChangeAspect="1"/>
        </xdr:cNvPicPr>
      </xdr:nvPicPr>
      <xdr:blipFill>
        <a:blip xmlns:r="http://schemas.openxmlformats.org/officeDocument/2006/relationships" r:embed="rId3" cstate="email"/>
        <a:stretch>
          <a:fillRect/>
        </a:stretch>
      </xdr:blipFill>
      <xdr:spPr>
        <a:xfrm>
          <a:off x="74083" y="7317317"/>
          <a:ext cx="1235710" cy="650664"/>
        </a:xfrm>
        <a:prstGeom prst="rect">
          <a:avLst/>
        </a:prstGeom>
      </xdr:spPr>
    </xdr:pic>
    <xdr:clientData/>
  </xdr:twoCellAnchor>
  <xdr:twoCellAnchor>
    <xdr:from>
      <xdr:col>1</xdr:col>
      <xdr:colOff>24553</xdr:colOff>
      <xdr:row>0</xdr:row>
      <xdr:rowOff>203479</xdr:rowOff>
    </xdr:from>
    <xdr:to>
      <xdr:col>2</xdr:col>
      <xdr:colOff>1569720</xdr:colOff>
      <xdr:row>0</xdr:row>
      <xdr:rowOff>482320</xdr:rowOff>
    </xdr:to>
    <xdr:grpSp>
      <xdr:nvGrpSpPr>
        <xdr:cNvPr id="24" name="Group 23">
          <a:extLst>
            <a:ext uri="{FF2B5EF4-FFF2-40B4-BE49-F238E27FC236}">
              <a16:creationId xmlns:a16="http://schemas.microsoft.com/office/drawing/2014/main" id="{00000000-0008-0000-0B00-000018000000}"/>
            </a:ext>
          </a:extLst>
        </xdr:cNvPr>
        <xdr:cNvGrpSpPr/>
      </xdr:nvGrpSpPr>
      <xdr:grpSpPr>
        <a:xfrm>
          <a:off x="94403" y="200304"/>
          <a:ext cx="3345392" cy="285191"/>
          <a:chOff x="83820" y="203480"/>
          <a:chExt cx="3314700" cy="278841"/>
        </a:xfrm>
      </xdr:grpSpPr>
      <xdr:sp macro="" textlink="">
        <xdr:nvSpPr>
          <xdr:cNvPr id="26" name="TextBox 25">
            <a:hlinkClick xmlns:r="http://schemas.openxmlformats.org/officeDocument/2006/relationships" r:id="rId4"/>
            <a:extLst>
              <a:ext uri="{FF2B5EF4-FFF2-40B4-BE49-F238E27FC236}">
                <a16:creationId xmlns:a16="http://schemas.microsoft.com/office/drawing/2014/main" id="{00000000-0008-0000-0B00-00001A000000}"/>
              </a:ext>
            </a:extLst>
          </xdr:cNvPr>
          <xdr:cNvSpPr txBox="1"/>
        </xdr:nvSpPr>
        <xdr:spPr>
          <a:xfrm>
            <a:off x="83820" y="203480"/>
            <a:ext cx="144780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27" name="TextBox 26">
            <a:hlinkClick xmlns:r="http://schemas.openxmlformats.org/officeDocument/2006/relationships" r:id="rId5"/>
            <a:extLst>
              <a:ext uri="{FF2B5EF4-FFF2-40B4-BE49-F238E27FC236}">
                <a16:creationId xmlns:a16="http://schemas.microsoft.com/office/drawing/2014/main" id="{00000000-0008-0000-0B00-00001B000000}"/>
              </a:ext>
            </a:extLst>
          </xdr:cNvPr>
          <xdr:cNvSpPr txBox="1"/>
        </xdr:nvSpPr>
        <xdr:spPr>
          <a:xfrm>
            <a:off x="1859280" y="203480"/>
            <a:ext cx="153924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8</xdr:col>
      <xdr:colOff>80434</xdr:colOff>
      <xdr:row>65</xdr:row>
      <xdr:rowOff>139699</xdr:rowOff>
    </xdr:from>
    <xdr:to>
      <xdr:col>9</xdr:col>
      <xdr:colOff>897467</xdr:colOff>
      <xdr:row>66</xdr:row>
      <xdr:rowOff>170603</xdr:rowOff>
    </xdr:to>
    <xdr:sp macro="" textlink="">
      <xdr:nvSpPr>
        <xdr:cNvPr id="28" name="TextBox 27">
          <a:hlinkClick xmlns:r="http://schemas.openxmlformats.org/officeDocument/2006/relationships" r:id="rId6" tooltip="Retuirn to Top of Page"/>
          <a:extLst>
            <a:ext uri="{FF2B5EF4-FFF2-40B4-BE49-F238E27FC236}">
              <a16:creationId xmlns:a16="http://schemas.microsoft.com/office/drawing/2014/main" id="{00000000-0008-0000-0B00-00001C000000}"/>
            </a:ext>
          </a:extLst>
        </xdr:cNvPr>
        <xdr:cNvSpPr txBox="1"/>
      </xdr:nvSpPr>
      <xdr:spPr>
        <a:xfrm>
          <a:off x="11123084" y="15398749"/>
          <a:ext cx="1642533" cy="265854"/>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xdr:from>
      <xdr:col>2</xdr:col>
      <xdr:colOff>71967</xdr:colOff>
      <xdr:row>3</xdr:row>
      <xdr:rowOff>33867</xdr:rowOff>
    </xdr:from>
    <xdr:to>
      <xdr:col>2</xdr:col>
      <xdr:colOff>1644650</xdr:colOff>
      <xdr:row>6</xdr:row>
      <xdr:rowOff>120650</xdr:rowOff>
    </xdr:to>
    <xdr:sp macro="" textlink="">
      <xdr:nvSpPr>
        <xdr:cNvPr id="4" name="TextBox 3">
          <a:extLst>
            <a:ext uri="{FF2B5EF4-FFF2-40B4-BE49-F238E27FC236}">
              <a16:creationId xmlns:a16="http://schemas.microsoft.com/office/drawing/2014/main" id="{95E975D4-E451-4F1E-A818-B1FA00CE03E6}"/>
            </a:ext>
          </a:extLst>
        </xdr:cNvPr>
        <xdr:cNvSpPr txBox="1"/>
      </xdr:nvSpPr>
      <xdr:spPr>
        <a:xfrm>
          <a:off x="1938867" y="1138767"/>
          <a:ext cx="1572683" cy="6392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2"/>
              </a:solidFill>
            </a:rPr>
            <a:t>The most important assembly tool for a leak</a:t>
          </a:r>
          <a:r>
            <a:rPr lang="en-US" sz="1100" b="1" baseline="0">
              <a:solidFill>
                <a:schemeClr val="accent2"/>
              </a:solidFill>
            </a:rPr>
            <a:t> free installation!</a:t>
          </a:r>
          <a:endParaRPr lang="en-US" sz="1100" b="1">
            <a:solidFill>
              <a:schemeClr val="accent2"/>
            </a:solidFill>
          </a:endParaRPr>
        </a:p>
      </xdr:txBody>
    </xdr:sp>
    <xdr:clientData/>
  </xdr:twoCellAnchor>
  <xdr:twoCellAnchor>
    <xdr:from>
      <xdr:col>1</xdr:col>
      <xdr:colOff>557387</xdr:colOff>
      <xdr:row>44</xdr:row>
      <xdr:rowOff>0</xdr:rowOff>
    </xdr:from>
    <xdr:to>
      <xdr:col>1</xdr:col>
      <xdr:colOff>1629834</xdr:colOff>
      <xdr:row>47</xdr:row>
      <xdr:rowOff>7055</xdr:rowOff>
    </xdr:to>
    <xdr:sp macro="" textlink="">
      <xdr:nvSpPr>
        <xdr:cNvPr id="6" name="TextBox 5">
          <a:extLst>
            <a:ext uri="{FF2B5EF4-FFF2-40B4-BE49-F238E27FC236}">
              <a16:creationId xmlns:a16="http://schemas.microsoft.com/office/drawing/2014/main" id="{B15D5AF2-E2AE-4704-9524-EB25440F4D0F}"/>
            </a:ext>
          </a:extLst>
        </xdr:cNvPr>
        <xdr:cNvSpPr txBox="1"/>
      </xdr:nvSpPr>
      <xdr:spPr>
        <a:xfrm>
          <a:off x="620887" y="6745111"/>
          <a:ext cx="1072447" cy="5362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Used to tighten Quick Drops</a:t>
          </a:r>
        </a:p>
      </xdr:txBody>
    </xdr:sp>
    <xdr:clientData/>
  </xdr:twoCellAnchor>
  <xdr:twoCellAnchor>
    <xdr:from>
      <xdr:col>1</xdr:col>
      <xdr:colOff>55740</xdr:colOff>
      <xdr:row>14</xdr:row>
      <xdr:rowOff>57151</xdr:rowOff>
    </xdr:from>
    <xdr:to>
      <xdr:col>1</xdr:col>
      <xdr:colOff>1212851</xdr:colOff>
      <xdr:row>16</xdr:row>
      <xdr:rowOff>76200</xdr:rowOff>
    </xdr:to>
    <xdr:sp macro="" textlink="">
      <xdr:nvSpPr>
        <xdr:cNvPr id="7" name="TextBox 6">
          <a:extLst>
            <a:ext uri="{FF2B5EF4-FFF2-40B4-BE49-F238E27FC236}">
              <a16:creationId xmlns:a16="http://schemas.microsoft.com/office/drawing/2014/main" id="{A448C889-BCD1-4DD4-8705-5C2E9E816E06}"/>
            </a:ext>
          </a:extLst>
        </xdr:cNvPr>
        <xdr:cNvSpPr txBox="1"/>
      </xdr:nvSpPr>
      <xdr:spPr>
        <a:xfrm>
          <a:off x="119240" y="3562351"/>
          <a:ext cx="1157111" cy="4889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Used to debur Quick Drop holes</a:t>
          </a:r>
        </a:p>
      </xdr:txBody>
    </xdr:sp>
    <xdr:clientData/>
  </xdr:twoCellAnchor>
  <xdr:twoCellAnchor editAs="oneCell">
    <xdr:from>
      <xdr:col>1</xdr:col>
      <xdr:colOff>12700</xdr:colOff>
      <xdr:row>59</xdr:row>
      <xdr:rowOff>155927</xdr:rowOff>
    </xdr:from>
    <xdr:to>
      <xdr:col>1</xdr:col>
      <xdr:colOff>1292430</xdr:colOff>
      <xdr:row>65</xdr:row>
      <xdr:rowOff>39228</xdr:rowOff>
    </xdr:to>
    <xdr:pic>
      <xdr:nvPicPr>
        <xdr:cNvPr id="8" name="Picture 49">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7" cstate="email"/>
        <a:srcRect l="21232" t="6944" r="23842" b="6944"/>
        <a:stretch>
          <a:fillRect/>
        </a:stretch>
      </xdr:blipFill>
      <xdr:spPr bwMode="auto">
        <a:xfrm>
          <a:off x="76200" y="14005277"/>
          <a:ext cx="1279730" cy="1293001"/>
        </a:xfrm>
        <a:prstGeom prst="rect">
          <a:avLst/>
        </a:prstGeom>
        <a:noFill/>
      </xdr:spPr>
    </xdr:pic>
    <xdr:clientData/>
  </xdr:twoCellAnchor>
  <xdr:twoCellAnchor editAs="oneCell">
    <xdr:from>
      <xdr:col>1</xdr:col>
      <xdr:colOff>498829</xdr:colOff>
      <xdr:row>52</xdr:row>
      <xdr:rowOff>126999</xdr:rowOff>
    </xdr:from>
    <xdr:to>
      <xdr:col>2</xdr:col>
      <xdr:colOff>2846</xdr:colOff>
      <xdr:row>55</xdr:row>
      <xdr:rowOff>10583</xdr:rowOff>
    </xdr:to>
    <xdr:pic>
      <xdr:nvPicPr>
        <xdr:cNvPr id="12" name="Picture 11">
          <a:extLst>
            <a:ext uri="{FF2B5EF4-FFF2-40B4-BE49-F238E27FC236}">
              <a16:creationId xmlns:a16="http://schemas.microsoft.com/office/drawing/2014/main" id="{4FF700BF-DD03-4DC9-98FE-4E519938597F}"/>
            </a:ext>
          </a:extLst>
        </xdr:cNvPr>
        <xdr:cNvPicPr>
          <a:picLocks noChangeAspect="1"/>
        </xdr:cNvPicPr>
      </xdr:nvPicPr>
      <xdr:blipFill>
        <a:blip xmlns:r="http://schemas.openxmlformats.org/officeDocument/2006/relationships" r:embed="rId8"/>
        <a:stretch>
          <a:fillRect/>
        </a:stretch>
      </xdr:blipFill>
      <xdr:spPr>
        <a:xfrm rot="2391316">
          <a:off x="562329" y="12090399"/>
          <a:ext cx="1304242" cy="582084"/>
        </a:xfrm>
        <a:prstGeom prst="rect">
          <a:avLst/>
        </a:prstGeom>
      </xdr:spPr>
    </xdr:pic>
    <xdr:clientData/>
  </xdr:twoCellAnchor>
  <xdr:twoCellAnchor editAs="oneCell">
    <xdr:from>
      <xdr:col>1</xdr:col>
      <xdr:colOff>1154289</xdr:colOff>
      <xdr:row>35</xdr:row>
      <xdr:rowOff>147523</xdr:rowOff>
    </xdr:from>
    <xdr:to>
      <xdr:col>1</xdr:col>
      <xdr:colOff>1592988</xdr:colOff>
      <xdr:row>41</xdr:row>
      <xdr:rowOff>107899</xdr:rowOff>
    </xdr:to>
    <xdr:pic>
      <xdr:nvPicPr>
        <xdr:cNvPr id="15" name="Picture 14">
          <a:extLst>
            <a:ext uri="{FF2B5EF4-FFF2-40B4-BE49-F238E27FC236}">
              <a16:creationId xmlns:a16="http://schemas.microsoft.com/office/drawing/2014/main" id="{C742D4E7-F392-4C65-A35B-7027BF412DBB}"/>
            </a:ext>
          </a:extLst>
        </xdr:cNvPr>
        <xdr:cNvPicPr>
          <a:picLocks noChangeAspect="1"/>
        </xdr:cNvPicPr>
      </xdr:nvPicPr>
      <xdr:blipFill>
        <a:blip xmlns:r="http://schemas.openxmlformats.org/officeDocument/2006/relationships" r:embed="rId9"/>
        <a:stretch>
          <a:fillRect/>
        </a:stretch>
      </xdr:blipFill>
      <xdr:spPr>
        <a:xfrm>
          <a:off x="1217789" y="8351723"/>
          <a:ext cx="438699" cy="1135126"/>
        </a:xfrm>
        <a:prstGeom prst="rect">
          <a:avLst/>
        </a:prstGeom>
      </xdr:spPr>
    </xdr:pic>
    <xdr:clientData/>
  </xdr:twoCellAnchor>
  <xdr:twoCellAnchor editAs="oneCell">
    <xdr:from>
      <xdr:col>2</xdr:col>
      <xdr:colOff>469051</xdr:colOff>
      <xdr:row>60</xdr:row>
      <xdr:rowOff>49248</xdr:rowOff>
    </xdr:from>
    <xdr:to>
      <xdr:col>2</xdr:col>
      <xdr:colOff>1687501</xdr:colOff>
      <xdr:row>64</xdr:row>
      <xdr:rowOff>160894</xdr:rowOff>
    </xdr:to>
    <xdr:pic>
      <xdr:nvPicPr>
        <xdr:cNvPr id="11" name="Picture 50">
          <a:extLst>
            <a:ext uri="{FF2B5EF4-FFF2-40B4-BE49-F238E27FC236}">
              <a16:creationId xmlns:a16="http://schemas.microsoft.com/office/drawing/2014/main" id="{3ED2D7AF-7E4D-49A0-91A7-D6F9445F3A24}"/>
            </a:ext>
          </a:extLst>
        </xdr:cNvPr>
        <xdr:cNvPicPr>
          <a:picLocks noChangeAspect="1" noChangeArrowheads="1"/>
        </xdr:cNvPicPr>
      </xdr:nvPicPr>
      <xdr:blipFill>
        <a:blip xmlns:r="http://schemas.openxmlformats.org/officeDocument/2006/relationships" r:embed="rId10" cstate="email"/>
        <a:srcRect l="23816" t="23333" r="27443" b="10833"/>
        <a:stretch>
          <a:fillRect/>
        </a:stretch>
      </xdr:blipFill>
      <xdr:spPr bwMode="auto">
        <a:xfrm>
          <a:off x="2335951" y="14133548"/>
          <a:ext cx="1212100" cy="1057796"/>
        </a:xfrm>
        <a:prstGeom prst="rect">
          <a:avLst/>
        </a:prstGeom>
        <a:noFill/>
      </xdr:spPr>
    </xdr:pic>
    <xdr:clientData/>
  </xdr:twoCellAnchor>
  <xdr:twoCellAnchor editAs="oneCell">
    <xdr:from>
      <xdr:col>2</xdr:col>
      <xdr:colOff>273050</xdr:colOff>
      <xdr:row>36</xdr:row>
      <xdr:rowOff>34925</xdr:rowOff>
    </xdr:from>
    <xdr:to>
      <xdr:col>2</xdr:col>
      <xdr:colOff>1116971</xdr:colOff>
      <xdr:row>40</xdr:row>
      <xdr:rowOff>159372</xdr:rowOff>
    </xdr:to>
    <xdr:pic>
      <xdr:nvPicPr>
        <xdr:cNvPr id="17" name="Picture 16" descr="Slide Fluid 2.jpg">
          <a:extLst>
            <a:ext uri="{FF2B5EF4-FFF2-40B4-BE49-F238E27FC236}">
              <a16:creationId xmlns:a16="http://schemas.microsoft.com/office/drawing/2014/main" id="{9C8641E4-6918-49ED-B0DD-7F699D8AC6C8}"/>
            </a:ext>
          </a:extLst>
        </xdr:cNvPr>
        <xdr:cNvPicPr>
          <a:picLocks noChangeAspect="1"/>
        </xdr:cNvPicPr>
      </xdr:nvPicPr>
      <xdr:blipFill>
        <a:blip xmlns:r="http://schemas.openxmlformats.org/officeDocument/2006/relationships" r:embed="rId11" cstate="email"/>
        <a:stretch>
          <a:fillRect/>
        </a:stretch>
      </xdr:blipFill>
      <xdr:spPr>
        <a:xfrm>
          <a:off x="2139950" y="7781925"/>
          <a:ext cx="843921" cy="829297"/>
        </a:xfrm>
        <a:prstGeom prst="rect">
          <a:avLst/>
        </a:prstGeom>
      </xdr:spPr>
    </xdr:pic>
    <xdr:clientData/>
  </xdr:twoCellAnchor>
  <xdr:twoCellAnchor editAs="oneCell">
    <xdr:from>
      <xdr:col>2</xdr:col>
      <xdr:colOff>203198</xdr:colOff>
      <xdr:row>25</xdr:row>
      <xdr:rowOff>176238</xdr:rowOff>
    </xdr:from>
    <xdr:to>
      <xdr:col>2</xdr:col>
      <xdr:colOff>1381374</xdr:colOff>
      <xdr:row>28</xdr:row>
      <xdr:rowOff>198199</xdr:rowOff>
    </xdr:to>
    <xdr:pic>
      <xdr:nvPicPr>
        <xdr:cNvPr id="18" name="Picture 17" descr="L Key.png">
          <a:extLst>
            <a:ext uri="{FF2B5EF4-FFF2-40B4-BE49-F238E27FC236}">
              <a16:creationId xmlns:a16="http://schemas.microsoft.com/office/drawing/2014/main" id="{FF18B161-A83D-454A-8746-D8D4AFC7AABA}"/>
            </a:ext>
          </a:extLst>
        </xdr:cNvPr>
        <xdr:cNvPicPr>
          <a:picLocks noChangeAspect="1"/>
        </xdr:cNvPicPr>
      </xdr:nvPicPr>
      <xdr:blipFill>
        <a:blip xmlns:r="http://schemas.openxmlformats.org/officeDocument/2006/relationships" r:embed="rId12" cstate="email"/>
        <a:stretch>
          <a:fillRect/>
        </a:stretch>
      </xdr:blipFill>
      <xdr:spPr>
        <a:xfrm rot="1067468">
          <a:off x="2070098" y="6030938"/>
          <a:ext cx="1178176" cy="726811"/>
        </a:xfrm>
        <a:prstGeom prst="rect">
          <a:avLst/>
        </a:prstGeom>
      </xdr:spPr>
    </xdr:pic>
    <xdr:clientData/>
  </xdr:twoCellAnchor>
  <xdr:twoCellAnchor>
    <xdr:from>
      <xdr:col>1</xdr:col>
      <xdr:colOff>7057</xdr:colOff>
      <xdr:row>42</xdr:row>
      <xdr:rowOff>134055</xdr:rowOff>
    </xdr:from>
    <xdr:to>
      <xdr:col>2</xdr:col>
      <xdr:colOff>352779</xdr:colOff>
      <xdr:row>48</xdr:row>
      <xdr:rowOff>134056</xdr:rowOff>
    </xdr:to>
    <xdr:sp macro="" textlink="">
      <xdr:nvSpPr>
        <xdr:cNvPr id="21" name="TextBox 20">
          <a:extLst>
            <a:ext uri="{FF2B5EF4-FFF2-40B4-BE49-F238E27FC236}">
              <a16:creationId xmlns:a16="http://schemas.microsoft.com/office/drawing/2014/main" id="{2D9C98EF-067E-436D-8F8E-0964D0E3ED16}"/>
            </a:ext>
          </a:extLst>
        </xdr:cNvPr>
        <xdr:cNvSpPr txBox="1"/>
      </xdr:nvSpPr>
      <xdr:spPr>
        <a:xfrm>
          <a:off x="70557" y="9017705"/>
          <a:ext cx="2149122" cy="1066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3/4" - 2" sizes do not require spanner wrenches for installation - fittings are push to connect (see assembly instructions).  </a:t>
          </a:r>
        </a:p>
      </xdr:txBody>
    </xdr:sp>
    <xdr:clientData/>
  </xdr:twoCellAnchor>
  <xdr:twoCellAnchor>
    <xdr:from>
      <xdr:col>1</xdr:col>
      <xdr:colOff>1319389</xdr:colOff>
      <xdr:row>60</xdr:row>
      <xdr:rowOff>42333</xdr:rowOff>
    </xdr:from>
    <xdr:to>
      <xdr:col>2</xdr:col>
      <xdr:colOff>493889</xdr:colOff>
      <xdr:row>65</xdr:row>
      <xdr:rowOff>162278</xdr:rowOff>
    </xdr:to>
    <xdr:sp macro="" textlink="">
      <xdr:nvSpPr>
        <xdr:cNvPr id="22" name="TextBox 21">
          <a:hlinkClick xmlns:r="http://schemas.openxmlformats.org/officeDocument/2006/relationships" r:id="rId13"/>
          <a:extLst>
            <a:ext uri="{FF2B5EF4-FFF2-40B4-BE49-F238E27FC236}">
              <a16:creationId xmlns:a16="http://schemas.microsoft.com/office/drawing/2014/main" id="{C0133EF7-DD24-4B0B-ADC2-756F282B419B}"/>
            </a:ext>
          </a:extLst>
        </xdr:cNvPr>
        <xdr:cNvSpPr txBox="1"/>
      </xdr:nvSpPr>
      <xdr:spPr>
        <a:xfrm>
          <a:off x="1382889" y="12310533"/>
          <a:ext cx="977900" cy="1008945"/>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4F81BD"/>
              </a:solidFill>
              <a:effectLst/>
              <a:uLnTx/>
              <a:uFillTx/>
              <a:latin typeface="Calibri" panose="020F0502020204030204"/>
              <a:ea typeface="+mn-ea"/>
              <a:cs typeface="+mn-cs"/>
            </a:rPr>
            <a:t>Click here to see content of tool Kits</a:t>
          </a:r>
        </a:p>
      </xdr:txBody>
    </xdr:sp>
    <xdr:clientData/>
  </xdr:twoCellAnchor>
  <xdr:twoCellAnchor editAs="oneCell">
    <xdr:from>
      <xdr:col>2</xdr:col>
      <xdr:colOff>83257</xdr:colOff>
      <xdr:row>14</xdr:row>
      <xdr:rowOff>25400</xdr:rowOff>
    </xdr:from>
    <xdr:to>
      <xdr:col>2</xdr:col>
      <xdr:colOff>1749426</xdr:colOff>
      <xdr:row>15</xdr:row>
      <xdr:rowOff>228022</xdr:rowOff>
    </xdr:to>
    <xdr:pic>
      <xdr:nvPicPr>
        <xdr:cNvPr id="25" name="Picture 24">
          <a:extLst>
            <a:ext uri="{FF2B5EF4-FFF2-40B4-BE49-F238E27FC236}">
              <a16:creationId xmlns:a16="http://schemas.microsoft.com/office/drawing/2014/main" id="{6A1335BE-9C15-4EAB-9815-81E76D2CF6C7}"/>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9066" t="42124" r="20617" b="33954"/>
        <a:stretch/>
      </xdr:blipFill>
      <xdr:spPr>
        <a:xfrm>
          <a:off x="1950157" y="3530600"/>
          <a:ext cx="1666169" cy="437572"/>
        </a:xfrm>
        <a:prstGeom prst="rect">
          <a:avLst/>
        </a:prstGeom>
      </xdr:spPr>
    </xdr:pic>
    <xdr:clientData/>
  </xdr:twoCellAnchor>
  <xdr:twoCellAnchor editAs="oneCell">
    <xdr:from>
      <xdr:col>1</xdr:col>
      <xdr:colOff>85724</xdr:colOff>
      <xdr:row>8</xdr:row>
      <xdr:rowOff>150098</xdr:rowOff>
    </xdr:from>
    <xdr:to>
      <xdr:col>1</xdr:col>
      <xdr:colOff>1554325</xdr:colOff>
      <xdr:row>12</xdr:row>
      <xdr:rowOff>120650</xdr:rowOff>
    </xdr:to>
    <xdr:pic>
      <xdr:nvPicPr>
        <xdr:cNvPr id="30" name="Picture 29">
          <a:extLst>
            <a:ext uri="{FF2B5EF4-FFF2-40B4-BE49-F238E27FC236}">
              <a16:creationId xmlns:a16="http://schemas.microsoft.com/office/drawing/2014/main" id="{F86E728A-8005-4823-833A-9AA7240BA4E2}"/>
            </a:ext>
          </a:extLst>
        </xdr:cNvPr>
        <xdr:cNvPicPr>
          <a:picLocks noChangeAspect="1"/>
        </xdr:cNvPicPr>
      </xdr:nvPicPr>
      <xdr:blipFill>
        <a:blip xmlns:r="http://schemas.openxmlformats.org/officeDocument/2006/relationships" r:embed="rId15"/>
        <a:stretch>
          <a:fillRect/>
        </a:stretch>
      </xdr:blipFill>
      <xdr:spPr>
        <a:xfrm>
          <a:off x="152399" y="2502773"/>
          <a:ext cx="1468601" cy="923052"/>
        </a:xfrm>
        <a:prstGeom prst="rect">
          <a:avLst/>
        </a:prstGeom>
      </xdr:spPr>
    </xdr:pic>
    <xdr:clientData/>
  </xdr:twoCellAnchor>
  <xdr:twoCellAnchor editAs="oneCell">
    <xdr:from>
      <xdr:col>2</xdr:col>
      <xdr:colOff>1009650</xdr:colOff>
      <xdr:row>56</xdr:row>
      <xdr:rowOff>90310</xdr:rowOff>
    </xdr:from>
    <xdr:to>
      <xdr:col>2</xdr:col>
      <xdr:colOff>1192389</xdr:colOff>
      <xdr:row>58</xdr:row>
      <xdr:rowOff>95385</xdr:rowOff>
    </xdr:to>
    <xdr:pic>
      <xdr:nvPicPr>
        <xdr:cNvPr id="38" name="Picture 37">
          <a:extLst>
            <a:ext uri="{FF2B5EF4-FFF2-40B4-BE49-F238E27FC236}">
              <a16:creationId xmlns:a16="http://schemas.microsoft.com/office/drawing/2014/main" id="{3AAD87F5-1A2E-46D5-B3F0-E9AC0F77637F}"/>
            </a:ext>
          </a:extLst>
        </xdr:cNvPr>
        <xdr:cNvPicPr>
          <a:picLocks noChangeAspect="1"/>
        </xdr:cNvPicPr>
      </xdr:nvPicPr>
      <xdr:blipFill>
        <a:blip xmlns:r="http://schemas.openxmlformats.org/officeDocument/2006/relationships" r:embed="rId16"/>
        <a:stretch>
          <a:fillRect/>
        </a:stretch>
      </xdr:blipFill>
      <xdr:spPr>
        <a:xfrm>
          <a:off x="2876550" y="12993510"/>
          <a:ext cx="176389" cy="474975"/>
        </a:xfrm>
        <a:prstGeom prst="rect">
          <a:avLst/>
        </a:prstGeom>
      </xdr:spPr>
    </xdr:pic>
    <xdr:clientData/>
  </xdr:twoCellAnchor>
  <xdr:oneCellAnchor>
    <xdr:from>
      <xdr:col>1</xdr:col>
      <xdr:colOff>1760218</xdr:colOff>
      <xdr:row>23</xdr:row>
      <xdr:rowOff>8468</xdr:rowOff>
    </xdr:from>
    <xdr:ext cx="1646409" cy="351719"/>
    <xdr:pic>
      <xdr:nvPicPr>
        <xdr:cNvPr id="39" name="Picture 56">
          <a:extLst>
            <a:ext uri="{FF2B5EF4-FFF2-40B4-BE49-F238E27FC236}">
              <a16:creationId xmlns:a16="http://schemas.microsoft.com/office/drawing/2014/main" id="{11EE8ABC-C40B-4666-A835-309BA2343FDA}"/>
            </a:ext>
          </a:extLst>
        </xdr:cNvPr>
        <xdr:cNvPicPr>
          <a:picLocks noChangeAspect="1" noChangeArrowheads="1"/>
        </xdr:cNvPicPr>
      </xdr:nvPicPr>
      <xdr:blipFill>
        <a:blip xmlns:r="http://schemas.openxmlformats.org/officeDocument/2006/relationships" r:embed="rId1" cstate="email"/>
        <a:srcRect l="20770" t="50694" r="32151" b="33334"/>
        <a:stretch>
          <a:fillRect/>
        </a:stretch>
      </xdr:blipFill>
      <xdr:spPr bwMode="auto">
        <a:xfrm>
          <a:off x="1823718" y="5158318"/>
          <a:ext cx="1646409" cy="351719"/>
        </a:xfrm>
        <a:prstGeom prst="rect">
          <a:avLst/>
        </a:prstGeom>
        <a:noFill/>
      </xdr:spPr>
    </xdr:pic>
    <xdr:clientData/>
  </xdr:oneCellAnchor>
  <xdr:oneCellAnchor>
    <xdr:from>
      <xdr:col>2</xdr:col>
      <xdr:colOff>622300</xdr:colOff>
      <xdr:row>17</xdr:row>
      <xdr:rowOff>0</xdr:rowOff>
    </xdr:from>
    <xdr:ext cx="749300" cy="941356"/>
    <xdr:pic>
      <xdr:nvPicPr>
        <xdr:cNvPr id="40" name="Picture 39" descr="Hole Saws.png">
          <a:extLst>
            <a:ext uri="{FF2B5EF4-FFF2-40B4-BE49-F238E27FC236}">
              <a16:creationId xmlns:a16="http://schemas.microsoft.com/office/drawing/2014/main" id="{BB981851-60CD-4672-8BEE-5604777F192B}"/>
            </a:ext>
          </a:extLst>
        </xdr:cNvPr>
        <xdr:cNvPicPr>
          <a:picLocks noChangeAspect="1"/>
        </xdr:cNvPicPr>
      </xdr:nvPicPr>
      <xdr:blipFill>
        <a:blip xmlns:r="http://schemas.openxmlformats.org/officeDocument/2006/relationships" r:embed="rId17" cstate="email"/>
        <a:stretch>
          <a:fillRect/>
        </a:stretch>
      </xdr:blipFill>
      <xdr:spPr>
        <a:xfrm>
          <a:off x="2489200" y="4210050"/>
          <a:ext cx="749300" cy="941356"/>
        </a:xfrm>
        <a:prstGeom prst="rect">
          <a:avLst/>
        </a:prstGeom>
      </xdr:spPr>
    </xdr:pic>
    <xdr:clientData/>
  </xdr:oneCellAnchor>
  <xdr:twoCellAnchor>
    <xdr:from>
      <xdr:col>1</xdr:col>
      <xdr:colOff>954618</xdr:colOff>
      <xdr:row>18</xdr:row>
      <xdr:rowOff>162279</xdr:rowOff>
    </xdr:from>
    <xdr:to>
      <xdr:col>2</xdr:col>
      <xdr:colOff>447675</xdr:colOff>
      <xdr:row>21</xdr:row>
      <xdr:rowOff>104775</xdr:rowOff>
    </xdr:to>
    <xdr:sp macro="" textlink="">
      <xdr:nvSpPr>
        <xdr:cNvPr id="41" name="TextBox 40">
          <a:extLst>
            <a:ext uri="{FF2B5EF4-FFF2-40B4-BE49-F238E27FC236}">
              <a16:creationId xmlns:a16="http://schemas.microsoft.com/office/drawing/2014/main" id="{27EB1E57-4A0E-4467-9D77-D464ED6F3E2C}"/>
            </a:ext>
          </a:extLst>
        </xdr:cNvPr>
        <xdr:cNvSpPr txBox="1"/>
      </xdr:nvSpPr>
      <xdr:spPr>
        <a:xfrm>
          <a:off x="1018118" y="4137379"/>
          <a:ext cx="1296457" cy="6473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Holes saw used to installation of Quick Drops</a:t>
          </a:r>
        </a:p>
      </xdr:txBody>
    </xdr:sp>
    <xdr:clientData/>
  </xdr:twoCellAnchor>
  <xdr:twoCellAnchor>
    <xdr:from>
      <xdr:col>1</xdr:col>
      <xdr:colOff>228600</xdr:colOff>
      <xdr:row>36</xdr:row>
      <xdr:rowOff>57150</xdr:rowOff>
    </xdr:from>
    <xdr:to>
      <xdr:col>1</xdr:col>
      <xdr:colOff>1115131</xdr:colOff>
      <xdr:row>40</xdr:row>
      <xdr:rowOff>172509</xdr:rowOff>
    </xdr:to>
    <xdr:sp macro="" textlink="">
      <xdr:nvSpPr>
        <xdr:cNvPr id="42" name="TextBox 41">
          <a:extLst>
            <a:ext uri="{FF2B5EF4-FFF2-40B4-BE49-F238E27FC236}">
              <a16:creationId xmlns:a16="http://schemas.microsoft.com/office/drawing/2014/main" id="{035784E4-4781-48BE-9F7B-A5ABE511C0A1}"/>
            </a:ext>
          </a:extLst>
        </xdr:cNvPr>
        <xdr:cNvSpPr txBox="1"/>
      </xdr:nvSpPr>
      <xdr:spPr>
        <a:xfrm>
          <a:off x="292100" y="8496300"/>
          <a:ext cx="886531" cy="8202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accent1"/>
              </a:solidFill>
            </a:rPr>
            <a:t>A must for sizes 1 1/2" or greater.</a:t>
          </a:r>
        </a:p>
      </xdr:txBody>
    </xdr:sp>
    <xdr:clientData/>
  </xdr:twoCellAnchor>
  <xdr:oneCellAnchor>
    <xdr:from>
      <xdr:col>2</xdr:col>
      <xdr:colOff>259647</xdr:colOff>
      <xdr:row>42</xdr:row>
      <xdr:rowOff>126294</xdr:rowOff>
    </xdr:from>
    <xdr:ext cx="1534318" cy="673805"/>
    <xdr:pic>
      <xdr:nvPicPr>
        <xdr:cNvPr id="3" name="Picture 2">
          <a:extLst>
            <a:ext uri="{FF2B5EF4-FFF2-40B4-BE49-F238E27FC236}">
              <a16:creationId xmlns:a16="http://schemas.microsoft.com/office/drawing/2014/main" id="{94F27AFA-BA5F-4A15-95F0-44A7CF50825C}"/>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5099" t="29699" r="13722" b="22712"/>
        <a:stretch/>
      </xdr:blipFill>
      <xdr:spPr>
        <a:xfrm>
          <a:off x="2126547" y="9740194"/>
          <a:ext cx="1534318" cy="673805"/>
        </a:xfrm>
        <a:prstGeom prst="round2DiagRect">
          <a:avLst>
            <a:gd name="adj1" fmla="val 0"/>
            <a:gd name="adj2" fmla="val 0"/>
          </a:avLst>
        </a:prstGeom>
        <a:ln w="3175" cap="sq">
          <a:noFill/>
          <a:miter lim="800000"/>
        </a:ln>
        <a:effectLst/>
      </xdr:spPr>
    </xdr:pic>
    <xdr:clientData/>
  </xdr:oneCellAnchor>
  <xdr:twoCellAnchor editAs="oneCell">
    <xdr:from>
      <xdr:col>1</xdr:col>
      <xdr:colOff>1689099</xdr:colOff>
      <xdr:row>30</xdr:row>
      <xdr:rowOff>146050</xdr:rowOff>
    </xdr:from>
    <xdr:to>
      <xdr:col>2</xdr:col>
      <xdr:colOff>1722090</xdr:colOff>
      <xdr:row>34</xdr:row>
      <xdr:rowOff>161925</xdr:rowOff>
    </xdr:to>
    <xdr:pic>
      <xdr:nvPicPr>
        <xdr:cNvPr id="5" name="Picture 4">
          <a:extLst>
            <a:ext uri="{FF2B5EF4-FFF2-40B4-BE49-F238E27FC236}">
              <a16:creationId xmlns:a16="http://schemas.microsoft.com/office/drawing/2014/main" id="{D97BE0FA-B5CA-4FD6-88C5-13D87901D31E}"/>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20306" t="26175" r="24177" b="27223"/>
        <a:stretch/>
      </xdr:blipFill>
      <xdr:spPr>
        <a:xfrm>
          <a:off x="1752599" y="7175500"/>
          <a:ext cx="1833216" cy="958850"/>
        </a:xfrm>
        <a:prstGeom prst="rect">
          <a:avLst/>
        </a:prstGeom>
      </xdr:spPr>
    </xdr:pic>
    <xdr:clientData/>
  </xdr:twoCellAnchor>
  <xdr:twoCellAnchor>
    <xdr:from>
      <xdr:col>1</xdr:col>
      <xdr:colOff>1494790</xdr:colOff>
      <xdr:row>8</xdr:row>
      <xdr:rowOff>25400</xdr:rowOff>
    </xdr:from>
    <xdr:to>
      <xdr:col>2</xdr:col>
      <xdr:colOff>1645285</xdr:colOff>
      <xdr:row>12</xdr:row>
      <xdr:rowOff>209885</xdr:rowOff>
    </xdr:to>
    <xdr:grpSp>
      <xdr:nvGrpSpPr>
        <xdr:cNvPr id="16" name="Group 15">
          <a:extLst>
            <a:ext uri="{FF2B5EF4-FFF2-40B4-BE49-F238E27FC236}">
              <a16:creationId xmlns:a16="http://schemas.microsoft.com/office/drawing/2014/main" id="{9035BBBA-3E01-A696-0B23-2F725ED52E69}"/>
            </a:ext>
          </a:extLst>
        </xdr:cNvPr>
        <xdr:cNvGrpSpPr/>
      </xdr:nvGrpSpPr>
      <xdr:grpSpPr>
        <a:xfrm>
          <a:off x="1564640" y="2381250"/>
          <a:ext cx="1950720" cy="1133810"/>
          <a:chOff x="1561465" y="2378075"/>
          <a:chExt cx="1950720" cy="1136985"/>
        </a:xfrm>
      </xdr:grpSpPr>
      <xdr:pic>
        <xdr:nvPicPr>
          <xdr:cNvPr id="9" name="Picture 8">
            <a:extLst>
              <a:ext uri="{FF2B5EF4-FFF2-40B4-BE49-F238E27FC236}">
                <a16:creationId xmlns:a16="http://schemas.microsoft.com/office/drawing/2014/main" id="{73B35A0A-8D5A-45CC-9B12-BB293F3E4951}"/>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25823" t="26427" r="29852" b="8186"/>
          <a:stretch/>
        </xdr:blipFill>
        <xdr:spPr>
          <a:xfrm>
            <a:off x="1561465" y="2378075"/>
            <a:ext cx="1210310" cy="1136985"/>
          </a:xfrm>
          <a:prstGeom prst="rect">
            <a:avLst/>
          </a:prstGeom>
        </xdr:spPr>
      </xdr:pic>
      <xdr:pic>
        <xdr:nvPicPr>
          <xdr:cNvPr id="14" name="Picture 13">
            <a:extLst>
              <a:ext uri="{FF2B5EF4-FFF2-40B4-BE49-F238E27FC236}">
                <a16:creationId xmlns:a16="http://schemas.microsoft.com/office/drawing/2014/main" id="{7776FBDE-7C80-472A-A114-084D3C623EC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25823" t="26427" r="29852" b="8186"/>
          <a:stretch/>
        </xdr:blipFill>
        <xdr:spPr>
          <a:xfrm>
            <a:off x="2654568" y="2698749"/>
            <a:ext cx="857617" cy="794085"/>
          </a:xfrm>
          <a:prstGeom prst="rect">
            <a:avLst/>
          </a:prstGeom>
        </xdr:spPr>
      </xdr:pic>
    </xdr:grpSp>
    <xdr:clientData/>
  </xdr:twoCellAnchor>
  <xdr:twoCellAnchor editAs="oneCell">
    <xdr:from>
      <xdr:col>3</xdr:col>
      <xdr:colOff>123825</xdr:colOff>
      <xdr:row>64</xdr:row>
      <xdr:rowOff>66675</xdr:rowOff>
    </xdr:from>
    <xdr:to>
      <xdr:col>5</xdr:col>
      <xdr:colOff>145667</xdr:colOff>
      <xdr:row>65</xdr:row>
      <xdr:rowOff>193630</xdr:rowOff>
    </xdr:to>
    <xdr:pic>
      <xdr:nvPicPr>
        <xdr:cNvPr id="10" name="Picture 9">
          <a:extLst>
            <a:ext uri="{FF2B5EF4-FFF2-40B4-BE49-F238E27FC236}">
              <a16:creationId xmlns:a16="http://schemas.microsoft.com/office/drawing/2014/main" id="{E3F3AE03-8EEC-3217-7398-FFAD51DD6EED}"/>
            </a:ext>
          </a:extLst>
        </xdr:cNvPr>
        <xdr:cNvPicPr>
          <a:picLocks noChangeAspect="1"/>
        </xdr:cNvPicPr>
      </xdr:nvPicPr>
      <xdr:blipFill>
        <a:blip xmlns:r="http://schemas.openxmlformats.org/officeDocument/2006/relationships" r:embed="rId22"/>
        <a:stretch>
          <a:fillRect/>
        </a:stretch>
      </xdr:blipFill>
      <xdr:spPr>
        <a:xfrm>
          <a:off x="3790950" y="15516225"/>
          <a:ext cx="3066667" cy="3650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1276773</xdr:colOff>
      <xdr:row>12</xdr:row>
      <xdr:rowOff>128693</xdr:rowOff>
    </xdr:from>
    <xdr:to>
      <xdr:col>2</xdr:col>
      <xdr:colOff>1735298</xdr:colOff>
      <xdr:row>19</xdr:row>
      <xdr:rowOff>122343</xdr:rowOff>
    </xdr:to>
    <xdr:pic>
      <xdr:nvPicPr>
        <xdr:cNvPr id="9" name="Picture 8" descr="IMG_5621.JPG">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1" cstate="email">
          <a:lum bright="10000"/>
        </a:blip>
        <a:srcRect/>
        <a:stretch>
          <a:fillRect/>
        </a:stretch>
      </xdr:blipFill>
      <xdr:spPr>
        <a:xfrm>
          <a:off x="1336040" y="2854960"/>
          <a:ext cx="2228058" cy="1303866"/>
        </a:xfrm>
        <a:prstGeom prst="rect">
          <a:avLst/>
        </a:prstGeom>
      </xdr:spPr>
    </xdr:pic>
    <xdr:clientData/>
  </xdr:twoCellAnchor>
  <xdr:twoCellAnchor editAs="oneCell">
    <xdr:from>
      <xdr:col>2</xdr:col>
      <xdr:colOff>347133</xdr:colOff>
      <xdr:row>43</xdr:row>
      <xdr:rowOff>40289</xdr:rowOff>
    </xdr:from>
    <xdr:to>
      <xdr:col>2</xdr:col>
      <xdr:colOff>1320800</xdr:colOff>
      <xdr:row>48</xdr:row>
      <xdr:rowOff>143509</xdr:rowOff>
    </xdr:to>
    <xdr:pic>
      <xdr:nvPicPr>
        <xdr:cNvPr id="11" name="Picture 10" descr="Couplers 22.1.jpg">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2" cstate="email">
          <a:lum bright="10000"/>
        </a:blip>
        <a:srcRect r="6616"/>
        <a:stretch>
          <a:fillRect/>
        </a:stretch>
      </xdr:blipFill>
      <xdr:spPr>
        <a:xfrm>
          <a:off x="2175933" y="7270822"/>
          <a:ext cx="973667" cy="1028204"/>
        </a:xfrm>
        <a:prstGeom prst="rect">
          <a:avLst/>
        </a:prstGeom>
      </xdr:spPr>
    </xdr:pic>
    <xdr:clientData/>
  </xdr:twoCellAnchor>
  <xdr:twoCellAnchor>
    <xdr:from>
      <xdr:col>1</xdr:col>
      <xdr:colOff>24553</xdr:colOff>
      <xdr:row>0</xdr:row>
      <xdr:rowOff>203479</xdr:rowOff>
    </xdr:from>
    <xdr:to>
      <xdr:col>2</xdr:col>
      <xdr:colOff>1569720</xdr:colOff>
      <xdr:row>0</xdr:row>
      <xdr:rowOff>482320</xdr:rowOff>
    </xdr:to>
    <xdr:grpSp>
      <xdr:nvGrpSpPr>
        <xdr:cNvPr id="22" name="Group 21">
          <a:extLst>
            <a:ext uri="{FF2B5EF4-FFF2-40B4-BE49-F238E27FC236}">
              <a16:creationId xmlns:a16="http://schemas.microsoft.com/office/drawing/2014/main" id="{00000000-0008-0000-0C00-000016000000}"/>
            </a:ext>
          </a:extLst>
        </xdr:cNvPr>
        <xdr:cNvGrpSpPr/>
      </xdr:nvGrpSpPr>
      <xdr:grpSpPr>
        <a:xfrm>
          <a:off x="94403" y="200304"/>
          <a:ext cx="3345392" cy="285191"/>
          <a:chOff x="83820" y="203480"/>
          <a:chExt cx="3314700" cy="278841"/>
        </a:xfrm>
      </xdr:grpSpPr>
      <xdr:sp macro="" textlink="">
        <xdr:nvSpPr>
          <xdr:cNvPr id="24" name="TextBox 23">
            <a:hlinkClick xmlns:r="http://schemas.openxmlformats.org/officeDocument/2006/relationships" r:id="rId3"/>
            <a:extLst>
              <a:ext uri="{FF2B5EF4-FFF2-40B4-BE49-F238E27FC236}">
                <a16:creationId xmlns:a16="http://schemas.microsoft.com/office/drawing/2014/main" id="{00000000-0008-0000-0C00-000018000000}"/>
              </a:ext>
            </a:extLst>
          </xdr:cNvPr>
          <xdr:cNvSpPr txBox="1"/>
        </xdr:nvSpPr>
        <xdr:spPr>
          <a:xfrm>
            <a:off x="83820" y="203480"/>
            <a:ext cx="144780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25" name="TextBox 24">
            <a:hlinkClick xmlns:r="http://schemas.openxmlformats.org/officeDocument/2006/relationships" r:id="rId4"/>
            <a:extLst>
              <a:ext uri="{FF2B5EF4-FFF2-40B4-BE49-F238E27FC236}">
                <a16:creationId xmlns:a16="http://schemas.microsoft.com/office/drawing/2014/main" id="{00000000-0008-0000-0C00-000019000000}"/>
              </a:ext>
            </a:extLst>
          </xdr:cNvPr>
          <xdr:cNvSpPr txBox="1"/>
        </xdr:nvSpPr>
        <xdr:spPr>
          <a:xfrm>
            <a:off x="1859280" y="203480"/>
            <a:ext cx="153924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xdr:from>
      <xdr:col>8</xdr:col>
      <xdr:colOff>120650</xdr:colOff>
      <xdr:row>56</xdr:row>
      <xdr:rowOff>114300</xdr:rowOff>
    </xdr:from>
    <xdr:to>
      <xdr:col>10</xdr:col>
      <xdr:colOff>850900</xdr:colOff>
      <xdr:row>57</xdr:row>
      <xdr:rowOff>133350</xdr:rowOff>
    </xdr:to>
    <xdr:sp macro="" textlink="">
      <xdr:nvSpPr>
        <xdr:cNvPr id="27" name="TextBox 26">
          <a:hlinkClick xmlns:r="http://schemas.openxmlformats.org/officeDocument/2006/relationships" r:id="rId5" tooltip="Return to Top of Page"/>
          <a:extLst>
            <a:ext uri="{FF2B5EF4-FFF2-40B4-BE49-F238E27FC236}">
              <a16:creationId xmlns:a16="http://schemas.microsoft.com/office/drawing/2014/main" id="{00000000-0008-0000-0C00-00001B000000}"/>
            </a:ext>
          </a:extLst>
        </xdr:cNvPr>
        <xdr:cNvSpPr txBox="1"/>
      </xdr:nvSpPr>
      <xdr:spPr>
        <a:xfrm>
          <a:off x="9899650" y="11017250"/>
          <a:ext cx="1555750" cy="19685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Top of Page</a:t>
          </a:r>
        </a:p>
      </xdr:txBody>
    </xdr:sp>
    <xdr:clientData/>
  </xdr:twoCellAnchor>
  <xdr:twoCellAnchor editAs="oneCell">
    <xdr:from>
      <xdr:col>1</xdr:col>
      <xdr:colOff>141111</xdr:colOff>
      <xdr:row>12</xdr:row>
      <xdr:rowOff>162278</xdr:rowOff>
    </xdr:from>
    <xdr:to>
      <xdr:col>1</xdr:col>
      <xdr:colOff>1298543</xdr:colOff>
      <xdr:row>19</xdr:row>
      <xdr:rowOff>58758</xdr:rowOff>
    </xdr:to>
    <xdr:pic>
      <xdr:nvPicPr>
        <xdr:cNvPr id="26" name="Picture 25" descr="http://www.downwindmarine.com/images/P/891187.jpg">
          <a:extLst>
            <a:ext uri="{FF2B5EF4-FFF2-40B4-BE49-F238E27FC236}">
              <a16:creationId xmlns:a16="http://schemas.microsoft.com/office/drawing/2014/main" id="{85843FB0-A45F-4B63-A4C7-152599CED23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04611" y="3033889"/>
          <a:ext cx="1157432" cy="1131202"/>
        </a:xfrm>
        <a:prstGeom prst="round2DiagRect">
          <a:avLst>
            <a:gd name="adj1" fmla="val 244"/>
            <a:gd name="adj2" fmla="val 0"/>
          </a:avLst>
        </a:prstGeom>
        <a:ln w="12700" cap="sq">
          <a:noFill/>
          <a:miter lim="800000"/>
        </a:ln>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243216</xdr:colOff>
      <xdr:row>22</xdr:row>
      <xdr:rowOff>161924</xdr:rowOff>
    </xdr:from>
    <xdr:to>
      <xdr:col>2</xdr:col>
      <xdr:colOff>1255889</xdr:colOff>
      <xdr:row>26</xdr:row>
      <xdr:rowOff>140425</xdr:rowOff>
    </xdr:to>
    <xdr:pic>
      <xdr:nvPicPr>
        <xdr:cNvPr id="4" name="Picture 3">
          <a:extLst>
            <a:ext uri="{FF2B5EF4-FFF2-40B4-BE49-F238E27FC236}">
              <a16:creationId xmlns:a16="http://schemas.microsoft.com/office/drawing/2014/main" id="{CC1A1DD7-1DD4-4E03-9310-CC98FC0374A4}"/>
            </a:ext>
          </a:extLst>
        </xdr:cNvPr>
        <xdr:cNvPicPr>
          <a:picLocks noChangeAspect="1"/>
        </xdr:cNvPicPr>
      </xdr:nvPicPr>
      <xdr:blipFill>
        <a:blip xmlns:r="http://schemas.openxmlformats.org/officeDocument/2006/relationships" r:embed="rId7"/>
        <a:stretch>
          <a:fillRect/>
        </a:stretch>
      </xdr:blipFill>
      <xdr:spPr>
        <a:xfrm>
          <a:off x="2110116" y="4895849"/>
          <a:ext cx="1012673" cy="702401"/>
        </a:xfrm>
        <a:prstGeom prst="rect">
          <a:avLst/>
        </a:prstGeom>
      </xdr:spPr>
    </xdr:pic>
    <xdr:clientData/>
  </xdr:twoCellAnchor>
  <xdr:twoCellAnchor editAs="oneCell">
    <xdr:from>
      <xdr:col>1</xdr:col>
      <xdr:colOff>133703</xdr:colOff>
      <xdr:row>3</xdr:row>
      <xdr:rowOff>21517</xdr:rowOff>
    </xdr:from>
    <xdr:to>
      <xdr:col>1</xdr:col>
      <xdr:colOff>896409</xdr:colOff>
      <xdr:row>11</xdr:row>
      <xdr:rowOff>11564</xdr:rowOff>
    </xdr:to>
    <xdr:pic>
      <xdr:nvPicPr>
        <xdr:cNvPr id="5" name="Picture 4">
          <a:extLst>
            <a:ext uri="{FF2B5EF4-FFF2-40B4-BE49-F238E27FC236}">
              <a16:creationId xmlns:a16="http://schemas.microsoft.com/office/drawing/2014/main" id="{6B15E80B-A517-4276-89FB-5D8EF5512B01}"/>
            </a:ext>
          </a:extLst>
        </xdr:cNvPr>
        <xdr:cNvPicPr>
          <a:picLocks noChangeAspect="1"/>
        </xdr:cNvPicPr>
      </xdr:nvPicPr>
      <xdr:blipFill>
        <a:blip xmlns:r="http://schemas.openxmlformats.org/officeDocument/2006/relationships" r:embed="rId8"/>
        <a:stretch>
          <a:fillRect/>
        </a:stretch>
      </xdr:blipFill>
      <xdr:spPr>
        <a:xfrm>
          <a:off x="197203" y="1323267"/>
          <a:ext cx="762706" cy="1423030"/>
        </a:xfrm>
        <a:prstGeom prst="rect">
          <a:avLst/>
        </a:prstGeom>
      </xdr:spPr>
    </xdr:pic>
    <xdr:clientData/>
  </xdr:twoCellAnchor>
  <xdr:twoCellAnchor editAs="oneCell">
    <xdr:from>
      <xdr:col>1</xdr:col>
      <xdr:colOff>1255889</xdr:colOff>
      <xdr:row>3</xdr:row>
      <xdr:rowOff>21854</xdr:rowOff>
    </xdr:from>
    <xdr:to>
      <xdr:col>1</xdr:col>
      <xdr:colOff>1630086</xdr:colOff>
      <xdr:row>10</xdr:row>
      <xdr:rowOff>120651</xdr:rowOff>
    </xdr:to>
    <xdr:pic>
      <xdr:nvPicPr>
        <xdr:cNvPr id="8" name="Picture 7">
          <a:extLst>
            <a:ext uri="{FF2B5EF4-FFF2-40B4-BE49-F238E27FC236}">
              <a16:creationId xmlns:a16="http://schemas.microsoft.com/office/drawing/2014/main" id="{2E55E820-A9FF-447F-A7F1-B6E81071849F}"/>
            </a:ext>
          </a:extLst>
        </xdr:cNvPr>
        <xdr:cNvPicPr>
          <a:picLocks noChangeAspect="1"/>
        </xdr:cNvPicPr>
      </xdr:nvPicPr>
      <xdr:blipFill>
        <a:blip xmlns:r="http://schemas.openxmlformats.org/officeDocument/2006/relationships" r:embed="rId9"/>
        <a:stretch>
          <a:fillRect/>
        </a:stretch>
      </xdr:blipFill>
      <xdr:spPr>
        <a:xfrm>
          <a:off x="1319389" y="1305965"/>
          <a:ext cx="374197" cy="1339869"/>
        </a:xfrm>
        <a:prstGeom prst="rect">
          <a:avLst/>
        </a:prstGeom>
      </xdr:spPr>
    </xdr:pic>
    <xdr:clientData/>
  </xdr:twoCellAnchor>
  <xdr:twoCellAnchor editAs="oneCell">
    <xdr:from>
      <xdr:col>2</xdr:col>
      <xdr:colOff>181430</xdr:colOff>
      <xdr:row>3</xdr:row>
      <xdr:rowOff>28222</xdr:rowOff>
    </xdr:from>
    <xdr:to>
      <xdr:col>2</xdr:col>
      <xdr:colOff>865448</xdr:colOff>
      <xdr:row>10</xdr:row>
      <xdr:rowOff>105833</xdr:rowOff>
    </xdr:to>
    <xdr:pic>
      <xdr:nvPicPr>
        <xdr:cNvPr id="14" name="Picture 13">
          <a:extLst>
            <a:ext uri="{FF2B5EF4-FFF2-40B4-BE49-F238E27FC236}">
              <a16:creationId xmlns:a16="http://schemas.microsoft.com/office/drawing/2014/main" id="{23757BED-E389-4169-B416-2A5BCFEBA419}"/>
            </a:ext>
          </a:extLst>
        </xdr:cNvPr>
        <xdr:cNvPicPr>
          <a:picLocks noChangeAspect="1"/>
        </xdr:cNvPicPr>
      </xdr:nvPicPr>
      <xdr:blipFill>
        <a:blip xmlns:r="http://schemas.openxmlformats.org/officeDocument/2006/relationships" r:embed="rId10"/>
        <a:stretch>
          <a:fillRect/>
        </a:stretch>
      </xdr:blipFill>
      <xdr:spPr>
        <a:xfrm>
          <a:off x="2051152" y="1312333"/>
          <a:ext cx="684018" cy="1312333"/>
        </a:xfrm>
        <a:prstGeom prst="rect">
          <a:avLst/>
        </a:prstGeom>
      </xdr:spPr>
    </xdr:pic>
    <xdr:clientData/>
  </xdr:twoCellAnchor>
  <xdr:twoCellAnchor editAs="oneCell">
    <xdr:from>
      <xdr:col>2</xdr:col>
      <xdr:colOff>1186644</xdr:colOff>
      <xdr:row>2</xdr:row>
      <xdr:rowOff>366888</xdr:rowOff>
    </xdr:from>
    <xdr:to>
      <xdr:col>2</xdr:col>
      <xdr:colOff>1608667</xdr:colOff>
      <xdr:row>10</xdr:row>
      <xdr:rowOff>134860</xdr:rowOff>
    </xdr:to>
    <xdr:pic>
      <xdr:nvPicPr>
        <xdr:cNvPr id="15" name="Picture 14">
          <a:extLst>
            <a:ext uri="{FF2B5EF4-FFF2-40B4-BE49-F238E27FC236}">
              <a16:creationId xmlns:a16="http://schemas.microsoft.com/office/drawing/2014/main" id="{472CA55E-4B05-4694-ABE6-980BF632CFF8}"/>
            </a:ext>
          </a:extLst>
        </xdr:cNvPr>
        <xdr:cNvPicPr>
          <a:picLocks noChangeAspect="1"/>
        </xdr:cNvPicPr>
      </xdr:nvPicPr>
      <xdr:blipFill>
        <a:blip xmlns:r="http://schemas.openxmlformats.org/officeDocument/2006/relationships" r:embed="rId11"/>
        <a:stretch>
          <a:fillRect/>
        </a:stretch>
      </xdr:blipFill>
      <xdr:spPr>
        <a:xfrm>
          <a:off x="3056366" y="1284110"/>
          <a:ext cx="422023" cy="1369583"/>
        </a:xfrm>
        <a:prstGeom prst="rect">
          <a:avLst/>
        </a:prstGeom>
      </xdr:spPr>
    </xdr:pic>
    <xdr:clientData/>
  </xdr:twoCellAnchor>
  <xdr:oneCellAnchor>
    <xdr:from>
      <xdr:col>2</xdr:col>
      <xdr:colOff>400050</xdr:colOff>
      <xdr:row>28</xdr:row>
      <xdr:rowOff>44450</xdr:rowOff>
    </xdr:from>
    <xdr:ext cx="995795" cy="995795"/>
    <xdr:pic>
      <xdr:nvPicPr>
        <xdr:cNvPr id="16" name="Picture 15">
          <a:extLst>
            <a:ext uri="{FF2B5EF4-FFF2-40B4-BE49-F238E27FC236}">
              <a16:creationId xmlns:a16="http://schemas.microsoft.com/office/drawing/2014/main" id="{B0F0F944-57C3-4CE9-9986-FE459EBEB72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266950" y="5778500"/>
          <a:ext cx="995795" cy="995795"/>
        </a:xfrm>
        <a:prstGeom prst="round2DiagRect">
          <a:avLst>
            <a:gd name="adj1" fmla="val 244"/>
            <a:gd name="adj2" fmla="val 0"/>
          </a:avLst>
        </a:prstGeom>
        <a:ln w="12700" cap="sq">
          <a:noFill/>
          <a:miter lim="800000"/>
        </a:ln>
        <a:effectLst/>
      </xdr:spPr>
    </xdr:pic>
    <xdr:clientData/>
  </xdr:oneCellAnchor>
  <xdr:twoCellAnchor editAs="oneCell">
    <xdr:from>
      <xdr:col>2</xdr:col>
      <xdr:colOff>450850</xdr:colOff>
      <xdr:row>51</xdr:row>
      <xdr:rowOff>158750</xdr:rowOff>
    </xdr:from>
    <xdr:to>
      <xdr:col>2</xdr:col>
      <xdr:colOff>1395455</xdr:colOff>
      <xdr:row>56</xdr:row>
      <xdr:rowOff>146050</xdr:rowOff>
    </xdr:to>
    <xdr:pic>
      <xdr:nvPicPr>
        <xdr:cNvPr id="3" name="Picture 2" descr="Hose Reels.png">
          <a:extLst>
            <a:ext uri="{FF2B5EF4-FFF2-40B4-BE49-F238E27FC236}">
              <a16:creationId xmlns:a16="http://schemas.microsoft.com/office/drawing/2014/main" id="{735181D3-6CA0-43B2-9BD8-5C7DC54E99CB}"/>
            </a:ext>
          </a:extLst>
        </xdr:cNvPr>
        <xdr:cNvPicPr>
          <a:picLocks noChangeAspect="1"/>
        </xdr:cNvPicPr>
      </xdr:nvPicPr>
      <xdr:blipFill>
        <a:blip xmlns:r="http://schemas.openxmlformats.org/officeDocument/2006/relationships" r:embed="rId13" cstate="email"/>
        <a:srcRect l="18868" t="9455" r="14623"/>
        <a:stretch>
          <a:fillRect/>
        </a:stretch>
      </xdr:blipFill>
      <xdr:spPr>
        <a:xfrm>
          <a:off x="2317750" y="10172700"/>
          <a:ext cx="944605" cy="876300"/>
        </a:xfrm>
        <a:prstGeom prst="rect">
          <a:avLst/>
        </a:prstGeom>
      </xdr:spPr>
    </xdr:pic>
    <xdr:clientData/>
  </xdr:twoCellAnchor>
  <xdr:twoCellAnchor editAs="oneCell">
    <xdr:from>
      <xdr:col>3</xdr:col>
      <xdr:colOff>180975</xdr:colOff>
      <xdr:row>56</xdr:row>
      <xdr:rowOff>114300</xdr:rowOff>
    </xdr:from>
    <xdr:to>
      <xdr:col>5</xdr:col>
      <xdr:colOff>752092</xdr:colOff>
      <xdr:row>58</xdr:row>
      <xdr:rowOff>117430</xdr:rowOff>
    </xdr:to>
    <xdr:pic>
      <xdr:nvPicPr>
        <xdr:cNvPr id="2" name="Picture 1">
          <a:extLst>
            <a:ext uri="{FF2B5EF4-FFF2-40B4-BE49-F238E27FC236}">
              <a16:creationId xmlns:a16="http://schemas.microsoft.com/office/drawing/2014/main" id="{8B06C18A-0FEB-18F7-D3BF-82E0D7B8575F}"/>
            </a:ext>
          </a:extLst>
        </xdr:cNvPr>
        <xdr:cNvPicPr>
          <a:picLocks noChangeAspect="1"/>
        </xdr:cNvPicPr>
      </xdr:nvPicPr>
      <xdr:blipFill>
        <a:blip xmlns:r="http://schemas.openxmlformats.org/officeDocument/2006/relationships" r:embed="rId14"/>
        <a:stretch>
          <a:fillRect/>
        </a:stretch>
      </xdr:blipFill>
      <xdr:spPr>
        <a:xfrm>
          <a:off x="3943350" y="9382125"/>
          <a:ext cx="3066667" cy="3650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24553</xdr:colOff>
      <xdr:row>0</xdr:row>
      <xdr:rowOff>203479</xdr:rowOff>
    </xdr:from>
    <xdr:to>
      <xdr:col>2</xdr:col>
      <xdr:colOff>1569720</xdr:colOff>
      <xdr:row>0</xdr:row>
      <xdr:rowOff>482320</xdr:rowOff>
    </xdr:to>
    <xdr:grpSp>
      <xdr:nvGrpSpPr>
        <xdr:cNvPr id="13" name="Group 12">
          <a:extLst>
            <a:ext uri="{FF2B5EF4-FFF2-40B4-BE49-F238E27FC236}">
              <a16:creationId xmlns:a16="http://schemas.microsoft.com/office/drawing/2014/main" id="{00000000-0008-0000-0D00-00000D000000}"/>
            </a:ext>
          </a:extLst>
        </xdr:cNvPr>
        <xdr:cNvGrpSpPr/>
      </xdr:nvGrpSpPr>
      <xdr:grpSpPr>
        <a:xfrm>
          <a:off x="94403" y="200304"/>
          <a:ext cx="3345392" cy="285191"/>
          <a:chOff x="83820" y="203480"/>
          <a:chExt cx="3314700" cy="278841"/>
        </a:xfrm>
      </xdr:grpSpPr>
      <xdr:sp macro="" textlink="">
        <xdr:nvSpPr>
          <xdr:cNvPr id="15" name="TextBox 14">
            <a:hlinkClick xmlns:r="http://schemas.openxmlformats.org/officeDocument/2006/relationships" r:id="rId1"/>
            <a:extLst>
              <a:ext uri="{FF2B5EF4-FFF2-40B4-BE49-F238E27FC236}">
                <a16:creationId xmlns:a16="http://schemas.microsoft.com/office/drawing/2014/main" id="{00000000-0008-0000-0D00-00000F000000}"/>
              </a:ext>
            </a:extLst>
          </xdr:cNvPr>
          <xdr:cNvSpPr txBox="1"/>
        </xdr:nvSpPr>
        <xdr:spPr>
          <a:xfrm>
            <a:off x="83820" y="203480"/>
            <a:ext cx="144780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sp macro="" textlink="">
        <xdr:nvSpPr>
          <xdr:cNvPr id="17" name="TextBox 16">
            <a:hlinkClick xmlns:r="http://schemas.openxmlformats.org/officeDocument/2006/relationships" r:id="rId2"/>
            <a:extLst>
              <a:ext uri="{FF2B5EF4-FFF2-40B4-BE49-F238E27FC236}">
                <a16:creationId xmlns:a16="http://schemas.microsoft.com/office/drawing/2014/main" id="{00000000-0008-0000-0D00-000011000000}"/>
              </a:ext>
            </a:extLst>
          </xdr:cNvPr>
          <xdr:cNvSpPr txBox="1"/>
        </xdr:nvSpPr>
        <xdr:spPr>
          <a:xfrm>
            <a:off x="1859280" y="203480"/>
            <a:ext cx="1539240" cy="278841"/>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rPr>
              <a:t>Bill of Materials</a:t>
            </a:r>
          </a:p>
        </xdr:txBody>
      </xdr:sp>
    </xdr:grpSp>
    <xdr:clientData/>
  </xdr:twoCellAnchor>
  <xdr:twoCellAnchor editAs="oneCell">
    <xdr:from>
      <xdr:col>1</xdr:col>
      <xdr:colOff>1802471</xdr:colOff>
      <xdr:row>2</xdr:row>
      <xdr:rowOff>0</xdr:rowOff>
    </xdr:from>
    <xdr:to>
      <xdr:col>2</xdr:col>
      <xdr:colOff>1636889</xdr:colOff>
      <xdr:row>1048576</xdr:row>
      <xdr:rowOff>155575</xdr:rowOff>
    </xdr:to>
    <xdr:pic>
      <xdr:nvPicPr>
        <xdr:cNvPr id="16" name="Picture 15" descr="Accessories 4.png">
          <a:extLst>
            <a:ext uri="{FF2B5EF4-FFF2-40B4-BE49-F238E27FC236}">
              <a16:creationId xmlns:a16="http://schemas.microsoft.com/office/drawing/2014/main" id="{00000000-0008-0000-0D00-000010000000}"/>
            </a:ext>
          </a:extLst>
        </xdr:cNvPr>
        <xdr:cNvPicPr>
          <a:picLocks noChangeAspect="1"/>
        </xdr:cNvPicPr>
      </xdr:nvPicPr>
      <xdr:blipFill rotWithShape="1">
        <a:blip xmlns:r="http://schemas.openxmlformats.org/officeDocument/2006/relationships" r:embed="rId3" cstate="email"/>
        <a:srcRect l="-4587" t="7224" r="-4587" b="7224"/>
        <a:stretch/>
      </xdr:blipFill>
      <xdr:spPr>
        <a:xfrm>
          <a:off x="1865971" y="3209840"/>
          <a:ext cx="1640640" cy="1058771"/>
        </a:xfrm>
        <a:prstGeom prst="rect">
          <a:avLst/>
        </a:prstGeom>
      </xdr:spPr>
    </xdr:pic>
    <xdr:clientData/>
  </xdr:twoCellAnchor>
  <xdr:twoCellAnchor editAs="oneCell">
    <xdr:from>
      <xdr:col>3</xdr:col>
      <xdr:colOff>161925</xdr:colOff>
      <xdr:row>6</xdr:row>
      <xdr:rowOff>66675</xdr:rowOff>
    </xdr:from>
    <xdr:to>
      <xdr:col>5</xdr:col>
      <xdr:colOff>733042</xdr:colOff>
      <xdr:row>9</xdr:row>
      <xdr:rowOff>69805</xdr:rowOff>
    </xdr:to>
    <xdr:pic>
      <xdr:nvPicPr>
        <xdr:cNvPr id="2" name="Picture 1">
          <a:extLst>
            <a:ext uri="{FF2B5EF4-FFF2-40B4-BE49-F238E27FC236}">
              <a16:creationId xmlns:a16="http://schemas.microsoft.com/office/drawing/2014/main" id="{CCA94D08-D9ED-8FD1-2D98-F8909928AF0F}"/>
            </a:ext>
          </a:extLst>
        </xdr:cNvPr>
        <xdr:cNvPicPr>
          <a:picLocks noChangeAspect="1"/>
        </xdr:cNvPicPr>
      </xdr:nvPicPr>
      <xdr:blipFill>
        <a:blip xmlns:r="http://schemas.openxmlformats.org/officeDocument/2006/relationships" r:embed="rId4"/>
        <a:stretch>
          <a:fillRect/>
        </a:stretch>
      </xdr:blipFill>
      <xdr:spPr>
        <a:xfrm>
          <a:off x="3829050" y="1352550"/>
          <a:ext cx="3066667" cy="3650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184149</xdr:colOff>
      <xdr:row>3</xdr:row>
      <xdr:rowOff>25400</xdr:rowOff>
    </xdr:from>
    <xdr:to>
      <xdr:col>15</xdr:col>
      <xdr:colOff>180530</xdr:colOff>
      <xdr:row>29</xdr:row>
      <xdr:rowOff>57150</xdr:rowOff>
    </xdr:to>
    <xdr:pic>
      <xdr:nvPicPr>
        <xdr:cNvPr id="3" name="Picture 2">
          <a:extLst>
            <a:ext uri="{FF2B5EF4-FFF2-40B4-BE49-F238E27FC236}">
              <a16:creationId xmlns:a16="http://schemas.microsoft.com/office/drawing/2014/main" id="{A0EEAAB8-DE55-4E21-9C8E-A544F5AA3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449" y="577850"/>
          <a:ext cx="8530781" cy="481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36</xdr:row>
      <xdr:rowOff>51635</xdr:rowOff>
    </xdr:from>
    <xdr:to>
      <xdr:col>15</xdr:col>
      <xdr:colOff>165099</xdr:colOff>
      <xdr:row>62</xdr:row>
      <xdr:rowOff>152400</xdr:rowOff>
    </xdr:to>
    <xdr:pic>
      <xdr:nvPicPr>
        <xdr:cNvPr id="4" name="Picture 3">
          <a:extLst>
            <a:ext uri="{FF2B5EF4-FFF2-40B4-BE49-F238E27FC236}">
              <a16:creationId xmlns:a16="http://schemas.microsoft.com/office/drawing/2014/main" id="{0DB24C69-7D24-4303-8C62-346B53A106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300" y="6681035"/>
          <a:ext cx="8528049" cy="4888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165100</xdr:colOff>
      <xdr:row>2</xdr:row>
      <xdr:rowOff>19050</xdr:rowOff>
    </xdr:from>
    <xdr:to>
      <xdr:col>15</xdr:col>
      <xdr:colOff>152400</xdr:colOff>
      <xdr:row>3</xdr:row>
      <xdr:rowOff>25400</xdr:rowOff>
    </xdr:to>
    <xdr:sp macro="" textlink="">
      <xdr:nvSpPr>
        <xdr:cNvPr id="2" name="TextBox 1">
          <a:extLst>
            <a:ext uri="{FF2B5EF4-FFF2-40B4-BE49-F238E27FC236}">
              <a16:creationId xmlns:a16="http://schemas.microsoft.com/office/drawing/2014/main" id="{A3FD99FB-16D4-484C-B66F-50406C43E7B4}"/>
            </a:ext>
          </a:extLst>
        </xdr:cNvPr>
        <xdr:cNvSpPr txBox="1"/>
      </xdr:nvSpPr>
      <xdr:spPr>
        <a:xfrm>
          <a:off x="4502150" y="603250"/>
          <a:ext cx="4254500" cy="260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6">
                  <a:lumMod val="75000"/>
                </a:schemeClr>
              </a:solidFill>
            </a:rPr>
            <a:t>***Contents</a:t>
          </a:r>
          <a:r>
            <a:rPr lang="en-US" sz="1100" b="1" baseline="0">
              <a:solidFill>
                <a:schemeClr val="accent6">
                  <a:lumMod val="75000"/>
                </a:schemeClr>
              </a:solidFill>
            </a:rPr>
            <a:t> of tool kits are subject to change without notification***</a:t>
          </a:r>
          <a:endParaRPr lang="en-US" sz="1100" b="1">
            <a:solidFill>
              <a:schemeClr val="accent6">
                <a:lumMod val="7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xdr:colOff>
      <xdr:row>0</xdr:row>
      <xdr:rowOff>0</xdr:rowOff>
    </xdr:from>
    <xdr:to>
      <xdr:col>12</xdr:col>
      <xdr:colOff>1552576</xdr:colOff>
      <xdr:row>0</xdr:row>
      <xdr:rowOff>352425</xdr:rowOff>
    </xdr:to>
    <xdr:sp macro="" textlink="">
      <xdr:nvSpPr>
        <xdr:cNvPr id="4" name="TextBox 3">
          <a:hlinkClick xmlns:r="http://schemas.openxmlformats.org/officeDocument/2006/relationships" r:id="rId1" tooltip="Go To Bill of Material Screen"/>
          <a:extLst>
            <a:ext uri="{FF2B5EF4-FFF2-40B4-BE49-F238E27FC236}">
              <a16:creationId xmlns:a16="http://schemas.microsoft.com/office/drawing/2014/main" id="{A38EDA3A-0E77-4260-ADD9-840FFF512B55}"/>
            </a:ext>
          </a:extLst>
        </xdr:cNvPr>
        <xdr:cNvSpPr txBox="1"/>
      </xdr:nvSpPr>
      <xdr:spPr>
        <a:xfrm>
          <a:off x="1" y="0"/>
          <a:ext cx="1752600" cy="352425"/>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600" b="1" cap="none" spc="0">
              <a:ln w="1905"/>
              <a:solidFill>
                <a:schemeClr val="tx2"/>
              </a:solidFill>
              <a:effectLst/>
            </a:rPr>
            <a:t>Return to Menu</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304800</xdr:colOff>
      <xdr:row>13</xdr:row>
      <xdr:rowOff>46101</xdr:rowOff>
    </xdr:from>
    <xdr:to>
      <xdr:col>12</xdr:col>
      <xdr:colOff>533400</xdr:colOff>
      <xdr:row>18</xdr:row>
      <xdr:rowOff>175260</xdr:rowOff>
    </xdr:to>
    <xdr:pic>
      <xdr:nvPicPr>
        <xdr:cNvPr id="2052" name="Picture 4">
          <a:extLst>
            <a:ext uri="{FF2B5EF4-FFF2-40B4-BE49-F238E27FC236}">
              <a16:creationId xmlns:a16="http://schemas.microsoft.com/office/drawing/2014/main" id="{00000000-0008-0000-0F00-000004080000}"/>
            </a:ext>
          </a:extLst>
        </xdr:cNvPr>
        <xdr:cNvPicPr>
          <a:picLocks noChangeAspect="1" noChangeArrowheads="1"/>
        </xdr:cNvPicPr>
      </xdr:nvPicPr>
      <xdr:blipFill>
        <a:blip xmlns:r="http://schemas.openxmlformats.org/officeDocument/2006/relationships" r:embed="rId1" cstate="email"/>
        <a:srcRect/>
        <a:stretch>
          <a:fillRect/>
        </a:stretch>
      </xdr:blipFill>
      <xdr:spPr bwMode="auto">
        <a:xfrm>
          <a:off x="6400800" y="2469261"/>
          <a:ext cx="1447800" cy="1043559"/>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10</xdr:col>
      <xdr:colOff>251460</xdr:colOff>
      <xdr:row>0</xdr:row>
      <xdr:rowOff>121920</xdr:rowOff>
    </xdr:from>
    <xdr:to>
      <xdr:col>12</xdr:col>
      <xdr:colOff>480060</xdr:colOff>
      <xdr:row>1</xdr:row>
      <xdr:rowOff>175260</xdr:rowOff>
    </xdr:to>
    <xdr:sp macro="" textlink="">
      <xdr:nvSpPr>
        <xdr:cNvPr id="2" name="TextBox 1">
          <a:hlinkClick xmlns:r="http://schemas.openxmlformats.org/officeDocument/2006/relationships" r:id="rId2"/>
          <a:extLst>
            <a:ext uri="{FF2B5EF4-FFF2-40B4-BE49-F238E27FC236}">
              <a16:creationId xmlns:a16="http://schemas.microsoft.com/office/drawing/2014/main" id="{00000000-0008-0000-0F00-000002000000}"/>
            </a:ext>
          </a:extLst>
        </xdr:cNvPr>
        <xdr:cNvSpPr txBox="1"/>
      </xdr:nvSpPr>
      <xdr:spPr>
        <a:xfrm>
          <a:off x="6347460" y="121920"/>
          <a:ext cx="1447800" cy="281940"/>
        </a:xfrm>
        <a:prstGeom prst="rect">
          <a:avLst/>
        </a:prstGeom>
        <a:solidFill>
          <a:schemeClr val="bg1">
            <a:lumMod val="85000"/>
          </a:schemeClr>
        </a:solidFill>
        <a:ln w="9525" cmpd="sng">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400" b="1" cap="none" spc="0">
              <a:ln w="1905"/>
              <a:solidFill>
                <a:schemeClr val="accent1"/>
              </a:solidFill>
              <a:effectLst>
                <a:innerShdw blurRad="69850" dist="43180" dir="5400000">
                  <a:srgbClr val="000000">
                    <a:alpha val="65000"/>
                  </a:srgbClr>
                </a:innerShdw>
              </a:effectLst>
            </a:rPr>
            <a:t>Return to Menu</a:t>
          </a:r>
        </a:p>
      </xdr:txBody>
    </xdr:sp>
    <xdr:clientData/>
  </xdr:twoCellAnchor>
  <xdr:twoCellAnchor editAs="oneCell">
    <xdr:from>
      <xdr:col>0</xdr:col>
      <xdr:colOff>434340</xdr:colOff>
      <xdr:row>3</xdr:row>
      <xdr:rowOff>167640</xdr:rowOff>
    </xdr:from>
    <xdr:to>
      <xdr:col>3</xdr:col>
      <xdr:colOff>0</xdr:colOff>
      <xdr:row>11</xdr:row>
      <xdr:rowOff>104918</xdr:rowOff>
    </xdr:to>
    <xdr:pic>
      <xdr:nvPicPr>
        <xdr:cNvPr id="2051" name="Picture 3">
          <a:hlinkClick xmlns:r="http://schemas.openxmlformats.org/officeDocument/2006/relationships" r:id="rId3"/>
          <a:extLst>
            <a:ext uri="{FF2B5EF4-FFF2-40B4-BE49-F238E27FC236}">
              <a16:creationId xmlns:a16="http://schemas.microsoft.com/office/drawing/2014/main" id="{00000000-0008-0000-0F00-000003080000}"/>
            </a:ext>
          </a:extLst>
        </xdr:cNvPr>
        <xdr:cNvPicPr>
          <a:picLocks noChangeAspect="1" noChangeArrowheads="1"/>
        </xdr:cNvPicPr>
      </xdr:nvPicPr>
      <xdr:blipFill>
        <a:blip xmlns:r="http://schemas.openxmlformats.org/officeDocument/2006/relationships" r:embed="rId4" cstate="email"/>
        <a:srcRect/>
        <a:stretch>
          <a:fillRect/>
        </a:stretch>
      </xdr:blipFill>
      <xdr:spPr bwMode="auto">
        <a:xfrm>
          <a:off x="434340" y="762000"/>
          <a:ext cx="1394460" cy="1400318"/>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1</xdr:col>
      <xdr:colOff>121920</xdr:colOff>
      <xdr:row>0</xdr:row>
      <xdr:rowOff>53340</xdr:rowOff>
    </xdr:from>
    <xdr:to>
      <xdr:col>10</xdr:col>
      <xdr:colOff>53340</xdr:colOff>
      <xdr:row>3</xdr:row>
      <xdr:rowOff>91440</xdr:rowOff>
    </xdr:to>
    <xdr:sp macro="" textlink="">
      <xdr:nvSpPr>
        <xdr:cNvPr id="12" name="TextBox 11">
          <a:extLst>
            <a:ext uri="{FF2B5EF4-FFF2-40B4-BE49-F238E27FC236}">
              <a16:creationId xmlns:a16="http://schemas.microsoft.com/office/drawing/2014/main" id="{00000000-0008-0000-0F00-00000C000000}"/>
            </a:ext>
          </a:extLst>
        </xdr:cNvPr>
        <xdr:cNvSpPr txBox="1"/>
      </xdr:nvSpPr>
      <xdr:spPr>
        <a:xfrm>
          <a:off x="731520" y="53340"/>
          <a:ext cx="5417820" cy="632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3200" b="1">
              <a:solidFill>
                <a:schemeClr val="tx2"/>
              </a:solidFill>
            </a:rPr>
            <a:t>The Quick Drop Fittings</a:t>
          </a:r>
        </a:p>
      </xdr:txBody>
    </xdr:sp>
    <xdr:clientData/>
  </xdr:twoCellAnchor>
  <xdr:twoCellAnchor>
    <xdr:from>
      <xdr:col>0</xdr:col>
      <xdr:colOff>281940</xdr:colOff>
      <xdr:row>3</xdr:row>
      <xdr:rowOff>114301</xdr:rowOff>
    </xdr:from>
    <xdr:to>
      <xdr:col>12</xdr:col>
      <xdr:colOff>518160</xdr:colOff>
      <xdr:row>27</xdr:row>
      <xdr:rowOff>137159</xdr:rowOff>
    </xdr:to>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281940" y="708661"/>
          <a:ext cx="7551420" cy="4411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tx2"/>
              </a:solidFill>
            </a:rPr>
            <a:t>		Used to create a drop from the header pipe without the risk of condensation contamination to                      		tools and equipment (that could</a:t>
          </a:r>
          <a:r>
            <a:rPr lang="en-US" sz="1100" baseline="0">
              <a:solidFill>
                <a:schemeClr val="tx2"/>
              </a:solidFill>
            </a:rPr>
            <a:t> result in premature failures).</a:t>
          </a:r>
        </a:p>
        <a:p>
          <a:endParaRPr lang="en-US" sz="1100">
            <a:solidFill>
              <a:schemeClr val="tx2"/>
            </a:solidFill>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2"/>
              </a:solidFill>
              <a:latin typeface="+mn-lt"/>
              <a:ea typeface="+mn-ea"/>
              <a:cs typeface="+mn-cs"/>
            </a:rPr>
            <a:t>		Traditional fittings -</a:t>
          </a:r>
          <a:r>
            <a:rPr lang="en-US" sz="1100" baseline="0">
              <a:solidFill>
                <a:schemeClr val="tx2"/>
              </a:solidFill>
              <a:latin typeface="+mn-lt"/>
              <a:ea typeface="+mn-ea"/>
              <a:cs typeface="+mn-cs"/>
            </a:rPr>
            <a:t> (1) equal tee, &amp; (2) elbows.  In a traditional system, tee's should never point 			down from a header pipe.  This allows the condesation that forms in the header to migrate 			down to your tools and equipment. For this reason you need to use additional elbows to bring 			the pipe back down towards the floor.</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Calibri"/>
              <a:ea typeface="+mn-ea"/>
              <a:cs typeface="+mn-cs"/>
            </a:rPr>
            <a:t>●  </a:t>
          </a:r>
          <a:r>
            <a:rPr lang="en-US" sz="1100" baseline="0">
              <a:solidFill>
                <a:schemeClr val="tx2"/>
              </a:solidFill>
              <a:latin typeface="+mn-lt"/>
              <a:ea typeface="+mn-ea"/>
              <a:cs typeface="+mn-cs"/>
            </a:rPr>
            <a:t>With the Quick Drop you only need one fitting.  They attach around the outside of the pipe, sealing</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mn-lt"/>
              <a:ea typeface="+mn-ea"/>
              <a:cs typeface="+mn-cs"/>
            </a:rPr>
            <a:t> with an oring (pictured right). A hole is drilled into the side (or top depending on orientation) of the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mn-lt"/>
              <a:ea typeface="+mn-ea"/>
              <a:cs typeface="+mn-cs"/>
            </a:rPr>
            <a:t>pipe which keeps condensation in the bottom half of the pipe to be drained back to the receiver tank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mn-lt"/>
              <a:ea typeface="+mn-ea"/>
              <a:cs typeface="+mn-cs"/>
            </a:rPr>
            <a:t>or to a drip leg.</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mn-lt"/>
              <a:ea typeface="+mn-ea"/>
              <a:cs typeface="+mn-cs"/>
            </a:rPr>
            <a:t>●  The quick drop fitting comes with a drilling jig built into the fitting.  No specialized tools required.</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mn-lt"/>
              <a:ea typeface="+mn-ea"/>
              <a:cs typeface="+mn-cs"/>
            </a:rPr>
            <a:t>●  The quick drop fitting literally takes a matter of a few minutes to install and can be installed after the header is complete.  This     makes for a very quick installation of both the header (no cutting of pipes everytime a drop is required) and the drops.  Drops can be added anytime in the future as needed providing you with a leak free connection.</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2"/>
              </a:solidFill>
              <a:latin typeface="+mn-lt"/>
              <a:ea typeface="+mn-ea"/>
              <a:cs typeface="+mn-cs"/>
            </a:rPr>
            <a:t>●  The Quick drop fitting is available in two sizes (3/4" &amp; 1") as well as NPT threaded connections - to connect your pressure gauges , tools, or hoses directly. This selection allows you to configure your system in many ways</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tx2"/>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latin typeface="+mn-lt"/>
              <a:ea typeface="+mn-ea"/>
              <a:cs typeface="+mn-cs"/>
            </a:rPr>
            <a:t>	</a:t>
          </a:r>
          <a:endParaRPr lang="en-US"/>
        </a:p>
        <a:p>
          <a:r>
            <a:rPr lang="en-US" sz="1100"/>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200026</xdr:colOff>
      <xdr:row>0</xdr:row>
      <xdr:rowOff>142875</xdr:rowOff>
    </xdr:from>
    <xdr:to>
      <xdr:col>39</xdr:col>
      <xdr:colOff>606425</xdr:colOff>
      <xdr:row>2</xdr:row>
      <xdr:rowOff>225425</xdr:rowOff>
    </xdr:to>
    <xdr:sp macro="" textlink="">
      <xdr:nvSpPr>
        <xdr:cNvPr id="2" name="Text Box 2">
          <a:extLst>
            <a:ext uri="{FF2B5EF4-FFF2-40B4-BE49-F238E27FC236}">
              <a16:creationId xmlns:a16="http://schemas.microsoft.com/office/drawing/2014/main" id="{884C9511-68DC-451F-8790-745794B2E711}"/>
            </a:ext>
          </a:extLst>
        </xdr:cNvPr>
        <xdr:cNvSpPr txBox="1">
          <a:spLocks noChangeArrowheads="1"/>
        </xdr:cNvSpPr>
      </xdr:nvSpPr>
      <xdr:spPr bwMode="auto">
        <a:xfrm>
          <a:off x="460376" y="142875"/>
          <a:ext cx="3975100" cy="450850"/>
        </a:xfrm>
        <a:prstGeom prst="rect">
          <a:avLst/>
        </a:prstGeom>
        <a:noFill/>
        <a:ln w="9525">
          <a:noFill/>
          <a:miter lim="800000"/>
          <a:headEnd/>
          <a:tailEnd/>
        </a:ln>
      </xdr:spPr>
      <xdr:txBody>
        <a:bodyPr vertOverflow="clip" wrap="square" lIns="54864" tIns="41148" rIns="0" bIns="0" anchor="t" upright="1"/>
        <a:lstStyle/>
        <a:p>
          <a:pPr algn="l" rtl="0">
            <a:defRPr sz="1000"/>
          </a:pPr>
          <a:r>
            <a:rPr lang="en-US" sz="2400" b="1" i="1" u="none" strike="noStrike" baseline="0">
              <a:solidFill>
                <a:srgbClr val="0099C0"/>
              </a:solidFill>
              <a:latin typeface="Arial"/>
              <a:cs typeface="Arial"/>
            </a:rPr>
            <a:t>AIRnet  Price Management</a:t>
          </a:r>
          <a:endParaRPr lang="en-US"/>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200026</xdr:colOff>
      <xdr:row>0</xdr:row>
      <xdr:rowOff>142875</xdr:rowOff>
    </xdr:from>
    <xdr:to>
      <xdr:col>36</xdr:col>
      <xdr:colOff>323850</xdr:colOff>
      <xdr:row>2</xdr:row>
      <xdr:rowOff>225425</xdr:rowOff>
    </xdr:to>
    <xdr:sp macro="" textlink="">
      <xdr:nvSpPr>
        <xdr:cNvPr id="2" name="Text Box 2">
          <a:extLst>
            <a:ext uri="{FF2B5EF4-FFF2-40B4-BE49-F238E27FC236}">
              <a16:creationId xmlns:a16="http://schemas.microsoft.com/office/drawing/2014/main" id="{D5994192-EEA6-4ADD-BA20-2F9CCC460931}"/>
            </a:ext>
          </a:extLst>
        </xdr:cNvPr>
        <xdr:cNvSpPr txBox="1">
          <a:spLocks noChangeArrowheads="1"/>
        </xdr:cNvSpPr>
      </xdr:nvSpPr>
      <xdr:spPr bwMode="auto">
        <a:xfrm>
          <a:off x="457201" y="142875"/>
          <a:ext cx="3981450" cy="444500"/>
        </a:xfrm>
        <a:prstGeom prst="rect">
          <a:avLst/>
        </a:prstGeom>
        <a:noFill/>
        <a:ln w="9525">
          <a:noFill/>
          <a:miter lim="800000"/>
          <a:headEnd/>
          <a:tailEnd/>
        </a:ln>
      </xdr:spPr>
      <xdr:txBody>
        <a:bodyPr vertOverflow="clip" wrap="square" lIns="54864" tIns="41148" rIns="0" bIns="0" anchor="t" upright="1"/>
        <a:lstStyle/>
        <a:p>
          <a:pPr algn="l" rtl="0">
            <a:defRPr sz="1000"/>
          </a:pPr>
          <a:r>
            <a:rPr lang="en-US" sz="2400" b="1" i="1" u="none" strike="noStrike" baseline="0">
              <a:solidFill>
                <a:srgbClr val="0099C0"/>
              </a:solidFill>
              <a:latin typeface="Arial"/>
              <a:cs typeface="Arial"/>
            </a:rPr>
            <a:t>AIRnet  Price Management</a:t>
          </a:r>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2" displayName="Table32" ref="D2:K28" totalsRowShown="0">
  <tableColumns count="8">
    <tableColumn id="1" xr3:uid="{00000000-0010-0000-0000-000001000000}" name="Part Number" dataDxfId="123"/>
    <tableColumn id="2" xr3:uid="{00000000-0010-0000-0000-000002000000}" name="Size mm / in"/>
    <tableColumn id="3" xr3:uid="{00000000-0010-0000-0000-000003000000}" name="Additonal Info"/>
    <tableColumn id="4" xr3:uid="{00000000-0010-0000-0000-000004000000}" name="Lot Size"/>
    <tableColumn id="6" xr3:uid="{00000000-0010-0000-0000-000006000000}" name="Qty" dataDxfId="122"/>
    <tableColumn id="5" xr3:uid="{00000000-0010-0000-0000-000005000000}" name="Your Price" dataDxfId="121" dataCellStyle="Currency">
      <calculatedColumnFormula>VLOOKUP(D2,#REF!,5,FALSE)</calculatedColumnFormula>
    </tableColumn>
    <tableColumn id="8" xr3:uid="{2A73450C-8422-4DFC-97AD-02BBC8F7008E}" name="List Price" dataDxfId="120" dataCellStyle="Currency">
      <calculatedColumnFormula>VLOOKUP(Table32[[#This Row],[Part Number]],'2025 Pricing Rework'!$B$31:$F$737,4,FALSE)</calculatedColumnFormula>
    </tableColumn>
    <tableColumn id="7" xr3:uid="{00000000-0010-0000-0000-000007000000}" name="Total" dataDxfId="119">
      <calculatedColumnFormula>Table32[[#This Row],[Your Price]]*Table32[[#This Row],[Qty]]</calculatedColumnFormula>
    </tableColumn>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3" displayName="Table33" ref="D2:K58" totalsRowShown="0">
  <tableColumns count="8">
    <tableColumn id="1" xr3:uid="{00000000-0010-0000-0100-000001000000}" name="Part Number" dataDxfId="118"/>
    <tableColumn id="2" xr3:uid="{00000000-0010-0000-0100-000002000000}" name="Size mm / in"/>
    <tableColumn id="3" xr3:uid="{00000000-0010-0000-0100-000003000000}" name="Additonal Info"/>
    <tableColumn id="4" xr3:uid="{00000000-0010-0000-0100-000004000000}" name="Lot Size"/>
    <tableColumn id="6" xr3:uid="{00000000-0010-0000-0100-000006000000}" name="Qty" dataDxfId="117"/>
    <tableColumn id="5" xr3:uid="{00000000-0010-0000-0100-000005000000}" name="Your Price" dataDxfId="116" dataCellStyle="Currency">
      <calculatedColumnFormula>VLOOKUP(D2,#REF!,5,FALSE)</calculatedColumnFormula>
    </tableColumn>
    <tableColumn id="8" xr3:uid="{E8F41DE1-3350-454C-B204-5D500133C9E1}" name="List Price" dataDxfId="115" dataCellStyle="Currency">
      <calculatedColumnFormula>VLOOKUP(Table33[[#This Row],[Part Number]],'2025 Pricing Rework'!$B$31:$F$737,4,FALSE)</calculatedColumnFormula>
    </tableColumn>
    <tableColumn id="7" xr3:uid="{00000000-0010-0000-0100-000007000000}" name="Total" dataCellStyle="Currency">
      <calculatedColumnFormula>Table33[[#This Row],[Your Price]]*Table33[[#This Row],[Qty]]</calculatedColumnFormula>
    </tableColumn>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339" displayName="Table339" ref="D2:K56" totalsRowShown="0">
  <tableColumns count="8">
    <tableColumn id="1" xr3:uid="{00000000-0010-0000-0200-000001000000}" name="Part Number" dataDxfId="114"/>
    <tableColumn id="2" xr3:uid="{00000000-0010-0000-0200-000002000000}" name="Size mm / in"/>
    <tableColumn id="3" xr3:uid="{00000000-0010-0000-0200-000003000000}" name=" Size mm / in"/>
    <tableColumn id="4" xr3:uid="{00000000-0010-0000-0200-000004000000}" name="Lot Size" dataDxfId="113"/>
    <tableColumn id="6" xr3:uid="{00000000-0010-0000-0200-000006000000}" name="Qty" dataDxfId="112"/>
    <tableColumn id="7" xr3:uid="{00000000-0010-0000-0200-000007000000}" name="Your Price" dataDxfId="111" dataCellStyle="Currency"/>
    <tableColumn id="8" xr3:uid="{E5AE53CF-3AEB-4B1D-8551-C0174AAA000F}" name="List Price" dataDxfId="110" dataCellStyle="Currency">
      <calculatedColumnFormula>VLOOKUP(Table339[[#This Row],[Part Number]],'2025 Pricing Rework'!$B$31:$F$737,4,FALSE)</calculatedColumnFormula>
    </tableColumn>
    <tableColumn id="5" xr3:uid="{00000000-0010-0000-0200-000005000000}" name="Total" dataDxfId="109" dataCellStyle="Currency">
      <calculatedColumnFormula>VLOOKUP(D2,#REF!,5,FALSE)</calculatedColumnFormula>
    </tableColumn>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3310" displayName="Table3310" ref="D2:K64" totalsRowShown="0">
  <tableColumns count="8">
    <tableColumn id="1" xr3:uid="{00000000-0010-0000-0300-000001000000}" name="Part Number" dataDxfId="108"/>
    <tableColumn id="2" xr3:uid="{00000000-0010-0000-0300-000002000000}" name="Size mm / in"/>
    <tableColumn id="3" xr3:uid="{00000000-0010-0000-0300-000003000000}" name=" Size mm / in" dataDxfId="107"/>
    <tableColumn id="4" xr3:uid="{00000000-0010-0000-0300-000004000000}" name="Lot Size" dataDxfId="106"/>
    <tableColumn id="6" xr3:uid="{00000000-0010-0000-0300-000006000000}" name="Qty" dataDxfId="105"/>
    <tableColumn id="7" xr3:uid="{00000000-0010-0000-0300-000007000000}" name="Your Price" dataDxfId="104" dataCellStyle="Currency"/>
    <tableColumn id="8" xr3:uid="{6C8DDD01-88D5-47E0-BA44-890A5A89073B}" name="List Price" dataDxfId="103" dataCellStyle="Currency">
      <calculatedColumnFormula>VLOOKUP(Table3310[[#This Row],[Part Number]],'2025 Pricing Rework'!$B$31:$F$737,4,FALSE)</calculatedColumnFormula>
    </tableColumn>
    <tableColumn id="5" xr3:uid="{00000000-0010-0000-0300-000005000000}" name="Total" dataDxfId="102" dataCellStyle="Currency">
      <calculatedColumnFormula>VLOOKUP(D2,#REF!,5,FALSE)</calculatedColumnFormula>
    </tableColumn>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36" displayName="Table336" ref="D2:K80" totalsRowShown="0">
  <tableColumns count="8">
    <tableColumn id="1" xr3:uid="{00000000-0010-0000-0400-000001000000}" name="Part Number" dataDxfId="101"/>
    <tableColumn id="2" xr3:uid="{00000000-0010-0000-0400-000002000000}" name="Size mm / in"/>
    <tableColumn id="3" xr3:uid="{00000000-0010-0000-0400-000003000000}" name="Additonal Info"/>
    <tableColumn id="8" xr3:uid="{00000000-0010-0000-0400-000008000000}" name="Lot Size" dataDxfId="100"/>
    <tableColumn id="6" xr3:uid="{00000000-0010-0000-0400-000006000000}" name="Qty" dataDxfId="99"/>
    <tableColumn id="4" xr3:uid="{00000000-0010-0000-0400-000004000000}" name="Your Price"/>
    <tableColumn id="7" xr3:uid="{6C67C2C9-171A-462D-B119-491A069A6674}" name="List Price" dataDxfId="98">
      <calculatedColumnFormula>VLOOKUP(Table336[[#This Row],[Part Number]],'2025 Pricing Rework'!$B$31:$F$737,4, FALSE)</calculatedColumnFormula>
    </tableColumn>
    <tableColumn id="5" xr3:uid="{00000000-0010-0000-0400-000005000000}" name="Total" dataDxfId="97" dataCellStyle="Currency">
      <calculatedColumnFormula>VLOOKUP(D2,#REF!,5,FALSE)</calculatedColumnFormula>
    </tableColumn>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le3311" displayName="Table3311" ref="D2:K61" totalsRowShown="0">
  <tableColumns count="8">
    <tableColumn id="1" xr3:uid="{00000000-0010-0000-0500-000001000000}" name="Part Number" dataDxfId="96"/>
    <tableColumn id="2" xr3:uid="{00000000-0010-0000-0500-000002000000}" name="Size mm / in"/>
    <tableColumn id="3" xr3:uid="{00000000-0010-0000-0500-000003000000}" name="NPT size inches"/>
    <tableColumn id="4" xr3:uid="{00000000-0010-0000-0500-000004000000}" name="Lot Size" dataDxfId="95"/>
    <tableColumn id="6" xr3:uid="{00000000-0010-0000-0500-000006000000}" name="Qty" dataDxfId="94"/>
    <tableColumn id="7" xr3:uid="{00000000-0010-0000-0500-000007000000}" name="Your Price" dataDxfId="93" dataCellStyle="Currency"/>
    <tableColumn id="8" xr3:uid="{49E75C3D-BE36-49BD-AA0A-D40EE07163D2}" name="List Price" dataDxfId="92" dataCellStyle="Currency">
      <calculatedColumnFormula>VLOOKUP(Table3311[[#This Row],[Part Number]],'2025 Pricing Rework'!$B$31:$F$737,4,FALSE)</calculatedColumnFormula>
    </tableColumn>
    <tableColumn id="5" xr3:uid="{00000000-0010-0000-0500-000005000000}" name="Total" dataDxfId="91" dataCellStyle="Currency">
      <calculatedColumnFormula>VLOOKUP(D2,#REF!,5,FALSE)</calculatedColumnFormula>
    </tableColumn>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le35" displayName="Table35" ref="D2:K89" totalsRowShown="0">
  <tableColumns count="8">
    <tableColumn id="1" xr3:uid="{00000000-0010-0000-0600-000001000000}" name="Part Number" dataDxfId="90"/>
    <tableColumn id="2" xr3:uid="{00000000-0010-0000-0600-000002000000}" name="Size mm/in"/>
    <tableColumn id="3" xr3:uid="{00000000-0010-0000-0600-000003000000}" name="Additonal Info" dataDxfId="89"/>
    <tableColumn id="4" xr3:uid="{00000000-0010-0000-0600-000004000000}" name="Lot Size" dataDxfId="88"/>
    <tableColumn id="6" xr3:uid="{00000000-0010-0000-0600-000006000000}" name="Qty" dataDxfId="87"/>
    <tableColumn id="7" xr3:uid="{00000000-0010-0000-0600-000007000000}" name="Your Price" dataDxfId="86" dataCellStyle="Currency"/>
    <tableColumn id="8" xr3:uid="{D8A343D0-5009-4532-A6BD-A68DCD0658A6}" name="List Price" dataDxfId="85">
      <calculatedColumnFormula>VLOOKUP(Table35[[#This Row],[Part Number]],'2025 Pricing Rework'!$B$31:$F$737,4,FALSE)</calculatedColumnFormula>
    </tableColumn>
    <tableColumn id="5" xr3:uid="{00000000-0010-0000-0600-000005000000}" name="Total" dataDxfId="84" dataCellStyle="Currency">
      <calculatedColumnFormula>VLOOKUP(D2,#REF!,5,FALSE)</calculatedColumnFormula>
    </tableColumn>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7000000}" name="Table3514" displayName="Table3514" ref="D2:J71" totalsRowShown="0">
  <tableColumns count="7">
    <tableColumn id="1" xr3:uid="{00000000-0010-0000-0700-000001000000}" name="Part Number" dataDxfId="83"/>
    <tableColumn id="2" xr3:uid="{00000000-0010-0000-0700-000002000000}" name="Size mm / in"/>
    <tableColumn id="3" xr3:uid="{00000000-0010-0000-0700-000003000000}" name="Additonal Info" dataDxfId="82"/>
    <tableColumn id="4" xr3:uid="{00000000-0010-0000-0700-000004000000}" name="Lot Size" dataDxfId="81"/>
    <tableColumn id="6" xr3:uid="{00000000-0010-0000-0700-000006000000}" name="Qty" dataDxfId="80"/>
    <tableColumn id="7" xr3:uid="{00000000-0010-0000-0700-000007000000}" name="Your Price" dataDxfId="79" dataCellStyle="Currency"/>
    <tableColumn id="5" xr3:uid="{00000000-0010-0000-0700-000005000000}" name="Total" dataDxfId="78" dataCellStyle="Currency">
      <calculatedColumnFormula>VLOOKUP(D2,#REF!,5,FALSE)</calculatedColumnFormula>
    </tableColumn>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le337" displayName="Table337" ref="D2:K79" totalsRowShown="0">
  <tableColumns count="8">
    <tableColumn id="1" xr3:uid="{00000000-0010-0000-0800-000001000000}" name="Part Number" dataDxfId="77"/>
    <tableColumn id="2" xr3:uid="{00000000-0010-0000-0800-000002000000}" name="Size mm / in"/>
    <tableColumn id="3" xr3:uid="{00000000-0010-0000-0800-000003000000}" name="Additonal Info" dataDxfId="76"/>
    <tableColumn id="4" xr3:uid="{00000000-0010-0000-0800-000004000000}" name="Lot Size" dataDxfId="75"/>
    <tableColumn id="6" xr3:uid="{00000000-0010-0000-0800-000006000000}" name="Qty" dataDxfId="74"/>
    <tableColumn id="7" xr3:uid="{00000000-0010-0000-0800-000007000000}" name="Your Price" dataDxfId="73" dataCellStyle="Currency"/>
    <tableColumn id="8" xr3:uid="{84E7ADA0-EC94-4F41-B3BA-0C6D023E711C}" name="List Price" dataDxfId="72" dataCellStyle="Currency">
      <calculatedColumnFormula>VLOOKUP(Table337[[#This Row],[Part Number]],'2025 Pricing Rework'!$B$31:$F$737,4,FALSE)</calculatedColumnFormula>
    </tableColumn>
    <tableColumn id="5" xr3:uid="{00000000-0010-0000-0800-000005000000}" name="Total" dataDxfId="71" dataCellStyle="Currency">
      <calculatedColumnFormula>VLOOKUP(D2,#REF!,5,FALSE)</calculatedColumnFormula>
    </tableColumn>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33713" displayName="Table33713" ref="D2:K19" totalsRowShown="0" headerRowDxfId="70">
  <tableColumns count="8">
    <tableColumn id="1" xr3:uid="{00000000-0010-0000-0900-000001000000}" name="Part Number" dataDxfId="69"/>
    <tableColumn id="2" xr3:uid="{00000000-0010-0000-0900-000002000000}" name="Size mm / in"/>
    <tableColumn id="3" xr3:uid="{00000000-0010-0000-0900-000003000000}" name="Additonal Info" dataDxfId="68"/>
    <tableColumn id="4" xr3:uid="{00000000-0010-0000-0900-000004000000}" name="Lot Size" dataDxfId="67"/>
    <tableColumn id="6" xr3:uid="{00000000-0010-0000-0900-000006000000}" name="Qty" dataDxfId="66"/>
    <tableColumn id="7" xr3:uid="{00000000-0010-0000-0900-000007000000}" name="Your Price" dataDxfId="65" dataCellStyle="Currency"/>
    <tableColumn id="8" xr3:uid="{4305162B-FE8E-4D33-962C-C99C81BF4286}" name="List Price" dataDxfId="64" dataCellStyle="Currency">
      <calculatedColumnFormula>VLOOKUP(Table33713[[#This Row],[Part Number]],'2025 Pricing Rework'!$B$31:$F$737,4,FALSE)</calculatedColumnFormula>
    </tableColumn>
    <tableColumn id="5" xr3:uid="{00000000-0010-0000-0900-000005000000}" name="Total" dataDxfId="63" dataCellStyle="Currency">
      <calculatedColumnFormula>VLOOKUP(D2,#REF!,5,FALSE)</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C304"/>
  <sheetViews>
    <sheetView topLeftCell="D1" workbookViewId="0">
      <selection sqref="A1:C1048576"/>
    </sheetView>
  </sheetViews>
  <sheetFormatPr defaultRowHeight="14.5"/>
  <cols>
    <col min="1" max="1" width="11" hidden="1" customWidth="1"/>
    <col min="2" max="2" width="28.08984375" hidden="1" customWidth="1"/>
    <col min="3" max="3" width="8.90625" hidden="1" customWidth="1"/>
  </cols>
  <sheetData>
    <row r="1" spans="1:3">
      <c r="A1" s="66">
        <v>2811100001</v>
      </c>
      <c r="B1" s="64" t="s">
        <v>90</v>
      </c>
      <c r="C1" s="63">
        <v>35.619999999999997</v>
      </c>
    </row>
    <row r="2" spans="1:3">
      <c r="A2" s="66">
        <v>2811200001</v>
      </c>
      <c r="B2" s="64" t="s">
        <v>90</v>
      </c>
      <c r="C2" s="63">
        <v>54.78</v>
      </c>
    </row>
    <row r="3" spans="1:3">
      <c r="A3" s="66">
        <v>2811400001</v>
      </c>
      <c r="B3" s="64" t="s">
        <v>90</v>
      </c>
      <c r="C3" s="63">
        <v>81.540000000000006</v>
      </c>
    </row>
    <row r="4" spans="1:3">
      <c r="A4" s="66">
        <v>2811500001</v>
      </c>
      <c r="B4" s="64" t="s">
        <v>90</v>
      </c>
      <c r="C4" s="63">
        <v>106.24</v>
      </c>
    </row>
    <row r="5" spans="1:3">
      <c r="A5" s="66">
        <v>2810660001</v>
      </c>
      <c r="B5" s="64" t="s">
        <v>90</v>
      </c>
      <c r="C5" s="63">
        <v>129.91999999999999</v>
      </c>
    </row>
    <row r="6" spans="1:3">
      <c r="A6" s="66">
        <v>2810770001</v>
      </c>
      <c r="B6" s="64" t="s">
        <v>90</v>
      </c>
      <c r="C6" s="63">
        <v>182.25</v>
      </c>
    </row>
    <row r="7" spans="1:3">
      <c r="A7" s="66">
        <v>2810880000</v>
      </c>
      <c r="B7" s="64" t="s">
        <v>90</v>
      </c>
      <c r="C7" s="63">
        <v>187.91</v>
      </c>
    </row>
    <row r="8" spans="1:3">
      <c r="A8" s="66">
        <v>2810900000</v>
      </c>
      <c r="B8" s="64" t="s">
        <v>90</v>
      </c>
      <c r="C8" s="63">
        <v>434.17</v>
      </c>
    </row>
    <row r="9" spans="1:3">
      <c r="A9" s="66">
        <v>2811106101</v>
      </c>
      <c r="B9" s="64" t="s">
        <v>92</v>
      </c>
      <c r="C9" s="63">
        <v>35.619999999999997</v>
      </c>
    </row>
    <row r="10" spans="1:3">
      <c r="A10" s="66">
        <v>2811206101</v>
      </c>
      <c r="B10" s="64" t="s">
        <v>93</v>
      </c>
      <c r="C10" s="63">
        <v>54.78</v>
      </c>
    </row>
    <row r="11" spans="1:3">
      <c r="A11" s="66">
        <v>2810100105</v>
      </c>
      <c r="B11" s="64" t="s">
        <v>94</v>
      </c>
      <c r="C11" s="63">
        <v>40.65</v>
      </c>
    </row>
    <row r="12" spans="1:3">
      <c r="A12" s="66">
        <v>2810200105</v>
      </c>
      <c r="B12" s="64" t="s">
        <v>94</v>
      </c>
      <c r="C12" s="63">
        <v>50.29</v>
      </c>
    </row>
    <row r="13" spans="1:3">
      <c r="A13" s="66">
        <v>2811112220</v>
      </c>
      <c r="B13" s="64" t="s">
        <v>95</v>
      </c>
      <c r="C13" s="63">
        <v>31.12</v>
      </c>
    </row>
    <row r="14" spans="1:3">
      <c r="A14" s="66">
        <v>2811212220</v>
      </c>
      <c r="B14" s="64" t="s">
        <v>95</v>
      </c>
      <c r="C14" s="63">
        <v>33.229999999999997</v>
      </c>
    </row>
    <row r="15" spans="1:3">
      <c r="A15" s="66">
        <v>2811412220</v>
      </c>
      <c r="B15" s="64" t="s">
        <v>95</v>
      </c>
      <c r="C15" s="63">
        <v>35.9</v>
      </c>
    </row>
    <row r="16" spans="1:3">
      <c r="A16" s="66">
        <v>2811512220</v>
      </c>
      <c r="B16" s="64" t="s">
        <v>95</v>
      </c>
      <c r="C16" s="63">
        <v>52.18</v>
      </c>
    </row>
    <row r="17" spans="1:3">
      <c r="A17" s="66">
        <v>2811612220</v>
      </c>
      <c r="B17" s="64" t="s">
        <v>95</v>
      </c>
      <c r="C17" s="63">
        <v>89.63</v>
      </c>
    </row>
    <row r="18" spans="1:3">
      <c r="A18" s="66">
        <v>2811712220</v>
      </c>
      <c r="B18" s="64" t="s">
        <v>95</v>
      </c>
      <c r="C18" s="63">
        <v>91.13</v>
      </c>
    </row>
    <row r="19" spans="1:3">
      <c r="A19" s="66">
        <v>2810802200</v>
      </c>
      <c r="B19" s="64" t="s">
        <v>97</v>
      </c>
      <c r="C19" s="63">
        <v>9.66</v>
      </c>
    </row>
    <row r="20" spans="1:3">
      <c r="A20" s="66">
        <v>2810912210</v>
      </c>
      <c r="B20" s="64" t="s">
        <v>98</v>
      </c>
      <c r="C20" s="63">
        <v>124.47</v>
      </c>
    </row>
    <row r="21" spans="1:3">
      <c r="A21" s="66">
        <v>2811002710</v>
      </c>
      <c r="B21" s="65" t="s">
        <v>99</v>
      </c>
      <c r="C21" s="63">
        <v>15.08</v>
      </c>
    </row>
    <row r="22" spans="1:3">
      <c r="A22" s="66">
        <v>2811012710</v>
      </c>
      <c r="B22" s="65" t="s">
        <v>99</v>
      </c>
      <c r="C22" s="63">
        <v>30.16</v>
      </c>
    </row>
    <row r="23" spans="1:3">
      <c r="A23" s="66">
        <v>2811022710</v>
      </c>
      <c r="B23" s="65" t="s">
        <v>99</v>
      </c>
      <c r="C23" s="63">
        <v>45.24</v>
      </c>
    </row>
    <row r="24" spans="1:3">
      <c r="A24" s="66">
        <v>2811032710</v>
      </c>
      <c r="B24" s="65" t="s">
        <v>99</v>
      </c>
      <c r="C24" s="63">
        <v>125.29</v>
      </c>
    </row>
    <row r="26" spans="1:3">
      <c r="A26" s="70">
        <v>2811100280</v>
      </c>
      <c r="B26" s="64" t="s">
        <v>101</v>
      </c>
      <c r="C26" s="63">
        <v>12.510000000000002</v>
      </c>
    </row>
    <row r="27" spans="1:3">
      <c r="A27" s="70">
        <v>2811200280</v>
      </c>
      <c r="B27" s="64" t="s">
        <v>101</v>
      </c>
      <c r="C27" s="63">
        <v>18.5</v>
      </c>
    </row>
    <row r="28" spans="1:3">
      <c r="A28" s="70">
        <v>2811400280</v>
      </c>
      <c r="B28" s="64" t="s">
        <v>101</v>
      </c>
      <c r="C28" s="63">
        <v>25.01</v>
      </c>
    </row>
    <row r="29" spans="1:3">
      <c r="A29" s="70">
        <v>2811500280</v>
      </c>
      <c r="B29" s="64" t="s">
        <v>101</v>
      </c>
      <c r="C29" s="63">
        <v>39.68</v>
      </c>
    </row>
    <row r="30" spans="1:3">
      <c r="A30" s="70">
        <v>2810600200</v>
      </c>
      <c r="B30" s="64" t="s">
        <v>17</v>
      </c>
      <c r="C30" s="63">
        <v>59.47</v>
      </c>
    </row>
    <row r="31" spans="1:3">
      <c r="A31" s="70">
        <v>2810700200</v>
      </c>
      <c r="B31" s="64" t="s">
        <v>17</v>
      </c>
      <c r="C31" s="63">
        <v>92.62</v>
      </c>
    </row>
    <row r="32" spans="1:3">
      <c r="A32" s="70">
        <v>2810800200</v>
      </c>
      <c r="B32" s="64" t="s">
        <v>17</v>
      </c>
      <c r="C32" s="63">
        <v>105</v>
      </c>
    </row>
    <row r="33" spans="1:3">
      <c r="A33" s="70">
        <v>2810900200</v>
      </c>
      <c r="B33" s="64" t="s">
        <v>17</v>
      </c>
      <c r="C33" s="63">
        <v>123.75</v>
      </c>
    </row>
    <row r="34" spans="1:3">
      <c r="A34" s="70">
        <v>2811212180</v>
      </c>
      <c r="B34" s="64" t="s">
        <v>102</v>
      </c>
      <c r="C34" s="63">
        <v>20.69</v>
      </c>
    </row>
    <row r="35" spans="1:3">
      <c r="A35" s="70">
        <v>2811422180</v>
      </c>
      <c r="B35" s="64" t="s">
        <v>102</v>
      </c>
      <c r="C35" s="63">
        <v>26.54</v>
      </c>
    </row>
    <row r="36" spans="1:3">
      <c r="A36" s="70">
        <v>2811542180</v>
      </c>
      <c r="B36" s="64" t="s">
        <v>102</v>
      </c>
      <c r="C36" s="63">
        <v>41.72</v>
      </c>
    </row>
    <row r="37" spans="1:3">
      <c r="A37" s="70">
        <v>2811652180</v>
      </c>
      <c r="B37" s="64" t="s">
        <v>102</v>
      </c>
      <c r="C37" s="63">
        <v>59.67</v>
      </c>
    </row>
    <row r="38" spans="1:3">
      <c r="A38" s="70">
        <v>2810762100</v>
      </c>
      <c r="B38" s="64" t="s">
        <v>103</v>
      </c>
      <c r="C38" s="63">
        <v>74.599999999999994</v>
      </c>
    </row>
    <row r="39" spans="1:3">
      <c r="A39" s="70">
        <v>2810872100</v>
      </c>
      <c r="B39" s="64" t="s">
        <v>103</v>
      </c>
      <c r="C39" s="63">
        <v>100.53</v>
      </c>
    </row>
    <row r="40" spans="1:3">
      <c r="A40" s="70">
        <v>2810982100</v>
      </c>
      <c r="B40" s="64" t="s">
        <v>103</v>
      </c>
      <c r="C40" s="63">
        <v>149.25</v>
      </c>
    </row>
    <row r="41" spans="1:3">
      <c r="A41" s="70">
        <v>2811100380</v>
      </c>
      <c r="B41" s="64" t="s">
        <v>104</v>
      </c>
      <c r="C41" s="63">
        <v>13.86</v>
      </c>
    </row>
    <row r="42" spans="1:3">
      <c r="A42" s="70">
        <v>2811200380</v>
      </c>
      <c r="B42" s="64" t="s">
        <v>104</v>
      </c>
      <c r="C42" s="63">
        <v>18.190000000000001</v>
      </c>
    </row>
    <row r="43" spans="1:3">
      <c r="A43" s="70">
        <v>2811400380</v>
      </c>
      <c r="B43" s="64" t="s">
        <v>104</v>
      </c>
      <c r="C43" s="63">
        <v>27.79</v>
      </c>
    </row>
    <row r="44" spans="1:3">
      <c r="A44" s="70">
        <v>2811500380</v>
      </c>
      <c r="B44" s="64" t="s">
        <v>104</v>
      </c>
      <c r="C44" s="63">
        <v>50.85</v>
      </c>
    </row>
    <row r="45" spans="1:3">
      <c r="A45" s="70">
        <v>2810600300</v>
      </c>
      <c r="B45" s="64" t="s">
        <v>105</v>
      </c>
      <c r="C45" s="63">
        <v>64.23</v>
      </c>
    </row>
    <row r="46" spans="1:3">
      <c r="A46" s="70">
        <v>2810700300</v>
      </c>
      <c r="B46" s="64" t="s">
        <v>105</v>
      </c>
      <c r="C46" s="63">
        <v>84.1</v>
      </c>
    </row>
    <row r="47" spans="1:3">
      <c r="A47" s="70">
        <v>2810800300</v>
      </c>
      <c r="B47" s="64" t="s">
        <v>105</v>
      </c>
      <c r="C47" s="63">
        <v>107.37</v>
      </c>
    </row>
    <row r="48" spans="1:3">
      <c r="A48" s="70">
        <v>2810900300</v>
      </c>
      <c r="B48" s="64" t="s">
        <v>105</v>
      </c>
      <c r="C48" s="63">
        <v>149.25</v>
      </c>
    </row>
    <row r="49" spans="1:3">
      <c r="A49" s="70">
        <v>2811100480</v>
      </c>
      <c r="B49" s="64" t="s">
        <v>106</v>
      </c>
      <c r="C49" s="63">
        <v>17.260000000000002</v>
      </c>
    </row>
    <row r="50" spans="1:3">
      <c r="A50" s="70">
        <v>2811200480</v>
      </c>
      <c r="B50" s="64" t="s">
        <v>106</v>
      </c>
      <c r="C50" s="63">
        <v>18.990000000000002</v>
      </c>
    </row>
    <row r="51" spans="1:3">
      <c r="A51" s="70">
        <v>2811400480</v>
      </c>
      <c r="B51" s="64" t="s">
        <v>106</v>
      </c>
      <c r="C51" s="63">
        <v>29.63</v>
      </c>
    </row>
    <row r="52" spans="1:3">
      <c r="A52" s="70">
        <v>2811500480</v>
      </c>
      <c r="B52" s="64" t="s">
        <v>106</v>
      </c>
      <c r="C52" s="63">
        <v>54.95</v>
      </c>
    </row>
    <row r="53" spans="1:3">
      <c r="A53" s="70">
        <v>2810800400</v>
      </c>
      <c r="B53" s="64" t="s">
        <v>107</v>
      </c>
      <c r="C53" s="63">
        <v>108.22</v>
      </c>
    </row>
    <row r="54" spans="1:3">
      <c r="A54" s="70">
        <v>2810900400</v>
      </c>
      <c r="B54" s="64" t="s">
        <v>107</v>
      </c>
      <c r="C54" s="63">
        <v>149.25</v>
      </c>
    </row>
    <row r="55" spans="1:3">
      <c r="A55" s="70">
        <v>2811100580</v>
      </c>
      <c r="B55" s="64" t="s">
        <v>108</v>
      </c>
      <c r="C55" s="63">
        <v>18.260000000000002</v>
      </c>
    </row>
    <row r="56" spans="1:3">
      <c r="A56" s="70">
        <v>2811200580</v>
      </c>
      <c r="B56" s="64" t="s">
        <v>108</v>
      </c>
      <c r="C56" s="63">
        <v>25.6</v>
      </c>
    </row>
    <row r="57" spans="1:3">
      <c r="A57" s="70">
        <v>2811400580</v>
      </c>
      <c r="B57" s="64" t="s">
        <v>108</v>
      </c>
      <c r="C57" s="63">
        <v>41.68</v>
      </c>
    </row>
    <row r="58" spans="1:3">
      <c r="A58" s="70">
        <v>2811500580</v>
      </c>
      <c r="B58" s="64" t="s">
        <v>108</v>
      </c>
      <c r="C58" s="63">
        <v>63.08</v>
      </c>
    </row>
    <row r="59" spans="1:3">
      <c r="A59" s="70">
        <v>2810600500</v>
      </c>
      <c r="B59" s="64" t="s">
        <v>109</v>
      </c>
      <c r="C59" s="63">
        <v>75.31</v>
      </c>
    </row>
    <row r="60" spans="1:3">
      <c r="A60" s="70">
        <v>2810700500</v>
      </c>
      <c r="B60" s="64" t="s">
        <v>109</v>
      </c>
      <c r="C60" s="63">
        <v>121.54</v>
      </c>
    </row>
    <row r="61" spans="1:3">
      <c r="A61" s="70">
        <v>2810800500</v>
      </c>
      <c r="B61" s="64" t="s">
        <v>109</v>
      </c>
      <c r="C61" s="63">
        <v>117.47</v>
      </c>
    </row>
    <row r="62" spans="1:3">
      <c r="A62" s="70">
        <v>2810900500</v>
      </c>
      <c r="B62" s="64" t="s">
        <v>109</v>
      </c>
      <c r="C62" s="63">
        <v>211.5</v>
      </c>
    </row>
    <row r="63" spans="1:3">
      <c r="A63" s="70">
        <v>2811210780</v>
      </c>
      <c r="B63" s="64" t="s">
        <v>110</v>
      </c>
      <c r="C63" s="63">
        <v>25.889999999999997</v>
      </c>
    </row>
    <row r="64" spans="1:3">
      <c r="A64" s="70">
        <v>2811410780</v>
      </c>
      <c r="B64" s="64" t="s">
        <v>110</v>
      </c>
      <c r="C64" s="63">
        <v>42.78</v>
      </c>
    </row>
    <row r="65" spans="1:3">
      <c r="A65" s="70">
        <v>2811420780</v>
      </c>
      <c r="B65" s="64" t="s">
        <v>110</v>
      </c>
      <c r="C65" s="63">
        <v>42.78</v>
      </c>
    </row>
    <row r="66" spans="1:3">
      <c r="A66" s="70">
        <v>2811510780</v>
      </c>
      <c r="B66" s="64" t="s">
        <v>110</v>
      </c>
      <c r="C66" s="63">
        <v>58.46</v>
      </c>
    </row>
    <row r="67" spans="1:3">
      <c r="A67" s="70">
        <v>2811520780</v>
      </c>
      <c r="B67" s="64" t="s">
        <v>110</v>
      </c>
      <c r="C67" s="63">
        <v>60</v>
      </c>
    </row>
    <row r="68" spans="1:3">
      <c r="A68" s="70">
        <v>2811540780</v>
      </c>
      <c r="B68" s="64" t="s">
        <v>110</v>
      </c>
      <c r="C68" s="63">
        <v>61.65</v>
      </c>
    </row>
    <row r="69" spans="1:3">
      <c r="A69" s="70">
        <v>2811650780</v>
      </c>
      <c r="B69" s="64" t="s">
        <v>110</v>
      </c>
      <c r="C69" s="63">
        <v>71.25</v>
      </c>
    </row>
    <row r="70" spans="1:3">
      <c r="A70" s="70">
        <v>2810760700</v>
      </c>
      <c r="B70" s="64" t="s">
        <v>111</v>
      </c>
      <c r="C70" s="63">
        <v>74.599999999999994</v>
      </c>
    </row>
    <row r="71" spans="1:3">
      <c r="A71" s="70">
        <v>2810850700</v>
      </c>
      <c r="B71" s="64" t="s">
        <v>111</v>
      </c>
      <c r="C71" s="63">
        <v>112.19</v>
      </c>
    </row>
    <row r="72" spans="1:3">
      <c r="A72" s="70">
        <v>2810860700</v>
      </c>
      <c r="B72" s="64" t="s">
        <v>111</v>
      </c>
      <c r="C72" s="63">
        <v>114.43</v>
      </c>
    </row>
    <row r="73" spans="1:3">
      <c r="A73" s="70">
        <v>2810870700</v>
      </c>
      <c r="B73" s="64" t="s">
        <v>111</v>
      </c>
      <c r="C73" s="63">
        <v>127.1</v>
      </c>
    </row>
    <row r="74" spans="1:3">
      <c r="A74" s="70">
        <v>2810980700</v>
      </c>
      <c r="B74" s="64" t="s">
        <v>111</v>
      </c>
      <c r="C74" s="63">
        <v>201</v>
      </c>
    </row>
    <row r="75" spans="1:3">
      <c r="A75" s="70">
        <v>2811000980</v>
      </c>
      <c r="B75" s="64" t="s">
        <v>112</v>
      </c>
      <c r="C75" s="63">
        <v>24.75</v>
      </c>
    </row>
    <row r="76" spans="1:3">
      <c r="A76" s="70">
        <v>2811100980</v>
      </c>
      <c r="B76" s="64" t="s">
        <v>112</v>
      </c>
      <c r="C76" s="63">
        <v>24.59</v>
      </c>
    </row>
    <row r="77" spans="1:3">
      <c r="A77" s="70">
        <v>2811200980</v>
      </c>
      <c r="B77" s="64" t="s">
        <v>112</v>
      </c>
      <c r="C77" s="63">
        <v>30.47</v>
      </c>
    </row>
    <row r="78" spans="1:3">
      <c r="A78" s="70">
        <v>2811420980</v>
      </c>
      <c r="B78" s="64" t="s">
        <v>112</v>
      </c>
      <c r="C78" s="63">
        <v>47.23</v>
      </c>
    </row>
    <row r="79" spans="1:3">
      <c r="A79" s="70">
        <v>2811520980</v>
      </c>
      <c r="B79" s="64" t="s">
        <v>112</v>
      </c>
      <c r="C79" s="63">
        <v>71.22</v>
      </c>
    </row>
    <row r="80" spans="1:3">
      <c r="A80" s="70">
        <v>2810650900</v>
      </c>
      <c r="B80" s="64" t="s">
        <v>112</v>
      </c>
      <c r="C80" s="63">
        <v>88.800000000000011</v>
      </c>
    </row>
    <row r="81" spans="1:3">
      <c r="A81" s="70">
        <v>2810760900</v>
      </c>
      <c r="B81" s="64" t="s">
        <v>113</v>
      </c>
      <c r="C81" s="63">
        <v>141.38999999999999</v>
      </c>
    </row>
    <row r="82" spans="1:3">
      <c r="A82" s="70">
        <v>2810770900</v>
      </c>
      <c r="B82" s="64" t="s">
        <v>113</v>
      </c>
      <c r="C82" s="63">
        <v>155.1</v>
      </c>
    </row>
    <row r="83" spans="1:3">
      <c r="A83" s="70">
        <v>2810820900</v>
      </c>
      <c r="B83" s="64" t="s">
        <v>113</v>
      </c>
      <c r="C83" s="63">
        <v>97.859999999999985</v>
      </c>
    </row>
    <row r="84" spans="1:3">
      <c r="A84" s="70">
        <v>2810920900</v>
      </c>
      <c r="B84" s="64" t="s">
        <v>113</v>
      </c>
      <c r="C84" s="63">
        <v>165.5</v>
      </c>
    </row>
    <row r="85" spans="1:3">
      <c r="A85" s="70">
        <v>2811211080</v>
      </c>
      <c r="B85" s="64" t="s">
        <v>114</v>
      </c>
      <c r="C85" s="63">
        <v>19.670000000000002</v>
      </c>
    </row>
    <row r="86" spans="1:3">
      <c r="A86" s="70">
        <v>2811411080</v>
      </c>
      <c r="B86" s="64" t="s">
        <v>114</v>
      </c>
      <c r="C86" s="63">
        <v>21.13</v>
      </c>
    </row>
    <row r="87" spans="1:3">
      <c r="A87" s="70">
        <v>2811421080</v>
      </c>
      <c r="B87" s="64" t="s">
        <v>114</v>
      </c>
      <c r="C87" s="63">
        <v>24.5</v>
      </c>
    </row>
    <row r="88" spans="1:3">
      <c r="A88" s="70">
        <v>2811511080</v>
      </c>
      <c r="B88" s="64" t="s">
        <v>114</v>
      </c>
      <c r="C88" s="63">
        <v>28.36</v>
      </c>
    </row>
    <row r="89" spans="1:3">
      <c r="A89" s="70">
        <v>2811521080</v>
      </c>
      <c r="B89" s="64" t="s">
        <v>114</v>
      </c>
      <c r="C89" s="63">
        <v>41.78</v>
      </c>
    </row>
    <row r="90" spans="1:3">
      <c r="A90" s="70">
        <v>2811611080</v>
      </c>
      <c r="B90" s="64" t="s">
        <v>114</v>
      </c>
      <c r="C90" s="63">
        <v>45.33</v>
      </c>
    </row>
    <row r="91" spans="1:3">
      <c r="A91" s="70">
        <v>2811621080</v>
      </c>
      <c r="B91" s="64" t="s">
        <v>114</v>
      </c>
      <c r="C91" s="63">
        <v>45.33</v>
      </c>
    </row>
    <row r="92" spans="1:3">
      <c r="A92" s="70">
        <v>2811711080</v>
      </c>
      <c r="B92" s="64" t="s">
        <v>114</v>
      </c>
      <c r="C92" s="63">
        <v>54.65</v>
      </c>
    </row>
    <row r="93" spans="1:3">
      <c r="A93" s="70">
        <v>2811721080</v>
      </c>
      <c r="B93" s="64" t="s">
        <v>114</v>
      </c>
      <c r="C93" s="63">
        <v>81.96</v>
      </c>
    </row>
    <row r="94" spans="1:3">
      <c r="A94" s="70">
        <v>2811201280</v>
      </c>
      <c r="B94" s="64" t="s">
        <v>115</v>
      </c>
      <c r="C94" s="63">
        <v>23.64</v>
      </c>
    </row>
    <row r="95" spans="1:3">
      <c r="A95" s="70">
        <v>2811201280</v>
      </c>
      <c r="B95" s="64" t="s">
        <v>116</v>
      </c>
      <c r="C95" s="63">
        <v>24.97</v>
      </c>
    </row>
    <row r="96" spans="1:3">
      <c r="A96" s="70">
        <v>2811401280</v>
      </c>
      <c r="B96" s="64" t="s">
        <v>115</v>
      </c>
      <c r="C96" s="63">
        <v>30.44</v>
      </c>
    </row>
    <row r="97" spans="1:3">
      <c r="A97" s="70">
        <v>2811401280</v>
      </c>
      <c r="B97" s="64" t="s">
        <v>116</v>
      </c>
      <c r="C97" s="63">
        <v>32.630000000000003</v>
      </c>
    </row>
    <row r="98" spans="1:3">
      <c r="A98" s="70">
        <v>2811411280</v>
      </c>
      <c r="B98" s="64" t="s">
        <v>116</v>
      </c>
      <c r="C98" s="63">
        <v>39.74</v>
      </c>
    </row>
    <row r="99" spans="1:3">
      <c r="A99" s="70">
        <v>2811501280</v>
      </c>
      <c r="B99" s="64" t="s">
        <v>115</v>
      </c>
      <c r="C99" s="63">
        <v>39.1</v>
      </c>
    </row>
    <row r="100" spans="1:3">
      <c r="A100" s="70">
        <v>2811501280</v>
      </c>
      <c r="B100" s="64" t="s">
        <v>116</v>
      </c>
      <c r="C100" s="63">
        <v>30.62</v>
      </c>
    </row>
    <row r="101" spans="1:3">
      <c r="A101" s="70">
        <v>2811511280</v>
      </c>
      <c r="B101" s="64" t="s">
        <v>115</v>
      </c>
      <c r="C101" s="63">
        <v>47.04</v>
      </c>
    </row>
    <row r="102" spans="1:3">
      <c r="A102" s="70">
        <v>2811511280</v>
      </c>
      <c r="B102" s="64" t="s">
        <v>116</v>
      </c>
      <c r="C102" s="63">
        <v>33.130000000000003</v>
      </c>
    </row>
    <row r="103" spans="1:3">
      <c r="A103" s="70">
        <v>2811601280</v>
      </c>
      <c r="B103" s="64" t="s">
        <v>115</v>
      </c>
      <c r="C103" s="63">
        <v>47.5</v>
      </c>
    </row>
    <row r="104" spans="1:3">
      <c r="A104" s="70">
        <v>2811601280</v>
      </c>
      <c r="B104" s="64" t="s">
        <v>116</v>
      </c>
      <c r="C104" s="63">
        <v>55.64</v>
      </c>
    </row>
    <row r="105" spans="1:3">
      <c r="A105" s="70">
        <v>2811611280</v>
      </c>
      <c r="B105" s="64" t="s">
        <v>115</v>
      </c>
      <c r="C105" s="63">
        <v>52.85</v>
      </c>
    </row>
    <row r="106" spans="1:3">
      <c r="A106" s="70">
        <v>2811611280</v>
      </c>
      <c r="B106" s="64" t="s">
        <v>116</v>
      </c>
      <c r="C106" s="74">
        <v>60.56</v>
      </c>
    </row>
    <row r="107" spans="1:3">
      <c r="A107" s="70">
        <v>2811701280</v>
      </c>
      <c r="B107" s="64" t="s">
        <v>115</v>
      </c>
      <c r="C107" s="63">
        <v>90.53</v>
      </c>
    </row>
    <row r="108" spans="1:3">
      <c r="A108" s="70">
        <v>2811701280</v>
      </c>
      <c r="B108" s="64" t="s">
        <v>116</v>
      </c>
      <c r="C108" s="74">
        <v>64.63</v>
      </c>
    </row>
    <row r="109" spans="1:3">
      <c r="A109" s="70">
        <v>2811711280</v>
      </c>
      <c r="B109" s="64" t="s">
        <v>115</v>
      </c>
      <c r="C109" s="63">
        <v>104.56</v>
      </c>
    </row>
    <row r="110" spans="1:3">
      <c r="A110" s="70">
        <v>2811711280</v>
      </c>
      <c r="B110" s="64" t="s">
        <v>116</v>
      </c>
      <c r="C110" s="74">
        <v>72.89</v>
      </c>
    </row>
    <row r="111" spans="1:3">
      <c r="A111" s="70">
        <v>2811101880</v>
      </c>
      <c r="B111" s="64" t="s">
        <v>117</v>
      </c>
      <c r="C111" s="63">
        <v>18.649999999999999</v>
      </c>
    </row>
    <row r="112" spans="1:3">
      <c r="A112" s="70">
        <v>2811111880</v>
      </c>
      <c r="B112" s="64" t="s">
        <v>117</v>
      </c>
      <c r="C112" s="63">
        <v>18.649999999999999</v>
      </c>
    </row>
    <row r="113" spans="1:3">
      <c r="A113" s="70">
        <v>2811211880</v>
      </c>
      <c r="B113" s="64" t="s">
        <v>117</v>
      </c>
      <c r="C113" s="63">
        <v>24.16</v>
      </c>
    </row>
    <row r="114" spans="1:3">
      <c r="A114" s="70">
        <v>2811221880</v>
      </c>
      <c r="B114" s="64" t="s">
        <v>117</v>
      </c>
      <c r="C114" s="63">
        <v>29.82</v>
      </c>
    </row>
    <row r="115" spans="1:3">
      <c r="A115" s="70">
        <v>2811431880</v>
      </c>
      <c r="B115" s="64" t="s">
        <v>117</v>
      </c>
      <c r="C115" s="63">
        <v>41.68</v>
      </c>
    </row>
    <row r="116" spans="1:3">
      <c r="A116" s="70">
        <v>2811441880</v>
      </c>
      <c r="B116" s="64" t="s">
        <v>117</v>
      </c>
      <c r="C116" s="63">
        <v>41.68</v>
      </c>
    </row>
    <row r="117" spans="1:3">
      <c r="A117" s="70">
        <v>2811541880</v>
      </c>
      <c r="B117" s="64" t="s">
        <v>117</v>
      </c>
      <c r="C117" s="63">
        <v>66.14</v>
      </c>
    </row>
    <row r="118" spans="1:3">
      <c r="A118" s="70">
        <v>2811551880</v>
      </c>
      <c r="B118" s="64" t="s">
        <v>117</v>
      </c>
      <c r="C118" s="63">
        <v>66.14</v>
      </c>
    </row>
    <row r="119" spans="1:3">
      <c r="A119" s="70">
        <v>2810651800</v>
      </c>
      <c r="B119" s="64" t="s">
        <v>118</v>
      </c>
      <c r="C119" s="63">
        <v>75.98</v>
      </c>
    </row>
    <row r="120" spans="1:3">
      <c r="A120" s="70">
        <v>2810661800</v>
      </c>
      <c r="B120" s="64" t="s">
        <v>118</v>
      </c>
      <c r="C120" s="63">
        <v>75.98</v>
      </c>
    </row>
    <row r="121" spans="1:3">
      <c r="A121" s="70">
        <v>2810761800</v>
      </c>
      <c r="B121" s="64" t="s">
        <v>118</v>
      </c>
      <c r="C121" s="63">
        <v>95</v>
      </c>
    </row>
    <row r="122" spans="1:3">
      <c r="A122" s="70">
        <v>2810771800</v>
      </c>
      <c r="B122" s="64" t="s">
        <v>118</v>
      </c>
      <c r="C122" s="63">
        <v>97.259999999999991</v>
      </c>
    </row>
    <row r="123" spans="1:3">
      <c r="A123" s="70">
        <v>2810662000</v>
      </c>
      <c r="B123" s="64" t="s">
        <v>119</v>
      </c>
      <c r="C123" s="63">
        <v>99.05</v>
      </c>
    </row>
    <row r="124" spans="1:3">
      <c r="A124" s="70">
        <v>2811111480</v>
      </c>
      <c r="B124" s="64" t="s">
        <v>120</v>
      </c>
      <c r="C124" s="63">
        <v>22.35</v>
      </c>
    </row>
    <row r="125" spans="1:3">
      <c r="A125" s="70">
        <v>2811221480</v>
      </c>
      <c r="B125" s="64" t="s">
        <v>120</v>
      </c>
      <c r="C125" s="63">
        <v>25.93</v>
      </c>
    </row>
    <row r="126" spans="1:3">
      <c r="A126" s="70">
        <v>2811441480</v>
      </c>
      <c r="B126" s="64" t="s">
        <v>120</v>
      </c>
      <c r="C126" s="63">
        <v>65.75</v>
      </c>
    </row>
    <row r="127" spans="1:3">
      <c r="A127" s="70">
        <v>2811551480</v>
      </c>
      <c r="B127" s="64" t="s">
        <v>120</v>
      </c>
      <c r="C127" s="63">
        <v>86.48</v>
      </c>
    </row>
    <row r="128" spans="1:3">
      <c r="A128" s="70">
        <v>2810661400</v>
      </c>
      <c r="B128" s="64" t="s">
        <v>121</v>
      </c>
      <c r="C128" s="63">
        <v>266.31</v>
      </c>
    </row>
    <row r="129" spans="1:3">
      <c r="A129" s="70">
        <v>2810771400</v>
      </c>
      <c r="B129" s="64" t="s">
        <v>121</v>
      </c>
      <c r="C129" s="63">
        <v>294.14999999999998</v>
      </c>
    </row>
    <row r="130" spans="1:3">
      <c r="A130" s="70">
        <v>2811002080</v>
      </c>
      <c r="B130" s="64" t="s">
        <v>122</v>
      </c>
      <c r="C130" s="63">
        <v>16.75</v>
      </c>
    </row>
    <row r="131" spans="1:3">
      <c r="A131" s="70">
        <v>2811102080</v>
      </c>
      <c r="B131" s="64" t="s">
        <v>122</v>
      </c>
      <c r="C131" s="63">
        <v>16.75</v>
      </c>
    </row>
    <row r="132" spans="1:3">
      <c r="A132" s="70">
        <v>2811202080</v>
      </c>
      <c r="B132" s="64" t="s">
        <v>122</v>
      </c>
      <c r="C132" s="63">
        <v>22.32</v>
      </c>
    </row>
    <row r="133" spans="1:3">
      <c r="A133" s="71">
        <v>2811212080</v>
      </c>
      <c r="B133" s="64" t="s">
        <v>122</v>
      </c>
      <c r="C133" s="63">
        <v>22.32</v>
      </c>
    </row>
    <row r="134" spans="1:3">
      <c r="A134" s="70">
        <v>2811422080</v>
      </c>
      <c r="B134" s="64" t="s">
        <v>122</v>
      </c>
      <c r="C134" s="63">
        <v>30.16</v>
      </c>
    </row>
    <row r="135" spans="1:3">
      <c r="A135" s="70">
        <v>2811542080</v>
      </c>
      <c r="B135" s="64" t="s">
        <v>122</v>
      </c>
      <c r="C135" s="63">
        <v>45.24</v>
      </c>
    </row>
    <row r="136" spans="1:3">
      <c r="A136" s="70">
        <v>2811552080</v>
      </c>
      <c r="B136" s="64" t="s">
        <v>122</v>
      </c>
      <c r="C136" s="63">
        <v>84.37</v>
      </c>
    </row>
    <row r="137" spans="1:3">
      <c r="A137" s="70">
        <v>2811100680</v>
      </c>
      <c r="B137" s="64" t="s">
        <v>123</v>
      </c>
      <c r="C137" s="63">
        <v>14.370000000000001</v>
      </c>
    </row>
    <row r="138" spans="1:3">
      <c r="A138" s="70">
        <v>2811200680</v>
      </c>
      <c r="B138" s="64" t="s">
        <v>123</v>
      </c>
      <c r="C138" s="63">
        <v>15.35</v>
      </c>
    </row>
    <row r="139" spans="1:3">
      <c r="A139" s="70">
        <v>2811400680</v>
      </c>
      <c r="B139" s="64" t="s">
        <v>123</v>
      </c>
      <c r="C139" s="63">
        <v>21.3</v>
      </c>
    </row>
    <row r="140" spans="1:3">
      <c r="A140" s="70">
        <v>2811500680</v>
      </c>
      <c r="B140" s="64" t="s">
        <v>123</v>
      </c>
      <c r="C140" s="63">
        <v>37.65</v>
      </c>
    </row>
    <row r="141" spans="1:3">
      <c r="A141" s="70">
        <v>2810600600</v>
      </c>
      <c r="B141" s="64" t="s">
        <v>44</v>
      </c>
      <c r="C141" s="63">
        <v>41.83</v>
      </c>
    </row>
    <row r="142" spans="1:3">
      <c r="A142" s="70">
        <v>2810700600</v>
      </c>
      <c r="B142" s="64" t="s">
        <v>44</v>
      </c>
      <c r="C142" s="63">
        <v>60.61</v>
      </c>
    </row>
    <row r="143" spans="1:3">
      <c r="A143" s="70">
        <v>2810981600</v>
      </c>
      <c r="B143" s="64" t="s">
        <v>124</v>
      </c>
      <c r="C143" s="63">
        <v>122.25</v>
      </c>
    </row>
    <row r="144" spans="1:3">
      <c r="A144" s="70">
        <v>2810605400</v>
      </c>
      <c r="B144" s="64" t="s">
        <v>125</v>
      </c>
      <c r="C144" s="63">
        <v>134.51999999999998</v>
      </c>
    </row>
    <row r="145" spans="1:3">
      <c r="A145" s="70">
        <v>2810705400</v>
      </c>
      <c r="B145" s="64" t="s">
        <v>125</v>
      </c>
      <c r="C145" s="63">
        <v>124.4</v>
      </c>
    </row>
    <row r="146" spans="1:3">
      <c r="A146" s="70">
        <v>2810825400</v>
      </c>
      <c r="B146" s="64" t="s">
        <v>126</v>
      </c>
      <c r="C146" s="63">
        <v>144.71999999999997</v>
      </c>
    </row>
    <row r="147" spans="1:3">
      <c r="A147" s="70">
        <v>2810915400</v>
      </c>
      <c r="B147" s="64" t="s">
        <v>126</v>
      </c>
      <c r="C147" s="63">
        <v>155.99</v>
      </c>
    </row>
    <row r="148" spans="1:3">
      <c r="A148" s="72" t="s">
        <v>308</v>
      </c>
      <c r="B148" s="64" t="s">
        <v>127</v>
      </c>
      <c r="C148" s="63">
        <v>18.12</v>
      </c>
    </row>
    <row r="149" spans="1:3">
      <c r="A149" s="72" t="s">
        <v>309</v>
      </c>
      <c r="B149" s="64" t="s">
        <v>127</v>
      </c>
      <c r="C149" s="63">
        <v>22.35</v>
      </c>
    </row>
    <row r="150" spans="1:3">
      <c r="A150" s="72" t="s">
        <v>310</v>
      </c>
      <c r="B150" s="64" t="s">
        <v>127</v>
      </c>
      <c r="C150" s="63">
        <v>21.92</v>
      </c>
    </row>
    <row r="151" spans="1:3">
      <c r="A151" s="73" t="s">
        <v>311</v>
      </c>
      <c r="B151" s="64" t="s">
        <v>128</v>
      </c>
      <c r="C151" s="63">
        <v>19.43</v>
      </c>
    </row>
    <row r="152" spans="1:3">
      <c r="A152" s="73" t="s">
        <v>312</v>
      </c>
      <c r="B152" s="64" t="s">
        <v>128</v>
      </c>
      <c r="C152" s="63">
        <v>28.99</v>
      </c>
    </row>
    <row r="153" spans="1:3">
      <c r="A153" s="70">
        <v>2811102480</v>
      </c>
      <c r="B153" s="64" t="s">
        <v>129</v>
      </c>
      <c r="C153" s="63">
        <v>29.29</v>
      </c>
    </row>
    <row r="154" spans="1:3">
      <c r="A154" s="70">
        <v>2811202480</v>
      </c>
      <c r="B154" s="64" t="s">
        <v>129</v>
      </c>
      <c r="C154" s="63">
        <v>30.8</v>
      </c>
    </row>
    <row r="155" spans="1:3">
      <c r="A155" s="70">
        <v>2811002680</v>
      </c>
      <c r="B155" s="64" t="s">
        <v>130</v>
      </c>
      <c r="C155" s="63">
        <v>27.75</v>
      </c>
    </row>
    <row r="156" spans="1:3">
      <c r="A156" s="70">
        <v>2811102680</v>
      </c>
      <c r="B156" s="64" t="s">
        <v>130</v>
      </c>
      <c r="C156" s="63">
        <v>29.29</v>
      </c>
    </row>
    <row r="158" spans="1:3">
      <c r="A158" s="70">
        <v>2811100112</v>
      </c>
      <c r="B158" s="64" t="s">
        <v>131</v>
      </c>
      <c r="C158" s="63">
        <v>68.430000000000007</v>
      </c>
    </row>
    <row r="159" spans="1:3">
      <c r="A159" s="70">
        <v>2811200112</v>
      </c>
      <c r="B159" s="64" t="s">
        <v>131</v>
      </c>
      <c r="C159" s="63">
        <v>29.71</v>
      </c>
    </row>
    <row r="160" spans="1:3">
      <c r="A160" s="70">
        <v>2811400112</v>
      </c>
      <c r="B160" s="64" t="s">
        <v>131</v>
      </c>
      <c r="C160" s="63">
        <v>70.069999999999993</v>
      </c>
    </row>
    <row r="161" spans="1:3">
      <c r="A161" s="70">
        <v>2811500112</v>
      </c>
      <c r="B161" s="64" t="s">
        <v>131</v>
      </c>
      <c r="C161" s="63">
        <v>90.87</v>
      </c>
    </row>
    <row r="162" spans="1:3">
      <c r="A162" s="70">
        <v>2810606005</v>
      </c>
      <c r="B162" s="64" t="s">
        <v>132</v>
      </c>
      <c r="C162" s="63">
        <v>43.09</v>
      </c>
    </row>
    <row r="163" spans="1:3">
      <c r="A163" s="70">
        <v>2810706005</v>
      </c>
      <c r="B163" s="64" t="s">
        <v>132</v>
      </c>
      <c r="C163" s="63">
        <v>78.150000000000006</v>
      </c>
    </row>
    <row r="164" spans="1:3">
      <c r="A164" s="70">
        <v>2810106510</v>
      </c>
      <c r="B164" s="64" t="s">
        <v>133</v>
      </c>
      <c r="C164" s="63">
        <v>10.99</v>
      </c>
    </row>
    <row r="165" spans="1:3">
      <c r="A165" s="70">
        <v>2810206510</v>
      </c>
      <c r="B165" s="64" t="s">
        <v>133</v>
      </c>
      <c r="C165" s="63">
        <v>14.32</v>
      </c>
    </row>
    <row r="166" spans="1:3">
      <c r="A166" s="70">
        <v>2810406510</v>
      </c>
      <c r="B166" s="64" t="s">
        <v>133</v>
      </c>
      <c r="C166" s="63">
        <v>5.36</v>
      </c>
    </row>
    <row r="167" spans="1:3">
      <c r="A167" s="70">
        <v>2810506510</v>
      </c>
      <c r="B167" s="64" t="s">
        <v>133</v>
      </c>
      <c r="C167" s="63">
        <v>6.26</v>
      </c>
    </row>
    <row r="168" spans="1:3">
      <c r="A168" s="70">
        <v>2810606510</v>
      </c>
      <c r="B168" s="64" t="s">
        <v>133</v>
      </c>
      <c r="C168" s="63">
        <v>7.91</v>
      </c>
    </row>
    <row r="169" spans="1:3">
      <c r="A169" s="70">
        <v>2810706510</v>
      </c>
      <c r="B169" s="64" t="s">
        <v>133</v>
      </c>
      <c r="C169" s="63">
        <v>11.07</v>
      </c>
    </row>
    <row r="170" spans="1:3">
      <c r="A170" s="70">
        <v>2810106610</v>
      </c>
      <c r="B170" s="64" t="s">
        <v>133</v>
      </c>
      <c r="C170" s="63">
        <v>4.34</v>
      </c>
    </row>
    <row r="171" spans="1:3">
      <c r="A171" s="70">
        <v>2810206610</v>
      </c>
      <c r="B171" s="64" t="s">
        <v>133</v>
      </c>
      <c r="C171" s="63">
        <v>5.21</v>
      </c>
    </row>
    <row r="172" spans="1:3">
      <c r="A172" s="70">
        <v>2810806010</v>
      </c>
      <c r="B172" s="64" t="s">
        <v>134</v>
      </c>
      <c r="C172" s="63">
        <v>29.93</v>
      </c>
    </row>
    <row r="173" spans="1:3">
      <c r="A173" s="70">
        <v>2810806505</v>
      </c>
      <c r="B173" s="64" t="s">
        <v>135</v>
      </c>
      <c r="C173" s="63">
        <v>77.510000000000005</v>
      </c>
    </row>
    <row r="175" spans="1:3">
      <c r="A175" s="75">
        <v>2811115381</v>
      </c>
      <c r="B175" s="64" t="s">
        <v>136</v>
      </c>
      <c r="C175" s="63">
        <v>38.15</v>
      </c>
    </row>
    <row r="176" spans="1:3">
      <c r="A176" s="75">
        <v>2811225381</v>
      </c>
      <c r="B176" s="64" t="s">
        <v>136</v>
      </c>
      <c r="C176" s="63">
        <v>69.38</v>
      </c>
    </row>
    <row r="177" spans="1:3">
      <c r="A177" s="75">
        <v>2811445380</v>
      </c>
      <c r="B177" s="64" t="s">
        <v>136</v>
      </c>
      <c r="C177" s="63">
        <v>120.13</v>
      </c>
    </row>
    <row r="178" spans="1:3">
      <c r="A178" s="75">
        <v>2811555380</v>
      </c>
      <c r="B178" s="64" t="s">
        <v>136</v>
      </c>
      <c r="C178" s="63">
        <v>132</v>
      </c>
    </row>
    <row r="179" spans="1:3">
      <c r="A179" s="75">
        <v>2810665300</v>
      </c>
      <c r="B179" s="64" t="s">
        <v>137</v>
      </c>
      <c r="C179" s="63">
        <v>323.52999999999997</v>
      </c>
    </row>
    <row r="180" spans="1:3">
      <c r="A180" s="75">
        <v>2810775300</v>
      </c>
      <c r="B180" s="64" t="s">
        <v>137</v>
      </c>
      <c r="C180" s="63">
        <v>400.22</v>
      </c>
    </row>
    <row r="181" spans="1:3">
      <c r="A181" s="75">
        <v>2811105181</v>
      </c>
      <c r="B181" s="64" t="s">
        <v>138</v>
      </c>
      <c r="C181" s="63">
        <v>62.09</v>
      </c>
    </row>
    <row r="182" spans="1:3">
      <c r="A182" s="75">
        <v>2811205181</v>
      </c>
      <c r="B182" s="64" t="s">
        <v>138</v>
      </c>
      <c r="C182" s="63">
        <v>86.53</v>
      </c>
    </row>
    <row r="183" spans="1:3">
      <c r="A183" s="75">
        <v>2811405180</v>
      </c>
      <c r="B183" s="64" t="s">
        <v>138</v>
      </c>
      <c r="C183" s="63">
        <v>125.00999999999999</v>
      </c>
    </row>
    <row r="184" spans="1:3">
      <c r="A184" s="75">
        <v>2811505181</v>
      </c>
      <c r="B184" s="64" t="s">
        <v>138</v>
      </c>
      <c r="C184" s="63">
        <v>223.82</v>
      </c>
    </row>
    <row r="185" spans="1:3">
      <c r="A185" s="75">
        <v>2810605100</v>
      </c>
      <c r="B185" s="64" t="s">
        <v>139</v>
      </c>
      <c r="C185" s="63">
        <v>379.42</v>
      </c>
    </row>
    <row r="186" spans="1:3">
      <c r="A186" s="75">
        <v>2810705100</v>
      </c>
      <c r="B186" s="64" t="s">
        <v>139</v>
      </c>
      <c r="C186" s="63">
        <v>457.19</v>
      </c>
    </row>
    <row r="187" spans="1:3">
      <c r="A187" s="75">
        <v>2811126400</v>
      </c>
      <c r="B187" s="64" t="s">
        <v>140</v>
      </c>
      <c r="C187" s="63">
        <v>19.149999999999999</v>
      </c>
    </row>
    <row r="188" spans="1:3">
      <c r="A188" s="75">
        <v>2811406400</v>
      </c>
      <c r="B188" s="64" t="s">
        <v>140</v>
      </c>
      <c r="C188" s="63">
        <v>35.04</v>
      </c>
    </row>
    <row r="189" spans="1:3">
      <c r="A189" s="75">
        <v>2811506400</v>
      </c>
      <c r="B189" s="64" t="s">
        <v>140</v>
      </c>
      <c r="C189" s="63">
        <v>38.5</v>
      </c>
    </row>
    <row r="190" spans="1:3">
      <c r="A190" s="75">
        <v>1310072363</v>
      </c>
      <c r="B190" s="64" t="s">
        <v>141</v>
      </c>
      <c r="C190" s="63">
        <v>11.71</v>
      </c>
    </row>
    <row r="191" spans="1:3">
      <c r="A191" s="75">
        <v>1310072282</v>
      </c>
      <c r="B191" s="64" t="s">
        <v>141</v>
      </c>
      <c r="C191" s="63">
        <v>11.71</v>
      </c>
    </row>
    <row r="192" spans="1:3">
      <c r="A192" s="75">
        <v>1310072884</v>
      </c>
      <c r="B192" s="64" t="s">
        <v>141</v>
      </c>
      <c r="C192" s="63">
        <v>19.34</v>
      </c>
    </row>
    <row r="193" spans="1:3">
      <c r="A193" s="75">
        <v>1310072283</v>
      </c>
      <c r="B193" s="64" t="s">
        <v>141</v>
      </c>
      <c r="C193" s="63">
        <v>22.9</v>
      </c>
    </row>
    <row r="194" spans="1:3">
      <c r="A194" s="75">
        <v>1310072284</v>
      </c>
      <c r="B194" s="64" t="s">
        <v>141</v>
      </c>
      <c r="C194" s="63">
        <v>28.45</v>
      </c>
    </row>
    <row r="195" spans="1:3">
      <c r="A195" s="75">
        <v>1310072378</v>
      </c>
      <c r="B195" s="64" t="s">
        <v>141</v>
      </c>
      <c r="C195" s="63">
        <v>46.44</v>
      </c>
    </row>
    <row r="196" spans="1:3">
      <c r="A196" s="75">
        <v>1310072286</v>
      </c>
      <c r="B196" s="64" t="s">
        <v>141</v>
      </c>
      <c r="C196" s="63">
        <v>50.550000000000004</v>
      </c>
    </row>
    <row r="197" spans="1:3">
      <c r="A197" s="75">
        <v>1310072287</v>
      </c>
      <c r="B197" s="64" t="s">
        <v>141</v>
      </c>
      <c r="C197" s="63">
        <v>98.98</v>
      </c>
    </row>
    <row r="198" spans="1:3">
      <c r="A198" s="75">
        <v>1310072288</v>
      </c>
      <c r="B198" s="64" t="s">
        <v>141</v>
      </c>
      <c r="C198" s="63">
        <v>200.21999999999997</v>
      </c>
    </row>
    <row r="199" spans="1:3">
      <c r="A199" s="75">
        <v>1310072289</v>
      </c>
      <c r="B199" s="64" t="s">
        <v>141</v>
      </c>
      <c r="C199" s="63">
        <v>305.96999999999997</v>
      </c>
    </row>
    <row r="200" spans="1:3">
      <c r="A200" s="75">
        <v>1606456104</v>
      </c>
      <c r="B200" s="64" t="s">
        <v>142</v>
      </c>
      <c r="C200" s="63">
        <v>242.38</v>
      </c>
    </row>
    <row r="201" spans="1:3">
      <c r="A201" s="75">
        <v>2810025408</v>
      </c>
      <c r="B201" s="64" t="s">
        <v>143</v>
      </c>
      <c r="C201" s="76">
        <v>57.95</v>
      </c>
    </row>
    <row r="202" spans="1:3">
      <c r="A202" s="75">
        <v>2810905100</v>
      </c>
      <c r="B202" s="64" t="s">
        <v>144</v>
      </c>
      <c r="C202" s="76">
        <v>284.25</v>
      </c>
    </row>
    <row r="203" spans="1:3">
      <c r="A203" s="75">
        <v>2810045408</v>
      </c>
      <c r="B203" s="64" t="s">
        <v>143</v>
      </c>
      <c r="C203" s="76">
        <v>42.38</v>
      </c>
    </row>
    <row r="205" spans="1:3">
      <c r="A205" s="75">
        <v>1312100941</v>
      </c>
      <c r="B205" s="64" t="s">
        <v>146</v>
      </c>
      <c r="C205" s="63">
        <v>20.37</v>
      </c>
    </row>
    <row r="206" spans="1:3">
      <c r="A206" s="75">
        <v>1312100942</v>
      </c>
      <c r="B206" s="64" t="s">
        <v>146</v>
      </c>
      <c r="C206" s="63">
        <v>20.37</v>
      </c>
    </row>
    <row r="207" spans="1:3">
      <c r="A207" s="75">
        <v>1312100946</v>
      </c>
      <c r="B207" s="64" t="s">
        <v>147</v>
      </c>
      <c r="C207" s="63">
        <v>20.37</v>
      </c>
    </row>
    <row r="208" spans="1:3">
      <c r="A208" s="75">
        <v>1312100947</v>
      </c>
      <c r="B208" s="64" t="s">
        <v>147</v>
      </c>
      <c r="C208" s="63">
        <v>20.37</v>
      </c>
    </row>
    <row r="209" spans="1:3">
      <c r="A209" s="75">
        <v>1312100943</v>
      </c>
      <c r="B209" s="64" t="s">
        <v>148</v>
      </c>
      <c r="C209" s="63">
        <v>3.18</v>
      </c>
    </row>
    <row r="210" spans="1:3">
      <c r="A210" s="75">
        <v>1312100944</v>
      </c>
      <c r="B210" s="64" t="s">
        <v>150</v>
      </c>
      <c r="C210" s="63">
        <v>4.05</v>
      </c>
    </row>
    <row r="211" spans="1:3">
      <c r="A211" s="75">
        <v>1312100948</v>
      </c>
      <c r="B211" s="64" t="s">
        <v>151</v>
      </c>
      <c r="C211" s="63">
        <v>3.18</v>
      </c>
    </row>
    <row r="212" spans="1:3">
      <c r="A212" s="75">
        <v>1312100949</v>
      </c>
      <c r="B212" s="64" t="s">
        <v>152</v>
      </c>
      <c r="C212" s="63">
        <v>4.05</v>
      </c>
    </row>
    <row r="213" spans="1:3">
      <c r="A213" s="75">
        <v>1310072293</v>
      </c>
      <c r="B213" s="64" t="s">
        <v>153</v>
      </c>
      <c r="C213" s="63">
        <v>329.3</v>
      </c>
    </row>
    <row r="214" spans="1:3">
      <c r="A214" s="75">
        <v>1310072294</v>
      </c>
      <c r="B214" s="64" t="s">
        <v>153</v>
      </c>
      <c r="C214" s="63">
        <v>474.68</v>
      </c>
    </row>
    <row r="215" spans="1:3">
      <c r="A215" s="75">
        <v>1310072295</v>
      </c>
      <c r="B215" s="64" t="s">
        <v>154</v>
      </c>
      <c r="C215" s="63">
        <v>383.06</v>
      </c>
    </row>
    <row r="216" spans="1:3">
      <c r="A216" s="75">
        <v>1310072373</v>
      </c>
      <c r="B216" s="64" t="s">
        <v>155</v>
      </c>
      <c r="C216" s="63">
        <v>364.81</v>
      </c>
    </row>
    <row r="217" spans="1:3">
      <c r="A217" s="75">
        <v>1310072374</v>
      </c>
      <c r="B217" s="64" t="s">
        <v>155</v>
      </c>
      <c r="C217" s="63">
        <v>499.21</v>
      </c>
    </row>
    <row r="218" spans="1:3">
      <c r="A218" s="75">
        <v>1310072296</v>
      </c>
      <c r="B218" s="64" t="s">
        <v>156</v>
      </c>
      <c r="C218" s="63">
        <v>33.68</v>
      </c>
    </row>
    <row r="219" spans="1:3">
      <c r="A219" s="75">
        <v>1310072297</v>
      </c>
      <c r="B219" s="64" t="s">
        <v>156</v>
      </c>
      <c r="C219" s="63">
        <v>38.36</v>
      </c>
    </row>
    <row r="220" spans="1:3">
      <c r="A220" s="75">
        <v>1310072299</v>
      </c>
      <c r="B220" s="64" t="s">
        <v>157</v>
      </c>
      <c r="C220" s="63">
        <v>67.319999999999993</v>
      </c>
    </row>
    <row r="221" spans="1:3">
      <c r="A221" s="75">
        <v>1310072298</v>
      </c>
      <c r="B221" s="64" t="s">
        <v>158</v>
      </c>
      <c r="C221" s="63">
        <v>119.09</v>
      </c>
    </row>
    <row r="222" spans="1:3">
      <c r="A222" s="75">
        <v>1310072364</v>
      </c>
      <c r="B222" s="64" t="s">
        <v>159</v>
      </c>
      <c r="C222" s="63">
        <v>5.61</v>
      </c>
    </row>
    <row r="223" spans="1:3">
      <c r="A223" s="75">
        <v>1310072366</v>
      </c>
      <c r="B223" s="64" t="s">
        <v>160</v>
      </c>
      <c r="C223" s="63">
        <v>8.82</v>
      </c>
    </row>
    <row r="224" spans="1:3">
      <c r="A224" s="75">
        <v>1310072367</v>
      </c>
      <c r="B224" s="64" t="s">
        <v>161</v>
      </c>
      <c r="C224" s="63">
        <v>5.61</v>
      </c>
    </row>
    <row r="225" spans="1:3">
      <c r="A225" s="75">
        <v>1310072368</v>
      </c>
      <c r="B225" s="64" t="s">
        <v>162</v>
      </c>
      <c r="C225" s="63">
        <v>8.4</v>
      </c>
    </row>
    <row r="226" spans="1:3">
      <c r="A226" s="75">
        <v>1310072379</v>
      </c>
      <c r="B226" s="64" t="s">
        <v>163</v>
      </c>
      <c r="C226" s="63">
        <v>8.1</v>
      </c>
    </row>
    <row r="227" spans="1:3">
      <c r="A227" s="75">
        <v>1310072497</v>
      </c>
      <c r="B227" s="64" t="s">
        <v>164</v>
      </c>
      <c r="C227" s="63">
        <v>7.62</v>
      </c>
    </row>
    <row r="228" spans="1:3">
      <c r="A228" s="75">
        <v>1310072290</v>
      </c>
      <c r="B228" s="64" t="s">
        <v>165</v>
      </c>
      <c r="C228" s="63">
        <v>27.51</v>
      </c>
    </row>
    <row r="229" spans="1:3">
      <c r="A229" s="75">
        <v>1310072292</v>
      </c>
      <c r="B229" s="64" t="s">
        <v>165</v>
      </c>
      <c r="C229" s="63">
        <v>32.33</v>
      </c>
    </row>
    <row r="230" spans="1:3">
      <c r="A230" s="75">
        <v>1312100325</v>
      </c>
      <c r="B230" s="64" t="s">
        <v>65</v>
      </c>
      <c r="C230" s="63">
        <v>0.65</v>
      </c>
    </row>
    <row r="231" spans="1:3">
      <c r="A231" s="75">
        <v>1312100326</v>
      </c>
      <c r="B231" s="64" t="s">
        <v>65</v>
      </c>
      <c r="C231" s="63">
        <v>0.7</v>
      </c>
    </row>
    <row r="232" spans="1:3">
      <c r="A232" s="75">
        <v>1312100335</v>
      </c>
      <c r="B232" s="64" t="s">
        <v>65</v>
      </c>
      <c r="C232" s="63">
        <v>1.54</v>
      </c>
    </row>
    <row r="233" spans="1:3">
      <c r="A233" s="75">
        <v>1310203228</v>
      </c>
      <c r="B233" s="64" t="s">
        <v>65</v>
      </c>
      <c r="C233" s="63">
        <v>4.1500000000000004</v>
      </c>
    </row>
    <row r="234" spans="1:3">
      <c r="A234" s="75">
        <v>1310072403</v>
      </c>
      <c r="B234" s="64" t="s">
        <v>65</v>
      </c>
      <c r="C234" s="63">
        <v>5.0400000000000009</v>
      </c>
    </row>
    <row r="235" spans="1:3">
      <c r="A235" s="75">
        <v>1310201169</v>
      </c>
      <c r="B235" s="64" t="s">
        <v>65</v>
      </c>
      <c r="C235" s="63">
        <v>10.79</v>
      </c>
    </row>
    <row r="236" spans="1:3">
      <c r="A236" s="75">
        <v>1310256325</v>
      </c>
      <c r="B236" s="64" t="s">
        <v>65</v>
      </c>
      <c r="C236" s="63">
        <v>10.51</v>
      </c>
    </row>
    <row r="237" spans="1:3">
      <c r="A237" s="75">
        <v>1310256514</v>
      </c>
      <c r="B237" s="64" t="s">
        <v>65</v>
      </c>
      <c r="C237" s="63">
        <v>26.43</v>
      </c>
    </row>
    <row r="238" spans="1:3">
      <c r="A238" s="75">
        <v>1310256082</v>
      </c>
      <c r="B238" s="64" t="s">
        <v>65</v>
      </c>
      <c r="C238" s="63">
        <v>6.05</v>
      </c>
    </row>
    <row r="239" spans="1:3">
      <c r="A239" s="75">
        <v>1312100950</v>
      </c>
      <c r="B239" s="64" t="s">
        <v>166</v>
      </c>
      <c r="C239" s="63">
        <v>123.57</v>
      </c>
    </row>
    <row r="240" spans="1:3">
      <c r="A240" s="75">
        <v>1312100951</v>
      </c>
      <c r="B240" s="64" t="s">
        <v>166</v>
      </c>
      <c r="C240" s="63">
        <v>144.61000000000001</v>
      </c>
    </row>
    <row r="241" spans="1:3">
      <c r="A241" s="75">
        <v>1312100952</v>
      </c>
      <c r="B241" s="64" t="s">
        <v>166</v>
      </c>
      <c r="C241" s="63">
        <v>165.71</v>
      </c>
    </row>
    <row r="242" spans="1:3">
      <c r="A242" s="75">
        <v>1312100953</v>
      </c>
      <c r="B242" s="64" t="s">
        <v>166</v>
      </c>
      <c r="C242" s="63">
        <v>189.16</v>
      </c>
    </row>
    <row r="243" spans="1:3">
      <c r="A243" s="75">
        <v>1312100954</v>
      </c>
      <c r="B243" s="64" t="s">
        <v>166</v>
      </c>
      <c r="C243" s="63">
        <v>305.82</v>
      </c>
    </row>
    <row r="244" spans="1:3">
      <c r="A244" s="75">
        <v>1312100955</v>
      </c>
      <c r="B244" s="64" t="s">
        <v>166</v>
      </c>
      <c r="C244" s="63">
        <v>470.13</v>
      </c>
    </row>
    <row r="246" spans="1:3">
      <c r="A246" s="75">
        <v>1310074250</v>
      </c>
      <c r="B246" s="64" t="s">
        <v>167</v>
      </c>
      <c r="C246" s="63">
        <v>1.69</v>
      </c>
    </row>
    <row r="247" spans="1:3">
      <c r="A247" s="75">
        <v>1310074413</v>
      </c>
      <c r="B247" s="64" t="s">
        <v>168</v>
      </c>
      <c r="C247" s="63">
        <v>2.64</v>
      </c>
    </row>
    <row r="248" spans="1:3">
      <c r="A248" s="75">
        <v>1310073618</v>
      </c>
      <c r="B248" s="64" t="s">
        <v>169</v>
      </c>
      <c r="C248" s="63">
        <v>2.75</v>
      </c>
    </row>
    <row r="249" spans="1:3">
      <c r="A249" s="75">
        <v>2811017200</v>
      </c>
      <c r="B249" s="64" t="s">
        <v>170</v>
      </c>
      <c r="C249" s="63">
        <v>1.88</v>
      </c>
    </row>
    <row r="250" spans="1:3">
      <c r="A250" s="75">
        <v>2811027200</v>
      </c>
      <c r="B250" s="64" t="s">
        <v>171</v>
      </c>
      <c r="C250" s="63">
        <v>2.12</v>
      </c>
    </row>
    <row r="251" spans="1:3">
      <c r="A251" s="75">
        <v>2811037200</v>
      </c>
      <c r="B251" s="64" t="s">
        <v>172</v>
      </c>
      <c r="C251" s="63">
        <v>2.1800000000000002</v>
      </c>
    </row>
    <row r="252" spans="1:3">
      <c r="A252" s="75">
        <v>1310074482</v>
      </c>
      <c r="B252" s="64" t="s">
        <v>173</v>
      </c>
      <c r="C252" s="63">
        <v>2.2800000000000002</v>
      </c>
    </row>
    <row r="253" spans="1:3">
      <c r="A253" s="75">
        <v>1310074483</v>
      </c>
      <c r="B253" s="64" t="s">
        <v>173</v>
      </c>
      <c r="C253" s="63">
        <v>4.34</v>
      </c>
    </row>
    <row r="254" spans="1:3">
      <c r="A254" s="75">
        <v>2810003610</v>
      </c>
      <c r="B254" s="64" t="s">
        <v>313</v>
      </c>
      <c r="C254" s="63">
        <v>17.78</v>
      </c>
    </row>
    <row r="255" spans="1:3">
      <c r="A255" s="75">
        <v>2810003205</v>
      </c>
      <c r="B255" s="64" t="s">
        <v>174</v>
      </c>
      <c r="C255" s="63">
        <v>86.13</v>
      </c>
    </row>
    <row r="256" spans="1:3">
      <c r="A256" s="75">
        <v>2810013200</v>
      </c>
      <c r="B256" s="64" t="s">
        <v>175</v>
      </c>
      <c r="C256" s="63">
        <v>20.079999999999998</v>
      </c>
    </row>
    <row r="257" spans="1:3">
      <c r="A257" s="75">
        <v>2810003105</v>
      </c>
      <c r="B257" s="64" t="s">
        <v>176</v>
      </c>
      <c r="C257" s="63">
        <v>88.58</v>
      </c>
    </row>
    <row r="258" spans="1:3">
      <c r="A258" s="75">
        <v>2810003005</v>
      </c>
      <c r="B258" s="64" t="s">
        <v>177</v>
      </c>
      <c r="C258" s="63">
        <v>94.43</v>
      </c>
    </row>
    <row r="259" spans="1:3" ht="26">
      <c r="A259" s="75">
        <v>2810003310</v>
      </c>
      <c r="B259" s="77" t="s">
        <v>178</v>
      </c>
      <c r="C259" s="63">
        <v>13.49</v>
      </c>
    </row>
    <row r="260" spans="1:3" ht="26">
      <c r="A260" s="75">
        <v>2810013310</v>
      </c>
      <c r="B260" s="77" t="s">
        <v>178</v>
      </c>
      <c r="C260" s="63">
        <v>14.62</v>
      </c>
    </row>
    <row r="261" spans="1:3" ht="26">
      <c r="A261" s="75">
        <v>2810023310</v>
      </c>
      <c r="B261" s="77" t="s">
        <v>178</v>
      </c>
      <c r="C261" s="63">
        <v>16.18</v>
      </c>
    </row>
    <row r="262" spans="1:3" ht="26">
      <c r="A262" s="75">
        <v>2810033310</v>
      </c>
      <c r="B262" s="77" t="s">
        <v>178</v>
      </c>
      <c r="C262" s="63">
        <v>19.100000000000001</v>
      </c>
    </row>
    <row r="263" spans="1:3">
      <c r="A263" s="75">
        <v>2810003410</v>
      </c>
      <c r="B263" s="64" t="s">
        <v>179</v>
      </c>
      <c r="C263" s="63">
        <v>8.99</v>
      </c>
    </row>
    <row r="264" spans="1:3">
      <c r="A264" s="75">
        <v>2810023805</v>
      </c>
      <c r="B264" s="64" t="s">
        <v>180</v>
      </c>
      <c r="C264" s="63">
        <v>27.02</v>
      </c>
    </row>
    <row r="265" spans="1:3">
      <c r="A265" s="75">
        <v>2810023810</v>
      </c>
      <c r="B265" s="64" t="s">
        <v>181</v>
      </c>
      <c r="C265" s="63">
        <v>53.99</v>
      </c>
    </row>
    <row r="266" spans="1:3">
      <c r="A266" s="75">
        <v>2810033805</v>
      </c>
      <c r="B266" s="64" t="s">
        <v>180</v>
      </c>
      <c r="C266" s="63">
        <v>36.17</v>
      </c>
    </row>
    <row r="267" spans="1:3">
      <c r="A267" s="75">
        <v>2810033810</v>
      </c>
      <c r="B267" s="64" t="s">
        <v>181</v>
      </c>
      <c r="C267" s="63">
        <v>72.34</v>
      </c>
    </row>
    <row r="268" spans="1:3">
      <c r="A268" s="75">
        <v>2810043805</v>
      </c>
      <c r="B268" s="64" t="s">
        <v>182</v>
      </c>
      <c r="C268" s="63">
        <v>27.01</v>
      </c>
    </row>
    <row r="269" spans="1:3">
      <c r="A269" s="75">
        <v>2810043810</v>
      </c>
      <c r="B269" s="64" t="s">
        <v>183</v>
      </c>
      <c r="C269" s="63">
        <v>54.01</v>
      </c>
    </row>
    <row r="270" spans="1:3">
      <c r="A270" s="75">
        <v>2810053805</v>
      </c>
      <c r="B270" s="64" t="s">
        <v>182</v>
      </c>
      <c r="C270" s="63">
        <v>36.71</v>
      </c>
    </row>
    <row r="271" spans="1:3">
      <c r="A271" s="75">
        <v>2810053810</v>
      </c>
      <c r="B271" s="64" t="s">
        <v>183</v>
      </c>
      <c r="C271" s="63">
        <v>73.44</v>
      </c>
    </row>
    <row r="272" spans="1:3">
      <c r="A272" s="75">
        <v>2810063805</v>
      </c>
      <c r="B272" s="64" t="s">
        <v>184</v>
      </c>
      <c r="C272" s="63">
        <v>27.01</v>
      </c>
    </row>
    <row r="273" spans="1:3">
      <c r="A273" s="75">
        <v>2810063810</v>
      </c>
      <c r="B273" s="64" t="s">
        <v>185</v>
      </c>
      <c r="C273" s="63">
        <v>54.01</v>
      </c>
    </row>
    <row r="274" spans="1:3">
      <c r="A274" s="75">
        <v>2810073805</v>
      </c>
      <c r="B274" s="64" t="s">
        <v>184</v>
      </c>
      <c r="C274" s="63">
        <v>40.619999999999997</v>
      </c>
    </row>
    <row r="275" spans="1:3">
      <c r="A275" s="75">
        <v>2810073810</v>
      </c>
      <c r="B275" s="64" t="s">
        <v>185</v>
      </c>
      <c r="C275" s="63">
        <v>73.430000000000007</v>
      </c>
    </row>
    <row r="277" spans="1:3">
      <c r="A277" s="75">
        <v>2810014900</v>
      </c>
      <c r="B277" s="64" t="s">
        <v>186</v>
      </c>
      <c r="C277" s="63">
        <v>41.46</v>
      </c>
    </row>
    <row r="278" spans="1:3">
      <c r="A278" s="75">
        <v>2811102800</v>
      </c>
      <c r="B278" s="64" t="s">
        <v>187</v>
      </c>
      <c r="C278" s="63">
        <v>13.5</v>
      </c>
    </row>
    <row r="279" spans="1:3">
      <c r="A279" s="75">
        <v>2811202800</v>
      </c>
      <c r="B279" s="64" t="s">
        <v>187</v>
      </c>
      <c r="C279" s="63">
        <v>15</v>
      </c>
    </row>
    <row r="280" spans="1:3">
      <c r="A280" s="75">
        <v>2811402800</v>
      </c>
      <c r="B280" s="64" t="s">
        <v>187</v>
      </c>
      <c r="C280" s="63">
        <v>37.5</v>
      </c>
    </row>
    <row r="281" spans="1:3">
      <c r="A281" s="75">
        <v>2811502800</v>
      </c>
      <c r="B281" s="64" t="s">
        <v>187</v>
      </c>
      <c r="C281" s="63">
        <v>37.5</v>
      </c>
    </row>
    <row r="282" spans="1:3">
      <c r="A282" s="75">
        <v>2810602800</v>
      </c>
      <c r="B282" s="64" t="s">
        <v>188</v>
      </c>
      <c r="C282" s="63">
        <v>37.5</v>
      </c>
    </row>
    <row r="283" spans="1:3">
      <c r="A283" s="75">
        <v>2810702800</v>
      </c>
      <c r="B283" s="64" t="s">
        <v>188</v>
      </c>
      <c r="C283" s="63">
        <v>37.5</v>
      </c>
    </row>
    <row r="284" spans="1:3">
      <c r="A284" s="75">
        <v>2810802800</v>
      </c>
      <c r="B284" s="64" t="s">
        <v>189</v>
      </c>
      <c r="C284" s="63">
        <v>35.57</v>
      </c>
    </row>
    <row r="285" spans="1:3">
      <c r="A285" s="75">
        <v>2811002980</v>
      </c>
      <c r="B285" s="64" t="s">
        <v>190</v>
      </c>
      <c r="C285" s="63">
        <v>7.75</v>
      </c>
    </row>
    <row r="286" spans="1:3">
      <c r="A286" s="75">
        <v>2810004000</v>
      </c>
      <c r="B286" s="64" t="s">
        <v>191</v>
      </c>
      <c r="C286" s="63">
        <v>118.63</v>
      </c>
    </row>
    <row r="287" spans="1:3">
      <c r="A287" s="75">
        <v>2810014000</v>
      </c>
      <c r="B287" s="64" t="s">
        <v>191</v>
      </c>
      <c r="C287" s="63">
        <v>181.57</v>
      </c>
    </row>
    <row r="288" spans="1:3" ht="26">
      <c r="A288" s="75">
        <v>2810034000</v>
      </c>
      <c r="B288" s="77" t="s">
        <v>192</v>
      </c>
      <c r="C288" s="63">
        <v>39.9</v>
      </c>
    </row>
    <row r="289" spans="1:3" ht="26">
      <c r="A289" s="75">
        <v>2810044000</v>
      </c>
      <c r="B289" s="77" t="s">
        <v>192</v>
      </c>
      <c r="C289" s="63">
        <v>35.57</v>
      </c>
    </row>
    <row r="290" spans="1:3">
      <c r="A290" s="75">
        <v>2810004100</v>
      </c>
      <c r="B290" s="64" t="s">
        <v>193</v>
      </c>
      <c r="C290" s="63">
        <v>34.71</v>
      </c>
    </row>
    <row r="291" spans="1:3">
      <c r="A291" s="75">
        <v>2810014100</v>
      </c>
      <c r="B291" s="64" t="s">
        <v>193</v>
      </c>
      <c r="C291" s="63">
        <v>99.26</v>
      </c>
    </row>
    <row r="292" spans="1:3">
      <c r="A292" s="75">
        <v>2810074100</v>
      </c>
      <c r="B292" s="64" t="s">
        <v>193</v>
      </c>
      <c r="C292" s="63">
        <v>282.62</v>
      </c>
    </row>
    <row r="293" spans="1:3">
      <c r="A293" s="75">
        <v>2810004200</v>
      </c>
      <c r="B293" s="64" t="s">
        <v>194</v>
      </c>
      <c r="C293" s="63">
        <v>25.55</v>
      </c>
    </row>
    <row r="294" spans="1:3">
      <c r="A294" s="75">
        <v>2810064100</v>
      </c>
      <c r="B294" s="64" t="s">
        <v>194</v>
      </c>
      <c r="C294" s="63">
        <v>54.65</v>
      </c>
    </row>
    <row r="295" spans="1:3">
      <c r="A295" s="75">
        <v>462709421</v>
      </c>
      <c r="B295" s="64" t="s">
        <v>195</v>
      </c>
      <c r="C295" s="63">
        <v>462.86</v>
      </c>
    </row>
    <row r="296" spans="1:3">
      <c r="A296" s="75">
        <v>462101105</v>
      </c>
      <c r="B296" s="64" t="s">
        <v>196</v>
      </c>
      <c r="C296" s="63">
        <v>308.58999999999997</v>
      </c>
    </row>
    <row r="297" spans="1:3">
      <c r="A297" s="75">
        <v>2810014800</v>
      </c>
      <c r="B297" s="64" t="s">
        <v>197</v>
      </c>
      <c r="C297" s="63">
        <v>20.74</v>
      </c>
    </row>
    <row r="298" spans="1:3" ht="26">
      <c r="A298" s="75">
        <v>1312100945</v>
      </c>
      <c r="B298" s="77" t="s">
        <v>198</v>
      </c>
      <c r="C298" s="63">
        <v>67.599999999999994</v>
      </c>
    </row>
    <row r="299" spans="1:3">
      <c r="A299" s="75">
        <v>2810004300</v>
      </c>
      <c r="B299" s="64" t="s">
        <v>199</v>
      </c>
      <c r="C299" s="63">
        <v>10.23</v>
      </c>
    </row>
    <row r="300" spans="1:3">
      <c r="A300" s="75">
        <v>2810014300</v>
      </c>
      <c r="B300" s="64" t="s">
        <v>199</v>
      </c>
      <c r="C300" s="63">
        <v>10.23</v>
      </c>
    </row>
    <row r="301" spans="1:3">
      <c r="A301" s="75">
        <v>2810024300</v>
      </c>
      <c r="B301" s="64" t="s">
        <v>200</v>
      </c>
      <c r="C301" s="63">
        <v>10.23</v>
      </c>
    </row>
    <row r="302" spans="1:3">
      <c r="A302" s="75">
        <v>2810004400</v>
      </c>
      <c r="B302" s="64" t="s">
        <v>201</v>
      </c>
      <c r="C302" s="63">
        <v>25.57</v>
      </c>
    </row>
    <row r="303" spans="1:3">
      <c r="A303" s="75">
        <v>2810004800</v>
      </c>
      <c r="B303" s="64" t="s">
        <v>202</v>
      </c>
      <c r="C303" s="63">
        <v>2.2200000000000002</v>
      </c>
    </row>
    <row r="304" spans="1:3">
      <c r="A304" s="75">
        <v>2811014900</v>
      </c>
      <c r="B304" s="64" t="s">
        <v>203</v>
      </c>
      <c r="C304" s="63">
        <v>1.46</v>
      </c>
    </row>
  </sheetData>
  <sheetProtection algorithmName="SHA-512" hashValue="YdTN3Kd0Rjhrsj8O5uvHRWKDvL0GOm+ijL34LjXRVxb1J+Mb3EqT91q/vq4v6ixfKB1D9DAuf0sdtooQ1El8Qg==" saltValue="cD+FFyALZTmnSbCSG2H0ew==" spinCount="100000" sheet="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outlinePr showOutlineSymbols="0"/>
    <pageSetUpPr autoPageBreaks="0"/>
  </sheetPr>
  <dimension ref="A1:U36"/>
  <sheetViews>
    <sheetView showGridLines="0" showRowColHeaders="0" tabSelected="1" showOutlineSymbols="0" zoomScale="65" zoomScaleNormal="65" workbookViewId="0">
      <selection activeCell="A4" sqref="A4"/>
    </sheetView>
  </sheetViews>
  <sheetFormatPr defaultColWidth="0" defaultRowHeight="14.5" zeroHeight="1"/>
  <cols>
    <col min="1" max="1" width="1.81640625" customWidth="1"/>
    <col min="2" max="2" width="22.453125" style="33" customWidth="1"/>
    <col min="3" max="3" width="0.90625" customWidth="1"/>
    <col min="4" max="4" width="22.453125" customWidth="1"/>
    <col min="5" max="5" width="0.90625" customWidth="1"/>
    <col min="6" max="6" width="22.453125" customWidth="1"/>
    <col min="7" max="7" width="0.90625" customWidth="1"/>
    <col min="8" max="8" width="22.453125" customWidth="1"/>
    <col min="9" max="9" width="0.90625" customWidth="1"/>
    <col min="10" max="10" width="22.453125" customWidth="1"/>
    <col min="11" max="11" width="0.90625" customWidth="1"/>
    <col min="12" max="12" width="22.453125" customWidth="1"/>
    <col min="13" max="13" width="0.90625" customWidth="1"/>
    <col min="14" max="14" width="22.453125" customWidth="1"/>
    <col min="15" max="15" width="0.90625" customWidth="1"/>
    <col min="16" max="16" width="22.453125" customWidth="1"/>
    <col min="17" max="17" width="1.81640625" customWidth="1"/>
    <col min="18" max="18" width="22.453125" hidden="1" customWidth="1"/>
    <col min="19" max="19" width="0.90625" hidden="1" customWidth="1"/>
    <col min="20" max="20" width="22.453125" hidden="1" customWidth="1"/>
    <col min="21" max="21" width="0.90625" hidden="1" customWidth="1"/>
    <col min="22" max="16384" width="8.90625" hidden="1"/>
  </cols>
  <sheetData>
    <row r="1" spans="1:17" ht="7.75" customHeight="1">
      <c r="A1" s="425"/>
      <c r="B1" s="425"/>
      <c r="C1" s="425"/>
      <c r="D1" s="425"/>
      <c r="E1" s="425"/>
      <c r="F1" s="425"/>
      <c r="G1" s="425"/>
      <c r="H1" s="425"/>
      <c r="I1" s="425"/>
      <c r="J1" s="425"/>
      <c r="K1" s="425"/>
      <c r="L1" s="425"/>
      <c r="M1" s="425"/>
      <c r="N1" s="425"/>
      <c r="O1" s="425"/>
      <c r="P1" s="425"/>
      <c r="Q1" s="425"/>
    </row>
    <row r="2" spans="1:17" ht="89.4" customHeight="1">
      <c r="A2" s="425"/>
      <c r="B2" s="425"/>
      <c r="C2" s="425"/>
      <c r="D2" s="425"/>
      <c r="E2" s="425"/>
      <c r="F2" s="425"/>
      <c r="G2" s="425"/>
      <c r="H2" s="425"/>
      <c r="I2" s="425"/>
      <c r="J2" s="425"/>
      <c r="K2" s="425"/>
      <c r="L2" s="425"/>
      <c r="M2" s="425"/>
      <c r="N2" s="425"/>
      <c r="O2" s="425"/>
      <c r="P2" s="425"/>
      <c r="Q2" s="425"/>
    </row>
    <row r="3" spans="1:17" ht="43.25" customHeight="1">
      <c r="A3" s="425"/>
      <c r="B3" s="425"/>
      <c r="C3" s="425"/>
      <c r="D3" s="425"/>
      <c r="E3" s="425"/>
      <c r="F3" s="425"/>
      <c r="G3" s="425"/>
      <c r="H3" s="425"/>
      <c r="I3" s="425"/>
      <c r="J3" s="425"/>
      <c r="K3" s="425"/>
      <c r="L3" s="425"/>
      <c r="M3" s="425"/>
      <c r="N3" s="425"/>
      <c r="O3" s="425"/>
      <c r="P3" s="425"/>
      <c r="Q3" s="425"/>
    </row>
    <row r="4" spans="1:17" s="62" customFormat="1" ht="7.5" customHeight="1">
      <c r="A4" s="112">
        <v>25</v>
      </c>
      <c r="B4" s="33"/>
      <c r="C4"/>
      <c r="D4"/>
      <c r="E4"/>
      <c r="F4"/>
      <c r="G4"/>
      <c r="H4"/>
      <c r="I4"/>
      <c r="J4"/>
      <c r="K4"/>
      <c r="L4"/>
      <c r="M4"/>
      <c r="N4"/>
      <c r="O4"/>
      <c r="P4"/>
      <c r="Q4"/>
    </row>
    <row r="5" spans="1:17" s="62" customFormat="1" ht="104.25" customHeight="1">
      <c r="A5"/>
      <c r="B5" s="32"/>
      <c r="C5"/>
      <c r="D5"/>
      <c r="E5"/>
      <c r="F5"/>
      <c r="G5"/>
      <c r="H5" s="132"/>
      <c r="I5" s="132"/>
      <c r="J5" s="132"/>
      <c r="K5" s="132"/>
      <c r="L5" s="132"/>
      <c r="M5" s="132"/>
      <c r="N5" s="132"/>
      <c r="O5" s="132"/>
      <c r="P5" s="132"/>
      <c r="Q5" s="132"/>
    </row>
    <row r="6" spans="1:17" ht="7.5" customHeight="1"/>
    <row r="7" spans="1:17" ht="104.25" customHeight="1">
      <c r="B7" s="34" t="s">
        <v>265</v>
      </c>
    </row>
    <row r="8" spans="1:17" ht="7.5" customHeight="1"/>
    <row r="9" spans="1:17" ht="104.25" customHeight="1">
      <c r="B9" s="34" t="s">
        <v>266</v>
      </c>
    </row>
    <row r="10" spans="1:17" ht="7.5" customHeight="1"/>
    <row r="11" spans="1:17" ht="104.25" customHeight="1">
      <c r="B11" s="34" t="s">
        <v>263</v>
      </c>
    </row>
    <row r="12" spans="1:17" ht="7.5" customHeight="1"/>
    <row r="13" spans="1:17" ht="104.25" customHeight="1">
      <c r="B13" s="34"/>
      <c r="P13" s="150"/>
    </row>
    <row r="14" spans="1:17" ht="7.5" customHeight="1"/>
    <row r="15" spans="1:17" ht="104.25" customHeight="1">
      <c r="B15" s="34"/>
    </row>
    <row r="16" spans="1:17" ht="7.5" customHeight="1">
      <c r="B16" s="34"/>
    </row>
    <row r="17" spans="1:17" s="133" customFormat="1" ht="104.25" customHeight="1">
      <c r="A17"/>
      <c r="B17" s="34" t="s">
        <v>274</v>
      </c>
      <c r="C17"/>
      <c r="D17"/>
      <c r="E17"/>
      <c r="F17"/>
      <c r="G17"/>
      <c r="H17"/>
      <c r="I17"/>
      <c r="J17"/>
      <c r="K17"/>
      <c r="L17" s="132"/>
      <c r="M17" s="132"/>
      <c r="N17" s="132"/>
      <c r="O17" s="132"/>
      <c r="P17" s="132"/>
      <c r="Q17"/>
    </row>
    <row r="18" spans="1:17" ht="7.5" customHeight="1"/>
    <row r="19" spans="1:17" ht="104.25" customHeight="1">
      <c r="B19" s="34" t="s">
        <v>264</v>
      </c>
    </row>
    <row r="20" spans="1:17" ht="7.5" customHeight="1">
      <c r="B20" s="34"/>
    </row>
    <row r="21" spans="1:17" ht="104.25" customHeight="1">
      <c r="B21" s="34" t="s">
        <v>66</v>
      </c>
      <c r="L21" s="132"/>
      <c r="M21" s="132"/>
      <c r="N21" s="132"/>
      <c r="O21" s="132"/>
      <c r="P21" s="132"/>
    </row>
    <row r="22" spans="1:17" ht="7.5" customHeight="1"/>
    <row r="23" spans="1:17" ht="104.25" customHeight="1">
      <c r="B23" s="34" t="s">
        <v>145</v>
      </c>
    </row>
    <row r="24" spans="1:17" ht="7.5" customHeight="1"/>
    <row r="25" spans="1:17" ht="104.25" customHeight="1">
      <c r="B25" s="34" t="s">
        <v>62</v>
      </c>
      <c r="F25" s="132"/>
      <c r="G25" s="132"/>
      <c r="H25" s="132"/>
      <c r="I25" s="132"/>
      <c r="J25" s="132"/>
      <c r="K25" s="132"/>
      <c r="L25" s="132"/>
      <c r="N25" s="132"/>
      <c r="O25" s="132"/>
      <c r="P25" s="132"/>
    </row>
    <row r="26" spans="1:17" ht="7.5" customHeight="1">
      <c r="B26" s="34"/>
    </row>
    <row r="27" spans="1:17" ht="125.4" customHeight="1">
      <c r="A27" s="233"/>
      <c r="B27" s="234"/>
      <c r="C27" s="233"/>
      <c r="D27" s="233"/>
      <c r="E27" s="233"/>
      <c r="F27" s="233"/>
      <c r="G27" s="233"/>
      <c r="H27" s="233"/>
      <c r="I27" s="233"/>
      <c r="J27" s="233"/>
      <c r="K27" s="233"/>
      <c r="L27" s="233"/>
      <c r="M27" s="233"/>
      <c r="N27" s="233"/>
      <c r="O27" s="233"/>
      <c r="P27" s="233"/>
      <c r="Q27" s="233"/>
    </row>
    <row r="28" spans="1:17" ht="7.5" hidden="1" customHeight="1"/>
    <row r="29" spans="1:17" ht="104.25" hidden="1" customHeight="1"/>
    <row r="30" spans="1:17" ht="7.5" hidden="1" customHeight="1"/>
    <row r="31" spans="1:17" ht="104.25" hidden="1" customHeight="1"/>
    <row r="32" spans="1:17" ht="7.5" hidden="1" customHeight="1"/>
    <row r="33" ht="104.25" hidden="1" customHeight="1"/>
    <row r="34" ht="7.5" hidden="1" customHeight="1"/>
    <row r="35" ht="104.25" hidden="1" customHeight="1"/>
    <row r="36" ht="7.5" hidden="1" customHeight="1"/>
  </sheetData>
  <sheetProtection algorithmName="SHA-512" hashValue="v9RdCrIThx5wscYOqday6wdGQXAKelCTIc0gCr10Zaxq2UdsNxv5ORab+fobJ68NdEeslsaDhNn51QIUromaqw==" saltValue="ioGZszzREqoRO8RinnEFyQ==" spinCount="100000" sheet="1" selectLockedCells="1"/>
  <mergeCells count="1">
    <mergeCell ref="A1:Q3"/>
  </mergeCells>
  <pageMargins left="0.7" right="0.7" top="0.75" bottom="0.75" header="0.3" footer="0.3"/>
  <pageSetup paperSize="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5"/>
    <outlinePr showOutlineSymbols="0"/>
    <pageSetUpPr autoPageBreaks="0" fitToPage="1"/>
  </sheetPr>
  <dimension ref="A1:V518"/>
  <sheetViews>
    <sheetView showGridLines="0" showRowColHeaders="0" showZeros="0" showOutlineSymbols="0" zoomScaleNormal="100" workbookViewId="0">
      <selection activeCell="H1" sqref="H1"/>
    </sheetView>
  </sheetViews>
  <sheetFormatPr defaultColWidth="0" defaultRowHeight="14.4" customHeight="1" zeroHeight="1"/>
  <cols>
    <col min="1" max="1" width="3.36328125" customWidth="1"/>
    <col min="2" max="2" width="13.81640625" style="247" customWidth="1"/>
    <col min="3" max="3" width="26.54296875" style="55" bestFit="1" customWidth="1"/>
    <col min="4" max="4" width="20.1796875" style="53" bestFit="1" customWidth="1"/>
    <col min="5" max="5" width="24.36328125" style="55" customWidth="1"/>
    <col min="6" max="6" width="6.36328125" style="53" customWidth="1"/>
    <col min="7" max="7" width="11.08984375" style="58" bestFit="1" customWidth="1"/>
    <col min="8" max="8" width="5.08984375" style="53" customWidth="1"/>
    <col min="9" max="9" width="14.1796875" style="54" customWidth="1"/>
    <col min="10" max="10" width="3.36328125" style="1" customWidth="1"/>
    <col min="11" max="11" width="3.1796875" hidden="1" customWidth="1"/>
    <col min="12" max="12" width="8.90625" style="36" hidden="1" customWidth="1"/>
    <col min="13" max="13" width="5.90625" style="36" hidden="1" customWidth="1"/>
    <col min="14" max="14" width="29.453125" hidden="1" customWidth="1"/>
    <col min="15" max="15" width="2" hidden="1" customWidth="1"/>
    <col min="16" max="16" width="10.81640625" style="2" hidden="1" customWidth="1"/>
    <col min="17" max="17" width="11.08984375" style="29" hidden="1" customWidth="1"/>
    <col min="18" max="18" width="12.08984375" style="29" hidden="1" customWidth="1"/>
    <col min="19" max="19" width="13" style="2" hidden="1" customWidth="1"/>
    <col min="20" max="20" width="19.36328125" style="2" hidden="1" customWidth="1"/>
    <col min="21" max="21" width="43.54296875" hidden="1" customWidth="1"/>
    <col min="22" max="22" width="13.90625" style="2" hidden="1" customWidth="1"/>
    <col min="23" max="16384" width="8.90625" hidden="1"/>
  </cols>
  <sheetData>
    <row r="1" spans="1:22" ht="24.65" customHeight="1">
      <c r="B1" s="242"/>
      <c r="C1" s="9"/>
      <c r="D1" s="47"/>
      <c r="E1" s="9"/>
      <c r="F1" s="47"/>
      <c r="G1" s="68"/>
      <c r="H1" s="147"/>
      <c r="I1" s="146"/>
      <c r="J1" s="145"/>
      <c r="Q1" s="28"/>
      <c r="R1" s="28"/>
    </row>
    <row r="2" spans="1:22" ht="22.75" customHeight="1">
      <c r="B2" s="243"/>
      <c r="C2" s="9"/>
      <c r="D2" s="47"/>
      <c r="E2" s="102"/>
      <c r="F2" s="56"/>
      <c r="G2" s="67"/>
      <c r="H2" s="148"/>
      <c r="I2" s="148"/>
      <c r="J2" s="149"/>
      <c r="K2" s="52"/>
      <c r="Q2" s="28"/>
      <c r="R2" s="28"/>
    </row>
    <row r="3" spans="1:22" s="49" customFormat="1" ht="45" customHeight="1">
      <c r="A3" s="426"/>
      <c r="B3" s="426"/>
      <c r="C3" s="426"/>
      <c r="D3" s="426"/>
      <c r="E3" s="103"/>
      <c r="G3" s="105"/>
      <c r="H3" s="427">
        <f>SUM(I6:I211)</f>
        <v>0</v>
      </c>
      <c r="I3" s="427"/>
      <c r="J3" s="104"/>
      <c r="K3" s="51"/>
      <c r="L3" s="50"/>
      <c r="M3" s="36">
        <v>1</v>
      </c>
      <c r="N3" s="2">
        <v>2</v>
      </c>
      <c r="O3" s="2">
        <v>3</v>
      </c>
      <c r="P3" s="2">
        <v>4</v>
      </c>
      <c r="Q3" s="106">
        <v>5</v>
      </c>
      <c r="R3" s="106">
        <v>6</v>
      </c>
      <c r="S3" s="2">
        <v>7</v>
      </c>
      <c r="T3" s="2">
        <v>8</v>
      </c>
      <c r="U3" s="2">
        <v>9</v>
      </c>
      <c r="V3" s="2">
        <v>10</v>
      </c>
    </row>
    <row r="4" spans="1:22" s="2" customFormat="1" ht="27" customHeight="1">
      <c r="B4" s="244"/>
      <c r="C4" s="48"/>
      <c r="D4" s="48"/>
      <c r="E4" s="57"/>
      <c r="F4" s="57"/>
      <c r="G4" s="79"/>
      <c r="H4" s="79"/>
      <c r="I4" s="79"/>
      <c r="J4" s="78"/>
      <c r="K4"/>
      <c r="L4" s="83" t="s">
        <v>292</v>
      </c>
      <c r="M4" s="37" t="s">
        <v>293</v>
      </c>
      <c r="N4" s="45" t="s">
        <v>43</v>
      </c>
      <c r="O4" s="45"/>
      <c r="P4" s="45" t="s">
        <v>281</v>
      </c>
      <c r="Q4" s="88" t="s">
        <v>204</v>
      </c>
      <c r="R4" s="88" t="s">
        <v>262</v>
      </c>
      <c r="S4" s="45" t="s">
        <v>100</v>
      </c>
      <c r="T4" s="45" t="s">
        <v>1</v>
      </c>
      <c r="U4" s="46" t="s">
        <v>314</v>
      </c>
      <c r="V4" s="45" t="s">
        <v>282</v>
      </c>
    </row>
    <row r="5" spans="1:22" ht="32.4" customHeight="1">
      <c r="A5" s="69"/>
      <c r="B5" s="428" t="s">
        <v>362</v>
      </c>
      <c r="C5" s="428"/>
      <c r="D5" s="428"/>
      <c r="E5" s="428"/>
      <c r="F5" s="428"/>
      <c r="G5" s="428"/>
      <c r="H5" s="428"/>
      <c r="I5" s="428"/>
      <c r="J5" s="69"/>
      <c r="L5" s="83"/>
      <c r="M5" s="37"/>
      <c r="N5" s="38"/>
      <c r="O5" s="38"/>
      <c r="P5" s="45"/>
      <c r="Q5" s="89"/>
      <c r="R5" s="89"/>
      <c r="S5" s="45"/>
      <c r="T5" s="45"/>
      <c r="U5" s="46" t="s">
        <v>289</v>
      </c>
      <c r="V5" s="45"/>
    </row>
    <row r="6" spans="1:22" ht="14.5">
      <c r="A6" s="69"/>
      <c r="B6" s="245" t="str">
        <f>IF(ISERROR(VLOOKUP(L6,$M$6:$V$612,7,0)),"",(VLOOKUP(L6,$M$6:$V612,7,0)))</f>
        <v/>
      </c>
      <c r="C6" s="140" t="str">
        <f t="shared" ref="C6:C37" si="0">IF(ISERROR(VLOOKUP(L6,$M$6:$V$612,2,0)),"",(VLOOKUP(L6,$M$6:$V$612,2,0)))</f>
        <v/>
      </c>
      <c r="D6" s="141" t="str">
        <f t="shared" ref="D6:D37" si="1">IF(ISERROR(VLOOKUP(L6,$M$6:$V$612,8,0)),"",(VLOOKUP(L6,$M$6:$V$612,8,0)))</f>
        <v/>
      </c>
      <c r="E6" s="140" t="str">
        <f t="shared" ref="E6:E37" si="2">IF(ISERROR(VLOOKUP(L6,$M$6:$V$612,9,FALSE)),"",(VLOOKUP(L6,$M$6:$V$612,9,0)))</f>
        <v/>
      </c>
      <c r="F6" s="141" t="str">
        <f t="shared" ref="F6:F37" si="3">IF(ISERROR(VLOOKUP(L6,$M$6:$V$612,10,0)),"",(VLOOKUP(L6,$M$6:$V$612,10,0)))</f>
        <v/>
      </c>
      <c r="G6" s="142" t="str">
        <f t="shared" ref="G6:G37" si="4">IF(ISERROR(VLOOKUP(L6,$M$6:$V$612,5,0)),"",(VLOOKUP(L6,$M$6:$V$612,5,0)))</f>
        <v/>
      </c>
      <c r="H6" s="143" t="str">
        <f t="shared" ref="H6:H37" si="5">IF(ISERROR(VLOOKUP(L6,$M$6:$V$612,4,0)),"",(VLOOKUP(L6,$M$6:$V$612,4,0)))</f>
        <v/>
      </c>
      <c r="I6" s="144" t="str">
        <f t="shared" ref="I6:I37" si="6">IF(ISERROR(VLOOKUP(L6,$M$6:$V$612,6,0)),"",(VLOOKUP(L6,$M$6:$V$612,6,0)))</f>
        <v/>
      </c>
      <c r="J6" s="82"/>
      <c r="L6" s="2">
        <v>1</v>
      </c>
      <c r="M6" s="39">
        <f>IF(P6&gt;0,1,0)</f>
        <v>0</v>
      </c>
      <c r="N6" s="40" t="str">
        <f>PIPE!$B$3</f>
        <v>Pipe</v>
      </c>
      <c r="O6" s="41"/>
      <c r="P6" s="39">
        <f>PIPE!H4</f>
        <v>0</v>
      </c>
      <c r="Q6" s="90">
        <f>PIPE!I4</f>
        <v>63.67</v>
      </c>
      <c r="R6" s="90">
        <f>PIPE!K4</f>
        <v>0</v>
      </c>
      <c r="S6" s="39">
        <f>PIPE!D4</f>
        <v>2811100000</v>
      </c>
      <c r="T6" s="39" t="str">
        <f>PIPE!E4</f>
        <v>20 / ¾"</v>
      </c>
      <c r="U6" s="40" t="str">
        <f>PIPE!F4</f>
        <v>18 ft 8 inch</v>
      </c>
      <c r="V6" s="39">
        <f>PIPE!G4</f>
        <v>1</v>
      </c>
    </row>
    <row r="7" spans="1:22" ht="14.5">
      <c r="A7" s="69"/>
      <c r="B7" s="245" t="str">
        <f>IF(ISERROR(VLOOKUP(L7,$M$6:$V$612,7,0)),"",(VLOOKUP(L7,$M$6:$V613,7,0)))</f>
        <v/>
      </c>
      <c r="C7" s="140" t="str">
        <f t="shared" si="0"/>
        <v/>
      </c>
      <c r="D7" s="141" t="str">
        <f t="shared" si="1"/>
        <v/>
      </c>
      <c r="E7" s="140" t="str">
        <f t="shared" si="2"/>
        <v/>
      </c>
      <c r="F7" s="141" t="str">
        <f t="shared" si="3"/>
        <v/>
      </c>
      <c r="G7" s="142" t="str">
        <f t="shared" si="4"/>
        <v/>
      </c>
      <c r="H7" s="143" t="str">
        <f t="shared" si="5"/>
        <v/>
      </c>
      <c r="I7" s="144" t="str">
        <f t="shared" si="6"/>
        <v/>
      </c>
      <c r="J7" s="82"/>
      <c r="L7" s="36">
        <v>2</v>
      </c>
      <c r="M7" s="39">
        <f>IF(P7&gt;0,M6+1,M6)</f>
        <v>0</v>
      </c>
      <c r="N7" s="40" t="str">
        <f>PIPE!$B$3</f>
        <v>Pipe</v>
      </c>
      <c r="O7" s="41"/>
      <c r="P7" s="39">
        <f>PIPE!H5</f>
        <v>0</v>
      </c>
      <c r="Q7" s="90">
        <f>PIPE!I5</f>
        <v>79.58</v>
      </c>
      <c r="R7" s="90">
        <f>PIPE!K5</f>
        <v>0</v>
      </c>
      <c r="S7" s="39">
        <f>PIPE!D5</f>
        <v>2811200000</v>
      </c>
      <c r="T7" s="39" t="str">
        <f>PIPE!E5</f>
        <v>25 / 1"</v>
      </c>
      <c r="U7" s="40" t="str">
        <f>PIPE!F5</f>
        <v>18 ft 8 inch</v>
      </c>
      <c r="V7" s="39">
        <f>PIPE!G5</f>
        <v>1</v>
      </c>
    </row>
    <row r="8" spans="1:22" ht="14.5">
      <c r="A8" s="69"/>
      <c r="B8" s="245" t="str">
        <f>IF(ISERROR(VLOOKUP(L8,$M$6:$V$612,7,0)),"",(VLOOKUP(L8,$M$6:$V614,7,0)))</f>
        <v/>
      </c>
      <c r="C8" s="140" t="str">
        <f t="shared" si="0"/>
        <v/>
      </c>
      <c r="D8" s="141" t="str">
        <f t="shared" si="1"/>
        <v/>
      </c>
      <c r="E8" s="140" t="str">
        <f t="shared" si="2"/>
        <v/>
      </c>
      <c r="F8" s="141" t="str">
        <f t="shared" si="3"/>
        <v/>
      </c>
      <c r="G8" s="142" t="str">
        <f t="shared" si="4"/>
        <v/>
      </c>
      <c r="H8" s="143" t="str">
        <f t="shared" si="5"/>
        <v/>
      </c>
      <c r="I8" s="144" t="str">
        <f t="shared" si="6"/>
        <v/>
      </c>
      <c r="J8" s="82"/>
      <c r="L8" s="36">
        <v>3</v>
      </c>
      <c r="M8" s="39">
        <f t="shared" ref="M8:M71" si="7">IF(P8&gt;0,M7+1,M7)</f>
        <v>0</v>
      </c>
      <c r="N8" s="40" t="str">
        <f>PIPE!$B$3</f>
        <v>Pipe</v>
      </c>
      <c r="O8" s="41"/>
      <c r="P8" s="39">
        <f>PIPE!H6</f>
        <v>0</v>
      </c>
      <c r="Q8" s="90">
        <f>PIPE!I6</f>
        <v>130.04</v>
      </c>
      <c r="R8" s="90">
        <f>PIPE!K6</f>
        <v>0</v>
      </c>
      <c r="S8" s="39">
        <f>PIPE!D6</f>
        <v>2811400000</v>
      </c>
      <c r="T8" s="39" t="str">
        <f>PIPE!E6</f>
        <v>40 / 1½"</v>
      </c>
      <c r="U8" s="40" t="str">
        <f>PIPE!F6</f>
        <v>18 ft 8 inch</v>
      </c>
      <c r="V8" s="39">
        <f>PIPE!G6</f>
        <v>1</v>
      </c>
    </row>
    <row r="9" spans="1:22" ht="14.5">
      <c r="A9" s="69"/>
      <c r="B9" s="245" t="str">
        <f>IF(ISERROR(VLOOKUP(L9,$M$6:$V$612,7,0)),"",(VLOOKUP(L9,$M$6:$V615,7,0)))</f>
        <v/>
      </c>
      <c r="C9" s="140" t="str">
        <f t="shared" si="0"/>
        <v/>
      </c>
      <c r="D9" s="141" t="str">
        <f t="shared" si="1"/>
        <v/>
      </c>
      <c r="E9" s="140" t="str">
        <f t="shared" si="2"/>
        <v/>
      </c>
      <c r="F9" s="141" t="str">
        <f t="shared" si="3"/>
        <v/>
      </c>
      <c r="G9" s="142" t="str">
        <f t="shared" si="4"/>
        <v/>
      </c>
      <c r="H9" s="143" t="str">
        <f t="shared" si="5"/>
        <v/>
      </c>
      <c r="I9" s="144" t="str">
        <f t="shared" si="6"/>
        <v/>
      </c>
      <c r="J9" s="82"/>
      <c r="L9" s="36">
        <v>4</v>
      </c>
      <c r="M9" s="39">
        <f t="shared" si="7"/>
        <v>0</v>
      </c>
      <c r="N9" s="40" t="str">
        <f>PIPE!$B$3</f>
        <v>Pipe</v>
      </c>
      <c r="O9" s="41"/>
      <c r="P9" s="39">
        <f>PIPE!H7</f>
        <v>0</v>
      </c>
      <c r="Q9" s="90">
        <f>PIPE!I7</f>
        <v>175.81</v>
      </c>
      <c r="R9" s="90">
        <f>PIPE!K7</f>
        <v>0</v>
      </c>
      <c r="S9" s="39">
        <f>PIPE!D7</f>
        <v>2811500000</v>
      </c>
      <c r="T9" s="39" t="str">
        <f>PIPE!E7</f>
        <v>50 / 2"</v>
      </c>
      <c r="U9" s="40" t="str">
        <f>PIPE!F7</f>
        <v>18 ft 8 inch</v>
      </c>
      <c r="V9" s="39">
        <f>PIPE!G7</f>
        <v>1</v>
      </c>
    </row>
    <row r="10" spans="1:22" ht="14.5">
      <c r="A10" s="69"/>
      <c r="B10" s="245" t="str">
        <f>IF(ISERROR(VLOOKUP(L10,$M$6:$V$612,7,0)),"",(VLOOKUP(L10,$M$6:$V616,7,0)))</f>
        <v/>
      </c>
      <c r="C10" s="140" t="str">
        <f t="shared" si="0"/>
        <v/>
      </c>
      <c r="D10" s="141" t="str">
        <f t="shared" si="1"/>
        <v/>
      </c>
      <c r="E10" s="140" t="str">
        <f t="shared" si="2"/>
        <v/>
      </c>
      <c r="F10" s="141" t="str">
        <f t="shared" si="3"/>
        <v/>
      </c>
      <c r="G10" s="142" t="str">
        <f t="shared" si="4"/>
        <v/>
      </c>
      <c r="H10" s="143" t="str">
        <f t="shared" si="5"/>
        <v/>
      </c>
      <c r="I10" s="144" t="str">
        <f t="shared" si="6"/>
        <v/>
      </c>
      <c r="J10" s="82"/>
      <c r="L10" s="36">
        <v>5</v>
      </c>
      <c r="M10" s="39">
        <f t="shared" si="7"/>
        <v>0</v>
      </c>
      <c r="N10" s="40" t="str">
        <f>PIPE!$B$3</f>
        <v>Pipe</v>
      </c>
      <c r="O10" s="41"/>
      <c r="P10" s="39">
        <f>PIPE!H8</f>
        <v>0</v>
      </c>
      <c r="Q10" s="90">
        <f>PIPE!I8</f>
        <v>225.22</v>
      </c>
      <c r="R10" s="90">
        <f>PIPE!K8</f>
        <v>0</v>
      </c>
      <c r="S10" s="39">
        <f>PIPE!D8</f>
        <v>2811600000</v>
      </c>
      <c r="T10" s="39" t="str">
        <f>PIPE!E8</f>
        <v>63 / 2½"</v>
      </c>
      <c r="U10" s="40" t="str">
        <f>PIPE!F8</f>
        <v>18 ft 8 inch</v>
      </c>
      <c r="V10" s="39">
        <f>PIPE!G8</f>
        <v>1</v>
      </c>
    </row>
    <row r="11" spans="1:22" ht="14.5">
      <c r="A11" s="69"/>
      <c r="B11" s="245" t="str">
        <f>IF(ISERROR(VLOOKUP(L11,$M$6:$V$612,7,0)),"",(VLOOKUP(L11,$M$6:$V617,7,0)))</f>
        <v/>
      </c>
      <c r="C11" s="140" t="str">
        <f t="shared" si="0"/>
        <v/>
      </c>
      <c r="D11" s="141" t="str">
        <f t="shared" si="1"/>
        <v/>
      </c>
      <c r="E11" s="140" t="str">
        <f t="shared" si="2"/>
        <v/>
      </c>
      <c r="F11" s="141" t="str">
        <f t="shared" si="3"/>
        <v/>
      </c>
      <c r="G11" s="142" t="str">
        <f t="shared" si="4"/>
        <v/>
      </c>
      <c r="H11" s="143" t="str">
        <f t="shared" si="5"/>
        <v/>
      </c>
      <c r="I11" s="144" t="str">
        <f t="shared" si="6"/>
        <v/>
      </c>
      <c r="J11" s="82"/>
      <c r="L11" s="36">
        <v>6</v>
      </c>
      <c r="M11" s="39">
        <f t="shared" si="7"/>
        <v>0</v>
      </c>
      <c r="N11" s="40" t="str">
        <f>PIPE!$B$3</f>
        <v>Pipe</v>
      </c>
      <c r="O11" s="41"/>
      <c r="P11" s="39">
        <f>PIPE!H9</f>
        <v>0</v>
      </c>
      <c r="Q11" s="90">
        <f>PIPE!I9</f>
        <v>314.95999999999998</v>
      </c>
      <c r="R11" s="90">
        <f>PIPE!K9</f>
        <v>0</v>
      </c>
      <c r="S11" s="39">
        <f>PIPE!D9</f>
        <v>2811700000</v>
      </c>
      <c r="T11" s="39" t="str">
        <f>PIPE!E9</f>
        <v>80 / 3"</v>
      </c>
      <c r="U11" s="40" t="str">
        <f>PIPE!F9</f>
        <v>18 ft 8 inch</v>
      </c>
      <c r="V11" s="39">
        <f>PIPE!G9</f>
        <v>1</v>
      </c>
    </row>
    <row r="12" spans="1:22" ht="14.5">
      <c r="A12" s="69"/>
      <c r="B12" s="245" t="str">
        <f>IF(ISERROR(VLOOKUP(L12,$M$6:$V$612,7,0)),"",(VLOOKUP(L12,$M$6:$V618,7,0)))</f>
        <v/>
      </c>
      <c r="C12" s="140" t="str">
        <f t="shared" si="0"/>
        <v/>
      </c>
      <c r="D12" s="141" t="str">
        <f t="shared" si="1"/>
        <v/>
      </c>
      <c r="E12" s="140" t="str">
        <f t="shared" si="2"/>
        <v/>
      </c>
      <c r="F12" s="141" t="str">
        <f t="shared" si="3"/>
        <v/>
      </c>
      <c r="G12" s="142" t="str">
        <f t="shared" si="4"/>
        <v/>
      </c>
      <c r="H12" s="143" t="str">
        <f t="shared" si="5"/>
        <v/>
      </c>
      <c r="I12" s="144" t="str">
        <f t="shared" si="6"/>
        <v/>
      </c>
      <c r="J12" s="82"/>
      <c r="L12" s="36">
        <v>7</v>
      </c>
      <c r="M12" s="39">
        <f t="shared" si="7"/>
        <v>0</v>
      </c>
      <c r="N12" s="40" t="str">
        <f>PIPE!$B$3</f>
        <v>Pipe</v>
      </c>
      <c r="O12" s="41"/>
      <c r="P12" s="39">
        <f>PIPE!H10</f>
        <v>0</v>
      </c>
      <c r="Q12" s="90">
        <f>PIPE!I10</f>
        <v>439.13</v>
      </c>
      <c r="R12" s="90">
        <f>PIPE!K10</f>
        <v>0</v>
      </c>
      <c r="S12" s="39">
        <f>PIPE!D10</f>
        <v>2811800000</v>
      </c>
      <c r="T12" s="39" t="str">
        <f>PIPE!E10</f>
        <v>100 / 4"</v>
      </c>
      <c r="U12" s="40" t="str">
        <f>PIPE!F10</f>
        <v>18 ft 8 inch</v>
      </c>
      <c r="V12" s="39">
        <f>PIPE!G10</f>
        <v>1</v>
      </c>
    </row>
    <row r="13" spans="1:22" ht="14.5">
      <c r="A13" s="69"/>
      <c r="B13" s="245" t="str">
        <f>IF(ISERROR(VLOOKUP(L13,$M$6:$V$612,7,0)),"",(VLOOKUP(L13,$M$6:$V619,7,0)))</f>
        <v/>
      </c>
      <c r="C13" s="140" t="str">
        <f t="shared" si="0"/>
        <v/>
      </c>
      <c r="D13" s="141" t="str">
        <f t="shared" si="1"/>
        <v/>
      </c>
      <c r="E13" s="140" t="str">
        <f t="shared" si="2"/>
        <v/>
      </c>
      <c r="F13" s="141" t="str">
        <f t="shared" si="3"/>
        <v/>
      </c>
      <c r="G13" s="142" t="str">
        <f t="shared" si="4"/>
        <v/>
      </c>
      <c r="H13" s="143" t="str">
        <f t="shared" si="5"/>
        <v/>
      </c>
      <c r="I13" s="144" t="str">
        <f t="shared" si="6"/>
        <v/>
      </c>
      <c r="J13" s="82"/>
      <c r="L13" s="36">
        <v>8</v>
      </c>
      <c r="M13" s="39">
        <f t="shared" si="7"/>
        <v>0</v>
      </c>
      <c r="N13" s="40" t="str">
        <f>PIPE!$B$3</f>
        <v>Pipe</v>
      </c>
      <c r="O13" s="41"/>
      <c r="P13" s="39">
        <f>PIPE!H11</f>
        <v>0</v>
      </c>
      <c r="Q13" s="90">
        <f>PIPE!I11</f>
        <v>901.34</v>
      </c>
      <c r="R13" s="90">
        <f>PIPE!K11</f>
        <v>0</v>
      </c>
      <c r="S13" s="39">
        <f>PIPE!D11</f>
        <v>2811900000</v>
      </c>
      <c r="T13" s="39" t="str">
        <f>PIPE!E11</f>
        <v>158 / 6"</v>
      </c>
      <c r="U13" s="40" t="str">
        <f>PIPE!F11</f>
        <v>18 ft 8 inch</v>
      </c>
      <c r="V13" s="39">
        <f>PIPE!G11</f>
        <v>1</v>
      </c>
    </row>
    <row r="14" spans="1:22" ht="14.5">
      <c r="A14" s="69"/>
      <c r="B14" s="245" t="str">
        <f>IF(ISERROR(VLOOKUP(L14,$M$6:$V$612,7,0)),"",(VLOOKUP(L14,$M$6:$V620,7,0)))</f>
        <v/>
      </c>
      <c r="C14" s="140" t="str">
        <f t="shared" si="0"/>
        <v/>
      </c>
      <c r="D14" s="141" t="str">
        <f t="shared" si="1"/>
        <v/>
      </c>
      <c r="E14" s="140" t="str">
        <f t="shared" si="2"/>
        <v/>
      </c>
      <c r="F14" s="141" t="str">
        <f t="shared" si="3"/>
        <v/>
      </c>
      <c r="G14" s="142" t="str">
        <f t="shared" si="4"/>
        <v/>
      </c>
      <c r="H14" s="143" t="str">
        <f t="shared" si="5"/>
        <v/>
      </c>
      <c r="I14" s="144" t="str">
        <f t="shared" si="6"/>
        <v/>
      </c>
      <c r="J14" s="82"/>
      <c r="L14" s="2">
        <v>9</v>
      </c>
      <c r="M14" s="39">
        <f t="shared" si="7"/>
        <v>0</v>
      </c>
      <c r="O14" s="41"/>
      <c r="Q14" s="92"/>
      <c r="R14" s="92"/>
    </row>
    <row r="15" spans="1:22" ht="14.5">
      <c r="A15" s="69"/>
      <c r="B15" s="245" t="str">
        <f>IF(ISERROR(VLOOKUP(L15,$M$6:$V$612,7,0)),"",(VLOOKUP(L15,$M$6:$V621,7,0)))</f>
        <v/>
      </c>
      <c r="C15" s="140" t="str">
        <f t="shared" si="0"/>
        <v/>
      </c>
      <c r="D15" s="141" t="str">
        <f t="shared" si="1"/>
        <v/>
      </c>
      <c r="E15" s="140" t="str">
        <f t="shared" si="2"/>
        <v/>
      </c>
      <c r="F15" s="141" t="str">
        <f t="shared" si="3"/>
        <v/>
      </c>
      <c r="G15" s="142" t="str">
        <f t="shared" si="4"/>
        <v/>
      </c>
      <c r="H15" s="143" t="str">
        <f t="shared" si="5"/>
        <v/>
      </c>
      <c r="I15" s="144" t="str">
        <f t="shared" si="6"/>
        <v/>
      </c>
      <c r="J15" s="82"/>
      <c r="L15" s="36">
        <v>10</v>
      </c>
      <c r="M15" s="39">
        <f t="shared" si="7"/>
        <v>0</v>
      </c>
      <c r="O15" s="41"/>
      <c r="Q15" s="92"/>
      <c r="R15" s="92"/>
    </row>
    <row r="16" spans="1:22" ht="14.5">
      <c r="A16" s="69"/>
      <c r="B16" s="245" t="str">
        <f>IF(ISERROR(VLOOKUP(L16,$M$6:$V$612,7,0)),"",(VLOOKUP(L16,$M$6:$V622,7,0)))</f>
        <v/>
      </c>
      <c r="C16" s="140" t="str">
        <f t="shared" si="0"/>
        <v/>
      </c>
      <c r="D16" s="141" t="str">
        <f t="shared" si="1"/>
        <v/>
      </c>
      <c r="E16" s="140" t="str">
        <f t="shared" si="2"/>
        <v/>
      </c>
      <c r="F16" s="141" t="str">
        <f t="shared" si="3"/>
        <v/>
      </c>
      <c r="G16" s="142" t="str">
        <f t="shared" si="4"/>
        <v/>
      </c>
      <c r="H16" s="143" t="str">
        <f t="shared" si="5"/>
        <v/>
      </c>
      <c r="I16" s="144" t="str">
        <f t="shared" si="6"/>
        <v/>
      </c>
      <c r="J16" s="82"/>
      <c r="L16" s="36">
        <v>11</v>
      </c>
      <c r="M16" s="39">
        <f t="shared" si="7"/>
        <v>0</v>
      </c>
      <c r="N16" s="40" t="str">
        <f>PIPE!$C$13</f>
        <v>Inert Gas (green pipe)</v>
      </c>
      <c r="O16" s="41"/>
      <c r="P16" s="39">
        <f>PIPE!H14</f>
        <v>0</v>
      </c>
      <c r="Q16" s="90">
        <f>PIPE!I14</f>
        <v>74.16</v>
      </c>
      <c r="R16" s="90">
        <f>PIPE!K14</f>
        <v>0</v>
      </c>
      <c r="S16" s="39">
        <f>PIPE!D14</f>
        <v>2811106100</v>
      </c>
      <c r="T16" s="39" t="str">
        <f>PIPE!E14</f>
        <v>20 / ¾"</v>
      </c>
      <c r="U16" s="40" t="str">
        <f>PIPE!F14</f>
        <v>18 ft 8 inch</v>
      </c>
      <c r="V16" s="39">
        <f>PIPE!G14</f>
        <v>1</v>
      </c>
    </row>
    <row r="17" spans="1:22" ht="14.5">
      <c r="A17" s="69"/>
      <c r="B17" s="245" t="str">
        <f>IF(ISERROR(VLOOKUP(L17,$M$6:$V$612,7,0)),"",(VLOOKUP(L17,$M$6:$V623,7,0)))</f>
        <v/>
      </c>
      <c r="C17" s="140" t="str">
        <f t="shared" si="0"/>
        <v/>
      </c>
      <c r="D17" s="141" t="str">
        <f t="shared" si="1"/>
        <v/>
      </c>
      <c r="E17" s="140" t="str">
        <f t="shared" si="2"/>
        <v/>
      </c>
      <c r="F17" s="141" t="str">
        <f t="shared" si="3"/>
        <v/>
      </c>
      <c r="G17" s="142" t="str">
        <f t="shared" si="4"/>
        <v/>
      </c>
      <c r="H17" s="143" t="str">
        <f t="shared" si="5"/>
        <v/>
      </c>
      <c r="I17" s="144" t="str">
        <f t="shared" si="6"/>
        <v/>
      </c>
      <c r="J17" s="82"/>
      <c r="L17" s="36">
        <v>12</v>
      </c>
      <c r="M17" s="39">
        <f t="shared" si="7"/>
        <v>0</v>
      </c>
      <c r="N17" s="40" t="str">
        <f>PIPE!$C$13</f>
        <v>Inert Gas (green pipe)</v>
      </c>
      <c r="O17" s="41"/>
      <c r="P17" s="39">
        <f>PIPE!H15</f>
        <v>0</v>
      </c>
      <c r="Q17" s="90">
        <f>PIPE!I15</f>
        <v>120.17</v>
      </c>
      <c r="R17" s="90">
        <f>PIPE!K15</f>
        <v>0</v>
      </c>
      <c r="S17" s="39">
        <f>PIPE!D15</f>
        <v>2811206100</v>
      </c>
      <c r="T17" s="39" t="str">
        <f>PIPE!E15</f>
        <v>25 / 1"</v>
      </c>
      <c r="U17" s="40" t="str">
        <f>PIPE!F15</f>
        <v>18 ft 8 inch</v>
      </c>
      <c r="V17" s="39">
        <f>PIPE!G15</f>
        <v>1</v>
      </c>
    </row>
    <row r="18" spans="1:22" ht="14.5">
      <c r="A18" s="69"/>
      <c r="B18" s="245" t="str">
        <f>IF(ISERROR(VLOOKUP(L18,$M$6:$V$612,7,0)),"",(VLOOKUP(L18,$M$6:$V624,7,0)))</f>
        <v/>
      </c>
      <c r="C18" s="140" t="str">
        <f t="shared" si="0"/>
        <v/>
      </c>
      <c r="D18" s="141" t="str">
        <f t="shared" si="1"/>
        <v/>
      </c>
      <c r="E18" s="140" t="str">
        <f t="shared" si="2"/>
        <v/>
      </c>
      <c r="F18" s="141" t="str">
        <f t="shared" si="3"/>
        <v/>
      </c>
      <c r="G18" s="142" t="str">
        <f t="shared" si="4"/>
        <v/>
      </c>
      <c r="H18" s="143" t="str">
        <f t="shared" si="5"/>
        <v/>
      </c>
      <c r="I18" s="144" t="str">
        <f t="shared" si="6"/>
        <v/>
      </c>
      <c r="J18" s="82"/>
      <c r="L18" s="36">
        <v>13</v>
      </c>
      <c r="M18" s="39">
        <f t="shared" si="7"/>
        <v>0</v>
      </c>
      <c r="O18" s="41"/>
      <c r="P18" s="2">
        <f>PIPE!H16</f>
        <v>0</v>
      </c>
      <c r="Q18" s="92"/>
      <c r="R18" s="92"/>
      <c r="V18" s="2">
        <f>PIPE!G16</f>
        <v>0</v>
      </c>
    </row>
    <row r="19" spans="1:22" ht="14.5">
      <c r="A19" s="69"/>
      <c r="B19" s="245" t="str">
        <f>IF(ISERROR(VLOOKUP(L19,$M$6:$V$612,7,0)),"",(VLOOKUP(L19,$M$6:$V625,7,0)))</f>
        <v/>
      </c>
      <c r="C19" s="140" t="str">
        <f t="shared" si="0"/>
        <v/>
      </c>
      <c r="D19" s="141" t="str">
        <f t="shared" si="1"/>
        <v/>
      </c>
      <c r="E19" s="140" t="str">
        <f t="shared" si="2"/>
        <v/>
      </c>
      <c r="F19" s="141" t="str">
        <f t="shared" si="3"/>
        <v/>
      </c>
      <c r="G19" s="142" t="str">
        <f t="shared" si="4"/>
        <v/>
      </c>
      <c r="H19" s="143" t="str">
        <f t="shared" si="5"/>
        <v/>
      </c>
      <c r="I19" s="144" t="str">
        <f t="shared" si="6"/>
        <v/>
      </c>
      <c r="J19" s="82"/>
      <c r="L19" s="36">
        <v>14</v>
      </c>
      <c r="M19" s="39">
        <f t="shared" si="7"/>
        <v>0</v>
      </c>
      <c r="O19" s="41"/>
      <c r="P19" s="2">
        <f>PIPE!H17</f>
        <v>0</v>
      </c>
      <c r="Q19" s="92"/>
      <c r="R19" s="92"/>
      <c r="V19" s="2">
        <f>PIPE!G17</f>
        <v>0</v>
      </c>
    </row>
    <row r="20" spans="1:22" ht="14.5">
      <c r="A20" s="69"/>
      <c r="B20" s="245" t="str">
        <f>IF(ISERROR(VLOOKUP(L20,$M$6:$V$612,7,0)),"",(VLOOKUP(L20,$M$6:$V626,7,0)))</f>
        <v/>
      </c>
      <c r="C20" s="140" t="str">
        <f t="shared" si="0"/>
        <v/>
      </c>
      <c r="D20" s="141" t="str">
        <f t="shared" si="1"/>
        <v/>
      </c>
      <c r="E20" s="140" t="str">
        <f t="shared" si="2"/>
        <v/>
      </c>
      <c r="F20" s="141" t="str">
        <f t="shared" si="3"/>
        <v/>
      </c>
      <c r="G20" s="142" t="str">
        <f t="shared" si="4"/>
        <v/>
      </c>
      <c r="H20" s="143" t="str">
        <f t="shared" si="5"/>
        <v/>
      </c>
      <c r="I20" s="144" t="str">
        <f t="shared" si="6"/>
        <v/>
      </c>
      <c r="J20" s="82"/>
      <c r="L20" s="36">
        <v>15</v>
      </c>
      <c r="M20" s="39">
        <f t="shared" si="7"/>
        <v>0</v>
      </c>
      <c r="O20" s="41"/>
      <c r="P20" s="2">
        <f>PIPE!H18</f>
        <v>0</v>
      </c>
      <c r="Q20" s="92"/>
      <c r="R20" s="92"/>
      <c r="V20" s="2">
        <f>PIPE!G18</f>
        <v>0</v>
      </c>
    </row>
    <row r="21" spans="1:22" ht="14.5">
      <c r="A21" s="69"/>
      <c r="B21" s="245" t="str">
        <f>IF(ISERROR(VLOOKUP(L21,$M$6:$V$612,7,0)),"",(VLOOKUP(L21,$M$6:$V627,7,0)))</f>
        <v/>
      </c>
      <c r="C21" s="140" t="str">
        <f t="shared" si="0"/>
        <v/>
      </c>
      <c r="D21" s="141" t="str">
        <f t="shared" si="1"/>
        <v/>
      </c>
      <c r="E21" s="140" t="str">
        <f t="shared" si="2"/>
        <v/>
      </c>
      <c r="F21" s="141" t="str">
        <f t="shared" si="3"/>
        <v/>
      </c>
      <c r="G21" s="142" t="str">
        <f t="shared" si="4"/>
        <v/>
      </c>
      <c r="H21" s="143" t="str">
        <f t="shared" si="5"/>
        <v/>
      </c>
      <c r="I21" s="144" t="str">
        <f t="shared" si="6"/>
        <v/>
      </c>
      <c r="J21" s="82"/>
      <c r="L21" s="36">
        <v>16</v>
      </c>
      <c r="M21" s="39">
        <f t="shared" si="7"/>
        <v>0</v>
      </c>
      <c r="O21" s="41"/>
      <c r="P21" s="2">
        <f>PIPE!H19</f>
        <v>0</v>
      </c>
      <c r="Q21" s="92"/>
      <c r="R21" s="92"/>
      <c r="V21" s="2">
        <f>PIPE!G19</f>
        <v>0</v>
      </c>
    </row>
    <row r="22" spans="1:22" ht="14.5">
      <c r="A22" s="69"/>
      <c r="B22" s="245" t="str">
        <f>IF(ISERROR(VLOOKUP(L22,$M$6:$V$612,7,0)),"",(VLOOKUP(L22,$M$6:$V628,7,0)))</f>
        <v/>
      </c>
      <c r="C22" s="140" t="str">
        <f t="shared" si="0"/>
        <v/>
      </c>
      <c r="D22" s="141" t="str">
        <f t="shared" si="1"/>
        <v/>
      </c>
      <c r="E22" s="140" t="str">
        <f t="shared" si="2"/>
        <v/>
      </c>
      <c r="F22" s="141" t="str">
        <f t="shared" si="3"/>
        <v/>
      </c>
      <c r="G22" s="142" t="str">
        <f t="shared" si="4"/>
        <v/>
      </c>
      <c r="H22" s="143" t="str">
        <f t="shared" si="5"/>
        <v/>
      </c>
      <c r="I22" s="144" t="str">
        <f t="shared" si="6"/>
        <v/>
      </c>
      <c r="J22" s="82"/>
      <c r="L22" s="2">
        <v>17</v>
      </c>
      <c r="M22" s="39">
        <f t="shared" si="7"/>
        <v>0</v>
      </c>
      <c r="O22" s="41"/>
      <c r="P22" s="84">
        <f>PIPE!H21</f>
        <v>0</v>
      </c>
      <c r="Q22" s="91"/>
      <c r="R22" s="91"/>
      <c r="S22" s="84"/>
      <c r="T22" s="84"/>
      <c r="U22" s="85"/>
      <c r="V22" s="84">
        <f>PIPE!G21</f>
        <v>0</v>
      </c>
    </row>
    <row r="23" spans="1:22" ht="14.5">
      <c r="A23" s="69"/>
      <c r="B23" s="245" t="str">
        <f>IF(ISERROR(VLOOKUP(L23,$M$6:$V$612,7,0)),"",(VLOOKUP(L23,$M$6:$V629,7,0)))</f>
        <v/>
      </c>
      <c r="C23" s="140" t="str">
        <f t="shared" si="0"/>
        <v/>
      </c>
      <c r="D23" s="141" t="str">
        <f t="shared" si="1"/>
        <v/>
      </c>
      <c r="E23" s="140" t="str">
        <f t="shared" si="2"/>
        <v/>
      </c>
      <c r="F23" s="141" t="str">
        <f t="shared" si="3"/>
        <v/>
      </c>
      <c r="G23" s="142" t="str">
        <f t="shared" si="4"/>
        <v/>
      </c>
      <c r="H23" s="143" t="str">
        <f t="shared" si="5"/>
        <v/>
      </c>
      <c r="I23" s="144" t="str">
        <f t="shared" si="6"/>
        <v/>
      </c>
      <c r="J23" s="82"/>
      <c r="L23" s="36">
        <v>18</v>
      </c>
      <c r="M23" s="39">
        <f t="shared" si="7"/>
        <v>0</v>
      </c>
      <c r="N23" s="40" t="str">
        <f>PIPE!$C$21</f>
        <v>S Bend</v>
      </c>
      <c r="O23" s="41"/>
      <c r="P23" s="39">
        <f>PIPE!H22</f>
        <v>0</v>
      </c>
      <c r="Q23" s="90">
        <f>PIPE!I22</f>
        <v>74.44</v>
      </c>
      <c r="R23" s="90">
        <f>PIPE!K22</f>
        <v>0</v>
      </c>
      <c r="S23" s="39">
        <f>PIPE!D22</f>
        <v>2811106705</v>
      </c>
      <c r="T23" s="39" t="str">
        <f>PIPE!E22</f>
        <v>20 / ¾"</v>
      </c>
      <c r="U23" s="40" t="str">
        <f>PIPE!F22</f>
        <v>Use with Quick Drops to rotate pipe against wall (~6.5" offset)</v>
      </c>
      <c r="V23" s="39">
        <f>PIPE!G22</f>
        <v>5</v>
      </c>
    </row>
    <row r="24" spans="1:22" ht="14.5">
      <c r="A24" s="69"/>
      <c r="B24" s="245" t="str">
        <f>IF(ISERROR(VLOOKUP(L24,$M$6:$V$612,7,0)),"",(VLOOKUP(L24,$M$6:$V630,7,0)))</f>
        <v/>
      </c>
      <c r="C24" s="140" t="str">
        <f t="shared" si="0"/>
        <v/>
      </c>
      <c r="D24" s="141" t="str">
        <f t="shared" si="1"/>
        <v/>
      </c>
      <c r="E24" s="140" t="str">
        <f t="shared" si="2"/>
        <v/>
      </c>
      <c r="F24" s="141" t="str">
        <f t="shared" si="3"/>
        <v/>
      </c>
      <c r="G24" s="142" t="str">
        <f t="shared" si="4"/>
        <v/>
      </c>
      <c r="H24" s="143" t="str">
        <f t="shared" si="5"/>
        <v/>
      </c>
      <c r="I24" s="144" t="str">
        <f t="shared" si="6"/>
        <v/>
      </c>
      <c r="J24" s="82"/>
      <c r="L24" s="36">
        <v>19</v>
      </c>
      <c r="M24" s="39">
        <f t="shared" si="7"/>
        <v>0</v>
      </c>
      <c r="N24" s="40" t="str">
        <f>PIPE!$C$21</f>
        <v>S Bend</v>
      </c>
      <c r="O24" s="41"/>
      <c r="P24" s="39">
        <f>PIPE!H23</f>
        <v>0</v>
      </c>
      <c r="Q24" s="90">
        <f>PIPE!I23</f>
        <v>103.06</v>
      </c>
      <c r="R24" s="90">
        <f>PIPE!K23</f>
        <v>0</v>
      </c>
      <c r="S24" s="39">
        <f>PIPE!D23</f>
        <v>2811206705</v>
      </c>
      <c r="T24" s="39" t="str">
        <f>PIPE!E23</f>
        <v>25 / 1"</v>
      </c>
      <c r="U24" s="40" t="str">
        <f>PIPE!F23</f>
        <v>Use with Quick Drops to rotate pipe against wall (~6.5" offset)</v>
      </c>
      <c r="V24" s="39">
        <f>PIPE!G23</f>
        <v>5</v>
      </c>
    </row>
    <row r="25" spans="1:22" ht="14.5">
      <c r="A25" s="69"/>
      <c r="B25" s="245" t="str">
        <f>IF(ISERROR(VLOOKUP(L25,$M$6:$V$612,7,0)),"",(VLOOKUP(L25,$M$6:$V631,7,0)))</f>
        <v/>
      </c>
      <c r="C25" s="140" t="str">
        <f t="shared" si="0"/>
        <v/>
      </c>
      <c r="D25" s="141" t="str">
        <f t="shared" si="1"/>
        <v/>
      </c>
      <c r="E25" s="140" t="str">
        <f t="shared" si="2"/>
        <v/>
      </c>
      <c r="F25" s="141" t="str">
        <f t="shared" si="3"/>
        <v/>
      </c>
      <c r="G25" s="142" t="str">
        <f t="shared" si="4"/>
        <v/>
      </c>
      <c r="H25" s="143" t="str">
        <f t="shared" si="5"/>
        <v/>
      </c>
      <c r="I25" s="144" t="str">
        <f t="shared" si="6"/>
        <v/>
      </c>
      <c r="J25" s="82"/>
      <c r="L25" s="36">
        <v>20</v>
      </c>
      <c r="M25" s="39">
        <f t="shared" si="7"/>
        <v>0</v>
      </c>
      <c r="N25" s="38"/>
      <c r="O25" s="41"/>
      <c r="P25" s="86"/>
      <c r="Q25" s="93"/>
      <c r="R25" s="93"/>
      <c r="S25" s="86"/>
      <c r="T25" s="86"/>
      <c r="U25" s="41"/>
      <c r="V25" s="86"/>
    </row>
    <row r="26" spans="1:22" ht="14.5">
      <c r="A26" s="69"/>
      <c r="B26" s="245" t="str">
        <f>IF(ISERROR(VLOOKUP(L26,$M$6:$V$612,7,0)),"",(VLOOKUP(L26,$M$6:$V632,7,0)))</f>
        <v/>
      </c>
      <c r="C26" s="140" t="str">
        <f t="shared" si="0"/>
        <v/>
      </c>
      <c r="D26" s="141" t="str">
        <f t="shared" si="1"/>
        <v/>
      </c>
      <c r="E26" s="140" t="str">
        <f t="shared" si="2"/>
        <v/>
      </c>
      <c r="F26" s="141" t="str">
        <f t="shared" si="3"/>
        <v/>
      </c>
      <c r="G26" s="142" t="str">
        <f t="shared" si="4"/>
        <v/>
      </c>
      <c r="H26" s="143" t="str">
        <f t="shared" si="5"/>
        <v/>
      </c>
      <c r="I26" s="144" t="str">
        <f t="shared" si="6"/>
        <v/>
      </c>
      <c r="J26" s="82"/>
      <c r="L26" s="36">
        <v>21</v>
      </c>
      <c r="M26" s="39">
        <f t="shared" si="7"/>
        <v>0</v>
      </c>
      <c r="N26" s="40" t="str">
        <f>'Straight Connection'!$C$3</f>
        <v>Equal Union - PF Series</v>
      </c>
      <c r="O26" s="41"/>
      <c r="P26" s="39">
        <f>'Straight Connection'!H4</f>
        <v>0</v>
      </c>
      <c r="Q26" s="90">
        <f>'Straight Connection'!I4</f>
        <v>20.18</v>
      </c>
      <c r="R26" s="90">
        <f>'Straight Connection'!K4</f>
        <v>0</v>
      </c>
      <c r="S26" s="39">
        <f>'Straight Connection'!D4</f>
        <v>2811100280</v>
      </c>
      <c r="T26" s="39" t="str">
        <f>'Straight Connection'!E4</f>
        <v>20 / ¾"</v>
      </c>
      <c r="U26" s="40" t="str">
        <f>'Straight Connection'!F4</f>
        <v>Pipe to Pipe connector</v>
      </c>
      <c r="V26" s="39">
        <f>'Straight Connection'!G4</f>
        <v>1</v>
      </c>
    </row>
    <row r="27" spans="1:22" ht="14.5">
      <c r="A27" s="69"/>
      <c r="B27" s="245" t="str">
        <f>IF(ISERROR(VLOOKUP(L27,$M$6:$V$612,7,0)),"",(VLOOKUP(L27,$M$6:$V633,7,0)))</f>
        <v/>
      </c>
      <c r="C27" s="140" t="str">
        <f t="shared" si="0"/>
        <v/>
      </c>
      <c r="D27" s="141" t="str">
        <f t="shared" si="1"/>
        <v/>
      </c>
      <c r="E27" s="140" t="str">
        <f t="shared" si="2"/>
        <v/>
      </c>
      <c r="F27" s="141" t="str">
        <f t="shared" si="3"/>
        <v/>
      </c>
      <c r="G27" s="142" t="str">
        <f t="shared" si="4"/>
        <v/>
      </c>
      <c r="H27" s="143" t="str">
        <f t="shared" si="5"/>
        <v/>
      </c>
      <c r="I27" s="144" t="str">
        <f t="shared" si="6"/>
        <v/>
      </c>
      <c r="J27" s="82"/>
      <c r="L27" s="36">
        <v>22</v>
      </c>
      <c r="M27" s="39">
        <f t="shared" si="7"/>
        <v>0</v>
      </c>
      <c r="N27" s="40" t="str">
        <f>'Straight Connection'!$C$3</f>
        <v>Equal Union - PF Series</v>
      </c>
      <c r="O27" s="41"/>
      <c r="P27" s="39">
        <f>'Straight Connection'!H5</f>
        <v>0</v>
      </c>
      <c r="Q27" s="90">
        <f>'Straight Connection'!I5</f>
        <v>30.83</v>
      </c>
      <c r="R27" s="90">
        <f>'Straight Connection'!K5</f>
        <v>0</v>
      </c>
      <c r="S27" s="39">
        <f>'Straight Connection'!D5</f>
        <v>2811200280</v>
      </c>
      <c r="T27" s="39" t="str">
        <f>'Straight Connection'!E5</f>
        <v>25 / 1"</v>
      </c>
      <c r="U27" s="40" t="str">
        <f>'Straight Connection'!F5</f>
        <v>Pipe to Pipe connector</v>
      </c>
      <c r="V27" s="39">
        <f>'Straight Connection'!G5</f>
        <v>1</v>
      </c>
    </row>
    <row r="28" spans="1:22" ht="14.5">
      <c r="A28" s="69"/>
      <c r="B28" s="245" t="str">
        <f>IF(ISERROR(VLOOKUP(L28,$M$6:$V$612,7,0)),"",(VLOOKUP(L28,$M$6:$V634,7,0)))</f>
        <v/>
      </c>
      <c r="C28" s="140" t="str">
        <f t="shared" si="0"/>
        <v/>
      </c>
      <c r="D28" s="141" t="str">
        <f t="shared" si="1"/>
        <v/>
      </c>
      <c r="E28" s="140" t="str">
        <f t="shared" si="2"/>
        <v/>
      </c>
      <c r="F28" s="141" t="str">
        <f t="shared" si="3"/>
        <v/>
      </c>
      <c r="G28" s="142" t="str">
        <f t="shared" si="4"/>
        <v/>
      </c>
      <c r="H28" s="143" t="str">
        <f t="shared" si="5"/>
        <v/>
      </c>
      <c r="I28" s="144" t="str">
        <f t="shared" si="6"/>
        <v/>
      </c>
      <c r="J28" s="82"/>
      <c r="L28" s="36">
        <v>23</v>
      </c>
      <c r="M28" s="39">
        <f t="shared" si="7"/>
        <v>0</v>
      </c>
      <c r="N28" s="40" t="str">
        <f>'Straight Connection'!$C$3</f>
        <v>Equal Union - PF Series</v>
      </c>
      <c r="O28" s="41"/>
      <c r="P28" s="39">
        <f>'Straight Connection'!H6</f>
        <v>0</v>
      </c>
      <c r="Q28" s="90">
        <f>'Straight Connection'!I6</f>
        <v>53.46</v>
      </c>
      <c r="R28" s="90">
        <f>'Straight Connection'!K6</f>
        <v>0</v>
      </c>
      <c r="S28" s="39">
        <f>'Straight Connection'!D6</f>
        <v>2811400280</v>
      </c>
      <c r="T28" s="39" t="str">
        <f>'Straight Connection'!E6</f>
        <v>40 / 1½"</v>
      </c>
      <c r="U28" s="40" t="str">
        <f>'Straight Connection'!F6</f>
        <v>Pipe to Pipe connector</v>
      </c>
      <c r="V28" s="39">
        <f>'Straight Connection'!G6</f>
        <v>1</v>
      </c>
    </row>
    <row r="29" spans="1:22" ht="14.5">
      <c r="A29" s="69"/>
      <c r="B29" s="245" t="str">
        <f>IF(ISERROR(VLOOKUP(L29,$M$6:$V$612,7,0)),"",(VLOOKUP(L29,$M$6:$V635,7,0)))</f>
        <v/>
      </c>
      <c r="C29" s="140" t="str">
        <f t="shared" si="0"/>
        <v/>
      </c>
      <c r="D29" s="141" t="str">
        <f t="shared" si="1"/>
        <v/>
      </c>
      <c r="E29" s="140" t="str">
        <f t="shared" si="2"/>
        <v/>
      </c>
      <c r="F29" s="141" t="str">
        <f t="shared" si="3"/>
        <v/>
      </c>
      <c r="G29" s="142" t="str">
        <f t="shared" si="4"/>
        <v/>
      </c>
      <c r="H29" s="143" t="str">
        <f t="shared" si="5"/>
        <v/>
      </c>
      <c r="I29" s="144" t="str">
        <f t="shared" si="6"/>
        <v/>
      </c>
      <c r="J29" s="82"/>
      <c r="L29" s="36">
        <v>24</v>
      </c>
      <c r="M29" s="39">
        <f t="shared" si="7"/>
        <v>0</v>
      </c>
      <c r="N29" s="40" t="str">
        <f>'Straight Connection'!$C$3</f>
        <v>Equal Union - PF Series</v>
      </c>
      <c r="O29" s="41"/>
      <c r="P29" s="39">
        <f>'Straight Connection'!H7</f>
        <v>0</v>
      </c>
      <c r="Q29" s="90">
        <f>'Straight Connection'!I7</f>
        <v>67.22</v>
      </c>
      <c r="R29" s="90">
        <f>'Straight Connection'!K7</f>
        <v>0</v>
      </c>
      <c r="S29" s="39">
        <f>'Straight Connection'!D7</f>
        <v>2811500280</v>
      </c>
      <c r="T29" s="39" t="str">
        <f>'Straight Connection'!E7</f>
        <v>50 / 2"</v>
      </c>
      <c r="U29" s="40" t="str">
        <f>'Straight Connection'!F7</f>
        <v>Pipe to Pipe connector</v>
      </c>
      <c r="V29" s="39">
        <f>'Straight Connection'!G7</f>
        <v>1</v>
      </c>
    </row>
    <row r="30" spans="1:22" ht="14.5">
      <c r="A30" s="69"/>
      <c r="B30" s="245" t="str">
        <f>IF(ISERROR(VLOOKUP(L30,$M$6:$V$612,7,0)),"",(VLOOKUP(L30,$M$6:$V636,7,0)))</f>
        <v/>
      </c>
      <c r="C30" s="140" t="str">
        <f t="shared" si="0"/>
        <v/>
      </c>
      <c r="D30" s="141" t="str">
        <f t="shared" si="1"/>
        <v/>
      </c>
      <c r="E30" s="140" t="str">
        <f t="shared" si="2"/>
        <v/>
      </c>
      <c r="F30" s="141" t="str">
        <f t="shared" si="3"/>
        <v/>
      </c>
      <c r="G30" s="142" t="str">
        <f t="shared" si="4"/>
        <v/>
      </c>
      <c r="H30" s="143" t="str">
        <f t="shared" si="5"/>
        <v/>
      </c>
      <c r="I30" s="144" t="str">
        <f t="shared" si="6"/>
        <v/>
      </c>
      <c r="J30" s="82"/>
      <c r="L30" s="2">
        <v>25</v>
      </c>
      <c r="M30" s="39">
        <f t="shared" si="7"/>
        <v>0</v>
      </c>
      <c r="O30" s="41"/>
      <c r="P30" s="2">
        <f>'Straight Connection'!H8</f>
        <v>0</v>
      </c>
      <c r="Q30" s="92"/>
      <c r="R30" s="92"/>
      <c r="S30" s="2">
        <f>'Straight Connection'!D8</f>
        <v>0</v>
      </c>
      <c r="T30" s="2">
        <f>'Straight Connection'!E8</f>
        <v>0</v>
      </c>
      <c r="U30">
        <f>'Straight Connection'!F8</f>
        <v>0</v>
      </c>
      <c r="V30" s="2">
        <f>'Straight Connection'!G8</f>
        <v>0</v>
      </c>
    </row>
    <row r="31" spans="1:22" ht="14.5">
      <c r="A31" s="69"/>
      <c r="B31" s="245" t="str">
        <f>IF(ISERROR(VLOOKUP(L31,$M$6:$V$612,7,0)),"",(VLOOKUP(L31,$M$6:$V637,7,0)))</f>
        <v/>
      </c>
      <c r="C31" s="140" t="str">
        <f t="shared" si="0"/>
        <v/>
      </c>
      <c r="D31" s="141" t="str">
        <f t="shared" si="1"/>
        <v/>
      </c>
      <c r="E31" s="140" t="str">
        <f t="shared" si="2"/>
        <v/>
      </c>
      <c r="F31" s="141" t="str">
        <f t="shared" si="3"/>
        <v/>
      </c>
      <c r="G31" s="142" t="str">
        <f t="shared" si="4"/>
        <v/>
      </c>
      <c r="H31" s="143" t="str">
        <f t="shared" si="5"/>
        <v/>
      </c>
      <c r="I31" s="144" t="str">
        <f t="shared" si="6"/>
        <v/>
      </c>
      <c r="J31" s="82"/>
      <c r="L31" s="36">
        <v>26</v>
      </c>
      <c r="M31" s="39">
        <f t="shared" si="7"/>
        <v>0</v>
      </c>
      <c r="O31" s="41"/>
      <c r="P31" s="2">
        <f>'Straight Connection'!H9</f>
        <v>0</v>
      </c>
      <c r="Q31" s="92"/>
      <c r="R31" s="92"/>
      <c r="S31" s="2">
        <f>'Straight Connection'!D9</f>
        <v>0</v>
      </c>
      <c r="T31" s="2">
        <f>'Straight Connection'!E9</f>
        <v>0</v>
      </c>
      <c r="U31">
        <f>'Straight Connection'!F9</f>
        <v>0</v>
      </c>
      <c r="V31" s="2">
        <f>'Straight Connection'!G9</f>
        <v>0</v>
      </c>
    </row>
    <row r="32" spans="1:22" ht="14.5">
      <c r="A32" s="69"/>
      <c r="B32" s="245" t="str">
        <f>IF(ISERROR(VLOOKUP(L32,$M$6:$V$612,7,0)),"",(VLOOKUP(L32,$M$6:$V638,7,0)))</f>
        <v/>
      </c>
      <c r="C32" s="140" t="str">
        <f t="shared" si="0"/>
        <v/>
      </c>
      <c r="D32" s="141" t="str">
        <f t="shared" si="1"/>
        <v/>
      </c>
      <c r="E32" s="140" t="str">
        <f t="shared" si="2"/>
        <v/>
      </c>
      <c r="F32" s="141" t="str">
        <f t="shared" si="3"/>
        <v/>
      </c>
      <c r="G32" s="142" t="str">
        <f t="shared" si="4"/>
        <v/>
      </c>
      <c r="H32" s="143" t="str">
        <f t="shared" si="5"/>
        <v/>
      </c>
      <c r="I32" s="144" t="str">
        <f t="shared" si="6"/>
        <v/>
      </c>
      <c r="J32" s="82"/>
      <c r="L32" s="36">
        <v>27</v>
      </c>
      <c r="M32" s="39">
        <f t="shared" si="7"/>
        <v>0</v>
      </c>
      <c r="N32" s="40" t="str">
        <f>'Straight Connection'!$C$3</f>
        <v>Equal Union - PF Series</v>
      </c>
      <c r="O32" s="41"/>
      <c r="P32" s="39">
        <f>'Straight Connection'!H10</f>
        <v>0</v>
      </c>
      <c r="Q32" s="90">
        <f>'Straight Connection'!I10</f>
        <v>82.08</v>
      </c>
      <c r="R32" s="90">
        <f>'Straight Connection'!K10</f>
        <v>0</v>
      </c>
      <c r="S32" s="39">
        <f>'Straight Connection'!D10</f>
        <v>2811600290</v>
      </c>
      <c r="T32" s="39" t="str">
        <f>'Straight Connection'!E10</f>
        <v>63 / 2½"</v>
      </c>
      <c r="U32" s="40" t="str">
        <f>'Straight Connection'!F10</f>
        <v>Pipe to Pipe connector</v>
      </c>
      <c r="V32" s="39">
        <f>'Straight Connection'!G10</f>
        <v>1</v>
      </c>
    </row>
    <row r="33" spans="1:22" ht="14.5">
      <c r="A33" s="69"/>
      <c r="B33" s="245" t="str">
        <f>IF(ISERROR(VLOOKUP(L33,$M$6:$V$612,7,0)),"",(VLOOKUP(L33,$M$6:$V639,7,0)))</f>
        <v/>
      </c>
      <c r="C33" s="140" t="str">
        <f t="shared" si="0"/>
        <v/>
      </c>
      <c r="D33" s="141" t="str">
        <f t="shared" si="1"/>
        <v/>
      </c>
      <c r="E33" s="140" t="str">
        <f t="shared" si="2"/>
        <v/>
      </c>
      <c r="F33" s="141" t="str">
        <f t="shared" si="3"/>
        <v/>
      </c>
      <c r="G33" s="142" t="str">
        <f t="shared" si="4"/>
        <v/>
      </c>
      <c r="H33" s="143" t="str">
        <f t="shared" si="5"/>
        <v/>
      </c>
      <c r="I33" s="144" t="str">
        <f t="shared" si="6"/>
        <v/>
      </c>
      <c r="J33" s="82"/>
      <c r="L33" s="36">
        <v>28</v>
      </c>
      <c r="M33" s="39">
        <f t="shared" si="7"/>
        <v>0</v>
      </c>
      <c r="N33" s="40" t="str">
        <f>'Straight Connection'!$C$3</f>
        <v>Equal Union - PF Series</v>
      </c>
      <c r="O33" s="41"/>
      <c r="P33" s="39">
        <f>'Straight Connection'!H11</f>
        <v>0</v>
      </c>
      <c r="Q33" s="90">
        <f>'Straight Connection'!I11</f>
        <v>111.6</v>
      </c>
      <c r="R33" s="90">
        <f>'Straight Connection'!K11</f>
        <v>0</v>
      </c>
      <c r="S33" s="39">
        <f>'Straight Connection'!D11</f>
        <v>2811700290</v>
      </c>
      <c r="T33" s="39" t="str">
        <f>'Straight Connection'!E11</f>
        <v>80 / 3"</v>
      </c>
      <c r="U33" s="40" t="str">
        <f>'Straight Connection'!F11</f>
        <v>Pipe to Pipe connector</v>
      </c>
      <c r="V33" s="39">
        <f>'Straight Connection'!G11</f>
        <v>1</v>
      </c>
    </row>
    <row r="34" spans="1:22" ht="14.4" customHeight="1">
      <c r="A34" s="69"/>
      <c r="B34" s="245" t="str">
        <f>IF(ISERROR(VLOOKUP(L34,$M$6:$V$612,7,0)),"",(VLOOKUP(L34,$M$6:$V640,7,0)))</f>
        <v/>
      </c>
      <c r="C34" s="140" t="str">
        <f t="shared" si="0"/>
        <v/>
      </c>
      <c r="D34" s="141" t="str">
        <f t="shared" si="1"/>
        <v/>
      </c>
      <c r="E34" s="140" t="str">
        <f t="shared" si="2"/>
        <v/>
      </c>
      <c r="F34" s="141" t="str">
        <f t="shared" si="3"/>
        <v/>
      </c>
      <c r="G34" s="142" t="str">
        <f t="shared" si="4"/>
        <v/>
      </c>
      <c r="H34" s="143" t="str">
        <f t="shared" si="5"/>
        <v/>
      </c>
      <c r="I34" s="144" t="str">
        <f t="shared" si="6"/>
        <v/>
      </c>
      <c r="J34" s="82"/>
      <c r="L34" s="36">
        <v>29</v>
      </c>
      <c r="M34" s="39">
        <f t="shared" si="7"/>
        <v>0</v>
      </c>
      <c r="N34" s="40" t="str">
        <f>'Straight Connection'!$C$3</f>
        <v>Equal Union - PF Series</v>
      </c>
      <c r="O34" s="41"/>
      <c r="P34" s="39">
        <f>'Straight Connection'!H12</f>
        <v>0</v>
      </c>
      <c r="Q34" s="90">
        <f>'Straight Connection'!I12</f>
        <v>146.21</v>
      </c>
      <c r="R34" s="90">
        <f>'Straight Connection'!K12</f>
        <v>0</v>
      </c>
      <c r="S34" s="39">
        <f>'Straight Connection'!D12</f>
        <v>2810880200</v>
      </c>
      <c r="T34" s="39" t="str">
        <f>'Straight Connection'!E12</f>
        <v>100 / 4"</v>
      </c>
      <c r="U34" s="40" t="str">
        <f>'Straight Connection'!F12</f>
        <v>Pipe to Pipe or Pipe to Fitting</v>
      </c>
      <c r="V34" s="39">
        <f>'Straight Connection'!G12</f>
        <v>1</v>
      </c>
    </row>
    <row r="35" spans="1:22" ht="14.4" customHeight="1">
      <c r="A35" s="69"/>
      <c r="B35" s="245" t="str">
        <f>IF(ISERROR(VLOOKUP(L35,$M$6:$V$612,7,0)),"",(VLOOKUP(L35,$M$6:$V641,7,0)))</f>
        <v/>
      </c>
      <c r="C35" s="140" t="str">
        <f t="shared" si="0"/>
        <v/>
      </c>
      <c r="D35" s="141" t="str">
        <f t="shared" si="1"/>
        <v/>
      </c>
      <c r="E35" s="140" t="str">
        <f t="shared" si="2"/>
        <v/>
      </c>
      <c r="F35" s="141" t="str">
        <f t="shared" si="3"/>
        <v/>
      </c>
      <c r="G35" s="142" t="str">
        <f t="shared" si="4"/>
        <v/>
      </c>
      <c r="H35" s="143" t="str">
        <f t="shared" si="5"/>
        <v/>
      </c>
      <c r="I35" s="144" t="str">
        <f t="shared" si="6"/>
        <v/>
      </c>
      <c r="J35" s="82"/>
      <c r="L35" s="36">
        <v>30</v>
      </c>
      <c r="M35" s="39">
        <f t="shared" si="7"/>
        <v>0</v>
      </c>
      <c r="N35" s="40" t="str">
        <f>'Straight Connection'!$C$3</f>
        <v>Equal Union - PF Series</v>
      </c>
      <c r="O35" s="41"/>
      <c r="P35" s="39">
        <f>'Straight Connection'!H13</f>
        <v>0</v>
      </c>
      <c r="Q35" s="90">
        <f>'Straight Connection'!I13</f>
        <v>157.84</v>
      </c>
      <c r="R35" s="90">
        <f>'Straight Connection'!K13</f>
        <v>0</v>
      </c>
      <c r="S35" s="39">
        <f>'Straight Connection'!D13</f>
        <v>2810900200</v>
      </c>
      <c r="T35" s="39" t="str">
        <f>'Straight Connection'!E13</f>
        <v>158 / 6"</v>
      </c>
      <c r="U35" s="40" t="str">
        <f>'Straight Connection'!F13</f>
        <v>Pipe to Pipe or Pipe to Fitting</v>
      </c>
      <c r="V35" s="39">
        <f>'Straight Connection'!G13</f>
        <v>1</v>
      </c>
    </row>
    <row r="36" spans="1:22" ht="14.5">
      <c r="A36" s="69"/>
      <c r="B36" s="245" t="str">
        <f>IF(ISERROR(VLOOKUP(L36,$M$6:$V$612,7,0)),"",(VLOOKUP(L36,$M$6:$V642,7,0)))</f>
        <v/>
      </c>
      <c r="C36" s="140" t="str">
        <f t="shared" si="0"/>
        <v/>
      </c>
      <c r="D36" s="141" t="str">
        <f t="shared" si="1"/>
        <v/>
      </c>
      <c r="E36" s="140" t="str">
        <f t="shared" si="2"/>
        <v/>
      </c>
      <c r="F36" s="141" t="str">
        <f t="shared" si="3"/>
        <v/>
      </c>
      <c r="G36" s="142" t="str">
        <f t="shared" si="4"/>
        <v/>
      </c>
      <c r="H36" s="143" t="str">
        <f t="shared" si="5"/>
        <v/>
      </c>
      <c r="I36" s="144" t="str">
        <f t="shared" si="6"/>
        <v/>
      </c>
      <c r="J36" s="82"/>
      <c r="L36" s="36">
        <v>31</v>
      </c>
      <c r="M36" s="39">
        <f t="shared" si="7"/>
        <v>0</v>
      </c>
      <c r="O36" s="41"/>
      <c r="Q36" s="92"/>
      <c r="R36" s="92"/>
    </row>
    <row r="37" spans="1:22" ht="14.5">
      <c r="A37" s="69"/>
      <c r="B37" s="245" t="str">
        <f>IF(ISERROR(VLOOKUP(L37,$M$6:$V$612,7,0)),"",(VLOOKUP(L37,$M$6:$V643,7,0)))</f>
        <v/>
      </c>
      <c r="C37" s="140" t="str">
        <f t="shared" si="0"/>
        <v/>
      </c>
      <c r="D37" s="141" t="str">
        <f t="shared" si="1"/>
        <v/>
      </c>
      <c r="E37" s="140" t="str">
        <f t="shared" si="2"/>
        <v/>
      </c>
      <c r="F37" s="141" t="str">
        <f t="shared" si="3"/>
        <v/>
      </c>
      <c r="G37" s="142" t="str">
        <f t="shared" si="4"/>
        <v/>
      </c>
      <c r="H37" s="143" t="str">
        <f t="shared" si="5"/>
        <v/>
      </c>
      <c r="I37" s="144" t="str">
        <f t="shared" si="6"/>
        <v/>
      </c>
      <c r="J37" s="82"/>
      <c r="L37" s="36">
        <v>32</v>
      </c>
      <c r="M37" s="39">
        <f t="shared" si="7"/>
        <v>0</v>
      </c>
      <c r="O37" s="41"/>
      <c r="Q37" s="92"/>
      <c r="R37" s="92"/>
    </row>
    <row r="38" spans="1:22" ht="14.5">
      <c r="A38" s="69"/>
      <c r="B38" s="245" t="str">
        <f>IF(ISERROR(VLOOKUP(L38,$M$6:$V$612,7,0)),"",(VLOOKUP(L38,$M$6:$V644,7,0)))</f>
        <v/>
      </c>
      <c r="C38" s="140" t="str">
        <f t="shared" ref="C38:C69" si="8">IF(ISERROR(VLOOKUP(L38,$M$6:$V$612,2,0)),"",(VLOOKUP(L38,$M$6:$V$612,2,0)))</f>
        <v/>
      </c>
      <c r="D38" s="141" t="str">
        <f t="shared" ref="D38:D69" si="9">IF(ISERROR(VLOOKUP(L38,$M$6:$V$612,8,0)),"",(VLOOKUP(L38,$M$6:$V$612,8,0)))</f>
        <v/>
      </c>
      <c r="E38" s="140" t="str">
        <f t="shared" ref="E38:E69" si="10">IF(ISERROR(VLOOKUP(L38,$M$6:$V$612,9,FALSE)),"",(VLOOKUP(L38,$M$6:$V$612,9,0)))</f>
        <v/>
      </c>
      <c r="F38" s="141" t="str">
        <f t="shared" ref="F38:F69" si="11">IF(ISERROR(VLOOKUP(L38,$M$6:$V$612,10,0)),"",(VLOOKUP(L38,$M$6:$V$612,10,0)))</f>
        <v/>
      </c>
      <c r="G38" s="142" t="str">
        <f t="shared" ref="G38:G69" si="12">IF(ISERROR(VLOOKUP(L38,$M$6:$V$612,5,0)),"",(VLOOKUP(L38,$M$6:$V$612,5,0)))</f>
        <v/>
      </c>
      <c r="H38" s="143" t="str">
        <f t="shared" ref="H38:H69" si="13">IF(ISERROR(VLOOKUP(L38,$M$6:$V$612,4,0)),"",(VLOOKUP(L38,$M$6:$V$612,4,0)))</f>
        <v/>
      </c>
      <c r="I38" s="144" t="str">
        <f t="shared" ref="I38:I69" si="14">IF(ISERROR(VLOOKUP(L38,$M$6:$V$612,6,0)),"",(VLOOKUP(L38,$M$6:$V$612,6,0)))</f>
        <v/>
      </c>
      <c r="J38" s="82"/>
      <c r="L38" s="2">
        <v>33</v>
      </c>
      <c r="M38" s="39">
        <f t="shared" si="7"/>
        <v>0</v>
      </c>
      <c r="N38" s="40" t="str">
        <f>'Straight Connection'!$C$15</f>
        <v>90° Elbows - PF Series</v>
      </c>
      <c r="O38" s="41"/>
      <c r="P38" s="39">
        <f>'Straight Connection'!H16</f>
        <v>0</v>
      </c>
      <c r="Q38" s="90">
        <f>'Straight Connection'!I16</f>
        <v>28.87</v>
      </c>
      <c r="R38" s="90">
        <f>'Straight Connection'!K16</f>
        <v>0</v>
      </c>
      <c r="S38" s="39">
        <f>'Straight Connection'!D16</f>
        <v>2811100380</v>
      </c>
      <c r="T38" s="39" t="str">
        <f>'Straight Connection'!E16</f>
        <v>20 / ¾"</v>
      </c>
      <c r="U38" s="40">
        <f>'Straight Connection'!F16</f>
        <v>0</v>
      </c>
      <c r="V38" s="39">
        <f>'Straight Connection'!G16</f>
        <v>1</v>
      </c>
    </row>
    <row r="39" spans="1:22" ht="14.5">
      <c r="A39" s="69"/>
      <c r="B39" s="245" t="str">
        <f>IF(ISERROR(VLOOKUP(L39,$M$6:$V$612,7,0)),"",(VLOOKUP(L39,$M$6:$V645,7,0)))</f>
        <v/>
      </c>
      <c r="C39" s="140" t="str">
        <f t="shared" si="8"/>
        <v/>
      </c>
      <c r="D39" s="141" t="str">
        <f t="shared" si="9"/>
        <v/>
      </c>
      <c r="E39" s="140" t="str">
        <f t="shared" si="10"/>
        <v/>
      </c>
      <c r="F39" s="141" t="str">
        <f t="shared" si="11"/>
        <v/>
      </c>
      <c r="G39" s="142" t="str">
        <f t="shared" si="12"/>
        <v/>
      </c>
      <c r="H39" s="143" t="str">
        <f t="shared" si="13"/>
        <v/>
      </c>
      <c r="I39" s="144" t="str">
        <f t="shared" si="14"/>
        <v/>
      </c>
      <c r="J39" s="82"/>
      <c r="L39" s="36">
        <v>34</v>
      </c>
      <c r="M39" s="39">
        <f t="shared" si="7"/>
        <v>0</v>
      </c>
      <c r="N39" s="40" t="str">
        <f>'Straight Connection'!$C$15</f>
        <v>90° Elbows - PF Series</v>
      </c>
      <c r="O39" s="41"/>
      <c r="P39" s="39">
        <f>'Straight Connection'!H17</f>
        <v>0</v>
      </c>
      <c r="Q39" s="90">
        <f>'Straight Connection'!I17</f>
        <v>36.549999999999997</v>
      </c>
      <c r="R39" s="90">
        <f>'Straight Connection'!K17</f>
        <v>0</v>
      </c>
      <c r="S39" s="39">
        <f>'Straight Connection'!D17</f>
        <v>2811200380</v>
      </c>
      <c r="T39" s="39" t="str">
        <f>'Straight Connection'!E17</f>
        <v>25 / 1"</v>
      </c>
      <c r="U39" s="40">
        <f>'Straight Connection'!F17</f>
        <v>0</v>
      </c>
      <c r="V39" s="39">
        <f>'Straight Connection'!G17</f>
        <v>1</v>
      </c>
    </row>
    <row r="40" spans="1:22" ht="14.5">
      <c r="A40" s="69"/>
      <c r="B40" s="245" t="str">
        <f>IF(ISERROR(VLOOKUP(L40,$M$6:$V$612,7,0)),"",(VLOOKUP(L40,$M$6:$V646,7,0)))</f>
        <v/>
      </c>
      <c r="C40" s="140" t="str">
        <f t="shared" si="8"/>
        <v/>
      </c>
      <c r="D40" s="141" t="str">
        <f t="shared" si="9"/>
        <v/>
      </c>
      <c r="E40" s="140" t="str">
        <f t="shared" si="10"/>
        <v/>
      </c>
      <c r="F40" s="141" t="str">
        <f t="shared" si="11"/>
        <v/>
      </c>
      <c r="G40" s="142" t="str">
        <f t="shared" si="12"/>
        <v/>
      </c>
      <c r="H40" s="143" t="str">
        <f t="shared" si="13"/>
        <v/>
      </c>
      <c r="I40" s="144" t="str">
        <f t="shared" si="14"/>
        <v/>
      </c>
      <c r="J40" s="82"/>
      <c r="L40" s="36">
        <v>35</v>
      </c>
      <c r="M40" s="39">
        <f t="shared" si="7"/>
        <v>0</v>
      </c>
      <c r="N40" s="40" t="str">
        <f>'Straight Connection'!$C$15</f>
        <v>90° Elbows - PF Series</v>
      </c>
      <c r="O40" s="41"/>
      <c r="P40" s="39">
        <f>'Straight Connection'!H18</f>
        <v>0</v>
      </c>
      <c r="Q40" s="90">
        <f>'Straight Connection'!I18</f>
        <v>57.12</v>
      </c>
      <c r="R40" s="90">
        <f>'Straight Connection'!K18</f>
        <v>0</v>
      </c>
      <c r="S40" s="39">
        <f>'Straight Connection'!D18</f>
        <v>2811400380</v>
      </c>
      <c r="T40" s="39" t="str">
        <f>'Straight Connection'!E18</f>
        <v>40 / 1½"</v>
      </c>
      <c r="U40" s="40">
        <f>'Straight Connection'!F18</f>
        <v>0</v>
      </c>
      <c r="V40" s="39">
        <f>'Straight Connection'!G18</f>
        <v>1</v>
      </c>
    </row>
    <row r="41" spans="1:22" ht="14.5">
      <c r="A41" s="69"/>
      <c r="B41" s="245" t="str">
        <f>IF(ISERROR(VLOOKUP(L41,$M$6:$V$612,7,0)),"",(VLOOKUP(L41,$M$6:$V647,7,0)))</f>
        <v/>
      </c>
      <c r="C41" s="140" t="str">
        <f t="shared" si="8"/>
        <v/>
      </c>
      <c r="D41" s="141" t="str">
        <f t="shared" si="9"/>
        <v/>
      </c>
      <c r="E41" s="140" t="str">
        <f t="shared" si="10"/>
        <v/>
      </c>
      <c r="F41" s="141" t="str">
        <f t="shared" si="11"/>
        <v/>
      </c>
      <c r="G41" s="142" t="str">
        <f t="shared" si="12"/>
        <v/>
      </c>
      <c r="H41" s="143" t="str">
        <f t="shared" si="13"/>
        <v/>
      </c>
      <c r="I41" s="144" t="str">
        <f t="shared" si="14"/>
        <v/>
      </c>
      <c r="J41" s="82"/>
      <c r="L41" s="36">
        <v>36</v>
      </c>
      <c r="M41" s="39">
        <f t="shared" si="7"/>
        <v>0</v>
      </c>
      <c r="N41" s="40" t="str">
        <f>'Straight Connection'!$C$15</f>
        <v>90° Elbows - PF Series</v>
      </c>
      <c r="O41" s="41"/>
      <c r="P41" s="39">
        <f>'Straight Connection'!H19</f>
        <v>0</v>
      </c>
      <c r="Q41" s="90">
        <f>'Straight Connection'!I19</f>
        <v>76.31</v>
      </c>
      <c r="R41" s="90">
        <f>'Straight Connection'!K19</f>
        <v>0</v>
      </c>
      <c r="S41" s="39">
        <f>'Straight Connection'!D19</f>
        <v>2811500380</v>
      </c>
      <c r="T41" s="39" t="str">
        <f>'Straight Connection'!E19</f>
        <v>50 / 2"</v>
      </c>
      <c r="U41" s="40">
        <f>'Straight Connection'!F19</f>
        <v>0</v>
      </c>
      <c r="V41" s="39">
        <f>'Straight Connection'!G19</f>
        <v>1</v>
      </c>
    </row>
    <row r="42" spans="1:22" ht="14.5">
      <c r="A42" s="69"/>
      <c r="B42" s="245" t="str">
        <f>IF(ISERROR(VLOOKUP(L42,$M$6:$V$612,7,0)),"",(VLOOKUP(L42,$M$6:$V648,7,0)))</f>
        <v/>
      </c>
      <c r="C42" s="140" t="str">
        <f t="shared" si="8"/>
        <v/>
      </c>
      <c r="D42" s="141" t="str">
        <f t="shared" si="9"/>
        <v/>
      </c>
      <c r="E42" s="140" t="str">
        <f t="shared" si="10"/>
        <v/>
      </c>
      <c r="F42" s="141" t="str">
        <f t="shared" si="11"/>
        <v/>
      </c>
      <c r="G42" s="142" t="str">
        <f t="shared" si="12"/>
        <v/>
      </c>
      <c r="H42" s="143" t="str">
        <f t="shared" si="13"/>
        <v/>
      </c>
      <c r="I42" s="144" t="str">
        <f t="shared" si="14"/>
        <v/>
      </c>
      <c r="J42" s="82"/>
      <c r="L42" s="36">
        <v>37</v>
      </c>
      <c r="M42" s="39">
        <f t="shared" si="7"/>
        <v>0</v>
      </c>
      <c r="O42" s="41"/>
      <c r="Q42" s="92"/>
      <c r="R42" s="92"/>
    </row>
    <row r="43" spans="1:22" ht="14.5">
      <c r="A43" s="69"/>
      <c r="B43" s="245" t="str">
        <f>IF(ISERROR(VLOOKUP(L43,$M$6:$V$612,7,0)),"",(VLOOKUP(L43,$M$6:$V649,7,0)))</f>
        <v/>
      </c>
      <c r="C43" s="140" t="str">
        <f t="shared" si="8"/>
        <v/>
      </c>
      <c r="D43" s="141" t="str">
        <f t="shared" si="9"/>
        <v/>
      </c>
      <c r="E43" s="140" t="str">
        <f t="shared" si="10"/>
        <v/>
      </c>
      <c r="F43" s="141" t="str">
        <f t="shared" si="11"/>
        <v/>
      </c>
      <c r="G43" s="142" t="str">
        <f t="shared" si="12"/>
        <v/>
      </c>
      <c r="H43" s="143" t="str">
        <f t="shared" si="13"/>
        <v/>
      </c>
      <c r="I43" s="144" t="str">
        <f t="shared" si="14"/>
        <v/>
      </c>
      <c r="J43" s="82"/>
      <c r="L43" s="36">
        <v>38</v>
      </c>
      <c r="M43" s="39">
        <f t="shared" si="7"/>
        <v>0</v>
      </c>
      <c r="O43" s="41"/>
      <c r="P43" s="2">
        <f>'Straight Connection'!H20</f>
        <v>0</v>
      </c>
      <c r="Q43" s="92"/>
      <c r="R43" s="92"/>
      <c r="S43" s="2">
        <f>'Straight Connection'!D20</f>
        <v>0</v>
      </c>
      <c r="T43" s="2">
        <f>'Straight Connection'!E20</f>
        <v>0</v>
      </c>
      <c r="U43">
        <f>'Straight Connection'!F20</f>
        <v>0</v>
      </c>
      <c r="V43" s="2">
        <f>'Straight Connection'!G20</f>
        <v>0</v>
      </c>
    </row>
    <row r="44" spans="1:22" ht="14.5">
      <c r="A44" s="69"/>
      <c r="B44" s="245" t="str">
        <f>IF(ISERROR(VLOOKUP(L44,$M$6:$V$612,7,0)),"",(VLOOKUP(L44,$M$6:$V650,7,0)))</f>
        <v/>
      </c>
      <c r="C44" s="140" t="str">
        <f t="shared" si="8"/>
        <v/>
      </c>
      <c r="D44" s="141" t="str">
        <f t="shared" si="9"/>
        <v/>
      </c>
      <c r="E44" s="140" t="str">
        <f t="shared" si="10"/>
        <v/>
      </c>
      <c r="F44" s="141" t="str">
        <f t="shared" si="11"/>
        <v/>
      </c>
      <c r="G44" s="142" t="str">
        <f t="shared" si="12"/>
        <v/>
      </c>
      <c r="H44" s="143" t="str">
        <f t="shared" si="13"/>
        <v/>
      </c>
      <c r="I44" s="144" t="str">
        <f t="shared" si="14"/>
        <v/>
      </c>
      <c r="J44" s="82"/>
      <c r="L44" s="36">
        <v>39</v>
      </c>
      <c r="M44" s="39">
        <f t="shared" si="7"/>
        <v>0</v>
      </c>
      <c r="O44" s="41"/>
      <c r="P44" s="2">
        <f>'Straight Connection'!H21</f>
        <v>0</v>
      </c>
      <c r="Q44" s="92"/>
      <c r="R44" s="92"/>
      <c r="S44" s="2">
        <f>'Straight Connection'!D21</f>
        <v>0</v>
      </c>
      <c r="T44" s="2">
        <f>'Straight Connection'!E21</f>
        <v>0</v>
      </c>
      <c r="U44">
        <f>'Straight Connection'!F21</f>
        <v>0</v>
      </c>
      <c r="V44" s="2">
        <f>'Straight Connection'!G21</f>
        <v>0</v>
      </c>
    </row>
    <row r="45" spans="1:22" ht="14.5">
      <c r="A45" s="69"/>
      <c r="B45" s="245" t="str">
        <f>IF(ISERROR(VLOOKUP(L45,$M$6:$V$612,7,0)),"",(VLOOKUP(L45,$M$6:$V651,7,0)))</f>
        <v/>
      </c>
      <c r="C45" s="140" t="str">
        <f t="shared" si="8"/>
        <v/>
      </c>
      <c r="D45" s="141" t="str">
        <f t="shared" si="9"/>
        <v/>
      </c>
      <c r="E45" s="140" t="str">
        <f t="shared" si="10"/>
        <v/>
      </c>
      <c r="F45" s="141" t="str">
        <f t="shared" si="11"/>
        <v/>
      </c>
      <c r="G45" s="142" t="str">
        <f t="shared" si="12"/>
        <v/>
      </c>
      <c r="H45" s="143" t="str">
        <f t="shared" si="13"/>
        <v/>
      </c>
      <c r="I45" s="144" t="str">
        <f t="shared" si="14"/>
        <v/>
      </c>
      <c r="J45" s="82"/>
      <c r="L45" s="36">
        <v>40</v>
      </c>
      <c r="M45" s="39">
        <f t="shared" si="7"/>
        <v>0</v>
      </c>
      <c r="N45" s="40" t="str">
        <f>'Straight Connection'!$C$21</f>
        <v>90° Elbows - PM &amp; Large Series</v>
      </c>
      <c r="O45" s="41"/>
      <c r="P45" s="39">
        <f>'Straight Connection'!H22</f>
        <v>0</v>
      </c>
      <c r="Q45" s="90">
        <f>'Straight Connection'!I22</f>
        <v>132.91</v>
      </c>
      <c r="R45" s="90">
        <f>'Straight Connection'!K22</f>
        <v>0</v>
      </c>
      <c r="S45" s="39">
        <f>'Straight Connection'!D22</f>
        <v>2811600390</v>
      </c>
      <c r="T45" s="39" t="str">
        <f>'Straight Connection'!E22</f>
        <v>63 / 2½"</v>
      </c>
      <c r="U45" s="40">
        <f>'Straight Connection'!F22</f>
        <v>0</v>
      </c>
      <c r="V45" s="39">
        <f>'Straight Connection'!G22</f>
        <v>1</v>
      </c>
    </row>
    <row r="46" spans="1:22" ht="14.5">
      <c r="A46" s="69"/>
      <c r="B46" s="245" t="str">
        <f>IF(ISERROR(VLOOKUP(L46,$M$6:$V$612,7,0)),"",(VLOOKUP(L46,$M$6:$V652,7,0)))</f>
        <v/>
      </c>
      <c r="C46" s="140" t="str">
        <f t="shared" si="8"/>
        <v/>
      </c>
      <c r="D46" s="141" t="str">
        <f t="shared" si="9"/>
        <v/>
      </c>
      <c r="E46" s="140" t="str">
        <f t="shared" si="10"/>
        <v/>
      </c>
      <c r="F46" s="141" t="str">
        <f t="shared" si="11"/>
        <v/>
      </c>
      <c r="G46" s="142" t="str">
        <f t="shared" si="12"/>
        <v/>
      </c>
      <c r="H46" s="143" t="str">
        <f t="shared" si="13"/>
        <v/>
      </c>
      <c r="I46" s="144" t="str">
        <f t="shared" si="14"/>
        <v/>
      </c>
      <c r="J46" s="82"/>
      <c r="L46" s="2">
        <v>41</v>
      </c>
      <c r="M46" s="39">
        <f t="shared" si="7"/>
        <v>0</v>
      </c>
      <c r="N46" s="40" t="str">
        <f>'Straight Connection'!$C$21</f>
        <v>90° Elbows - PM &amp; Large Series</v>
      </c>
      <c r="O46" s="41"/>
      <c r="P46" s="39">
        <f>'Straight Connection'!H23</f>
        <v>0</v>
      </c>
      <c r="Q46" s="90">
        <f>'Straight Connection'!I23</f>
        <v>155.63999999999999</v>
      </c>
      <c r="R46" s="90">
        <f>'Straight Connection'!K23</f>
        <v>0</v>
      </c>
      <c r="S46" s="39">
        <f>'Straight Connection'!D23</f>
        <v>2811700390</v>
      </c>
      <c r="T46" s="39" t="str">
        <f>'Straight Connection'!E23</f>
        <v>80 / 3"</v>
      </c>
      <c r="U46" s="40">
        <f>'Straight Connection'!F23</f>
        <v>0</v>
      </c>
      <c r="V46" s="39">
        <f>'Straight Connection'!G23</f>
        <v>1</v>
      </c>
    </row>
    <row r="47" spans="1:22" ht="14.5">
      <c r="A47" s="69"/>
      <c r="B47" s="245" t="str">
        <f>IF(ISERROR(VLOOKUP(L47,$M$6:$V$612,7,0)),"",(VLOOKUP(L47,$M$6:$V653,7,0)))</f>
        <v/>
      </c>
      <c r="C47" s="140" t="str">
        <f t="shared" si="8"/>
        <v/>
      </c>
      <c r="D47" s="141" t="str">
        <f t="shared" si="9"/>
        <v/>
      </c>
      <c r="E47" s="140" t="str">
        <f t="shared" si="10"/>
        <v/>
      </c>
      <c r="F47" s="141" t="str">
        <f t="shared" si="11"/>
        <v/>
      </c>
      <c r="G47" s="142" t="str">
        <f t="shared" si="12"/>
        <v/>
      </c>
      <c r="H47" s="143" t="str">
        <f t="shared" si="13"/>
        <v/>
      </c>
      <c r="I47" s="144" t="str">
        <f t="shared" si="14"/>
        <v/>
      </c>
      <c r="J47" s="82"/>
      <c r="L47" s="36">
        <v>42</v>
      </c>
      <c r="M47" s="39">
        <f t="shared" si="7"/>
        <v>0</v>
      </c>
      <c r="N47" s="40" t="str">
        <f>'Straight Connection'!$C$21</f>
        <v>90° Elbows - PM &amp; Large Series</v>
      </c>
      <c r="O47" s="41"/>
      <c r="P47" s="39">
        <f>'Straight Connection'!H24</f>
        <v>0</v>
      </c>
      <c r="Q47" s="90">
        <f>'Straight Connection'!I24</f>
        <v>188.98</v>
      </c>
      <c r="R47" s="90">
        <f>'Straight Connection'!K24</f>
        <v>0</v>
      </c>
      <c r="S47" s="39">
        <f>'Straight Connection'!D24</f>
        <v>2810800300</v>
      </c>
      <c r="T47" s="39" t="str">
        <f>'Straight Connection'!E24</f>
        <v>100 / 4"</v>
      </c>
      <c r="U47" s="40" t="str">
        <f>'Straight Connection'!F24</f>
        <v>Requires 2 Equal Unions</v>
      </c>
      <c r="V47" s="39">
        <f>'Straight Connection'!G24</f>
        <v>1</v>
      </c>
    </row>
    <row r="48" spans="1:22" ht="14.5">
      <c r="A48" s="69"/>
      <c r="B48" s="245" t="str">
        <f>IF(ISERROR(VLOOKUP(L48,$M$6:$V$612,7,0)),"",(VLOOKUP(L48,$M$6:$V654,7,0)))</f>
        <v/>
      </c>
      <c r="C48" s="140" t="str">
        <f t="shared" si="8"/>
        <v/>
      </c>
      <c r="D48" s="141" t="str">
        <f t="shared" si="9"/>
        <v/>
      </c>
      <c r="E48" s="140" t="str">
        <f t="shared" si="10"/>
        <v/>
      </c>
      <c r="F48" s="141" t="str">
        <f t="shared" si="11"/>
        <v/>
      </c>
      <c r="G48" s="142" t="str">
        <f t="shared" si="12"/>
        <v/>
      </c>
      <c r="H48" s="143" t="str">
        <f t="shared" si="13"/>
        <v/>
      </c>
      <c r="I48" s="144" t="str">
        <f t="shared" si="14"/>
        <v/>
      </c>
      <c r="J48" s="82"/>
      <c r="L48" s="36">
        <v>43</v>
      </c>
      <c r="M48" s="39">
        <f t="shared" si="7"/>
        <v>0</v>
      </c>
      <c r="N48" s="40" t="str">
        <f>'Straight Connection'!$C$21</f>
        <v>90° Elbows - PM &amp; Large Series</v>
      </c>
      <c r="O48" s="41"/>
      <c r="P48" s="39">
        <f>'Straight Connection'!H25</f>
        <v>0</v>
      </c>
      <c r="Q48" s="90">
        <f>'Straight Connection'!I25</f>
        <v>269.67</v>
      </c>
      <c r="R48" s="90">
        <f>'Straight Connection'!K25</f>
        <v>0</v>
      </c>
      <c r="S48" s="39">
        <f>'Straight Connection'!D25</f>
        <v>2810900300</v>
      </c>
      <c r="T48" s="39" t="str">
        <f>'Straight Connection'!E25</f>
        <v>158 / 6"</v>
      </c>
      <c r="U48" s="40" t="str">
        <f>'Straight Connection'!F25</f>
        <v>Requires 2 Equal Unions</v>
      </c>
      <c r="V48" s="39">
        <f>'Straight Connection'!G25</f>
        <v>1</v>
      </c>
    </row>
    <row r="49" spans="1:22" ht="14.5">
      <c r="A49" s="69"/>
      <c r="B49" s="245" t="str">
        <f>IF(ISERROR(VLOOKUP(L49,$M$6:$V$612,7,0)),"",(VLOOKUP(L49,$M$6:$V655,7,0)))</f>
        <v/>
      </c>
      <c r="C49" s="140" t="str">
        <f t="shared" si="8"/>
        <v/>
      </c>
      <c r="D49" s="141" t="str">
        <f t="shared" si="9"/>
        <v/>
      </c>
      <c r="E49" s="140" t="str">
        <f t="shared" si="10"/>
        <v/>
      </c>
      <c r="F49" s="141" t="str">
        <f t="shared" si="11"/>
        <v/>
      </c>
      <c r="G49" s="142" t="str">
        <f t="shared" si="12"/>
        <v/>
      </c>
      <c r="H49" s="143" t="str">
        <f t="shared" si="13"/>
        <v/>
      </c>
      <c r="I49" s="144" t="str">
        <f t="shared" si="14"/>
        <v/>
      </c>
      <c r="J49" s="82"/>
      <c r="L49" s="36">
        <v>44</v>
      </c>
      <c r="M49" s="39">
        <f t="shared" si="7"/>
        <v>0</v>
      </c>
      <c r="O49" s="41"/>
      <c r="P49" s="2">
        <f>'Straight Connection'!H26</f>
        <v>0</v>
      </c>
      <c r="Q49" s="92"/>
      <c r="R49" s="92"/>
      <c r="S49" s="2">
        <f>'Straight Connection'!D26</f>
        <v>0</v>
      </c>
      <c r="T49" s="2">
        <f>'Straight Connection'!E26</f>
        <v>0</v>
      </c>
      <c r="U49">
        <f>'Straight Connection'!F26</f>
        <v>0</v>
      </c>
      <c r="V49" s="2">
        <f>'Straight Connection'!G26</f>
        <v>0</v>
      </c>
    </row>
    <row r="50" spans="1:22" ht="14.5">
      <c r="A50" s="69"/>
      <c r="B50" s="245" t="str">
        <f>IF(ISERROR(VLOOKUP(L50,$M$6:$V$612,7,0)),"",(VLOOKUP(L50,$M$6:$V656,7,0)))</f>
        <v/>
      </c>
      <c r="C50" s="140" t="str">
        <f t="shared" si="8"/>
        <v/>
      </c>
      <c r="D50" s="141" t="str">
        <f t="shared" si="9"/>
        <v/>
      </c>
      <c r="E50" s="140" t="str">
        <f t="shared" si="10"/>
        <v/>
      </c>
      <c r="F50" s="141" t="str">
        <f t="shared" si="11"/>
        <v/>
      </c>
      <c r="G50" s="142" t="str">
        <f t="shared" si="12"/>
        <v/>
      </c>
      <c r="H50" s="143" t="str">
        <f t="shared" si="13"/>
        <v/>
      </c>
      <c r="I50" s="144" t="str">
        <f t="shared" si="14"/>
        <v/>
      </c>
      <c r="J50" s="82"/>
      <c r="L50" s="36">
        <v>45</v>
      </c>
      <c r="M50" s="39">
        <f t="shared" si="7"/>
        <v>0</v>
      </c>
      <c r="O50" s="41"/>
      <c r="P50" s="2">
        <f>'Straight Connection'!H27</f>
        <v>0</v>
      </c>
      <c r="Q50" s="92"/>
      <c r="R50" s="92"/>
      <c r="S50" s="2">
        <f>'Straight Connection'!D27</f>
        <v>0</v>
      </c>
      <c r="T50" s="2">
        <f>'Straight Connection'!E27</f>
        <v>0</v>
      </c>
      <c r="U50">
        <f>'Straight Connection'!F27</f>
        <v>0</v>
      </c>
      <c r="V50" s="2">
        <f>'Straight Connection'!G27</f>
        <v>0</v>
      </c>
    </row>
    <row r="51" spans="1:22" ht="14.5">
      <c r="A51" s="69"/>
      <c r="B51" s="245" t="str">
        <f>IF(ISERROR(VLOOKUP(L51,$M$6:$V$612,7,0)),"",(VLOOKUP(L51,$M$6:$V657,7,0)))</f>
        <v/>
      </c>
      <c r="C51" s="140" t="str">
        <f t="shared" si="8"/>
        <v/>
      </c>
      <c r="D51" s="141" t="str">
        <f t="shared" si="9"/>
        <v/>
      </c>
      <c r="E51" s="140" t="str">
        <f t="shared" si="10"/>
        <v/>
      </c>
      <c r="F51" s="141" t="str">
        <f t="shared" si="11"/>
        <v/>
      </c>
      <c r="G51" s="142" t="str">
        <f t="shared" si="12"/>
        <v/>
      </c>
      <c r="H51" s="143" t="str">
        <f t="shared" si="13"/>
        <v/>
      </c>
      <c r="I51" s="144" t="str">
        <f t="shared" si="14"/>
        <v/>
      </c>
      <c r="J51" s="82"/>
      <c r="L51" s="36">
        <v>46</v>
      </c>
      <c r="M51" s="39">
        <f t="shared" si="7"/>
        <v>0</v>
      </c>
      <c r="O51" s="41"/>
      <c r="P51" s="2">
        <f>'Straight Connection'!H28</f>
        <v>0</v>
      </c>
      <c r="Q51" s="92"/>
      <c r="R51" s="92"/>
      <c r="S51" s="2">
        <f>'Straight Connection'!D28</f>
        <v>0</v>
      </c>
      <c r="T51" s="2">
        <f>'Straight Connection'!E28</f>
        <v>0</v>
      </c>
      <c r="U51">
        <f>'Straight Connection'!F28</f>
        <v>0</v>
      </c>
      <c r="V51" s="2">
        <f>'Straight Connection'!G28</f>
        <v>0</v>
      </c>
    </row>
    <row r="52" spans="1:22" ht="14.5">
      <c r="A52" s="69"/>
      <c r="B52" s="245" t="str">
        <f>IF(ISERROR(VLOOKUP(L52,$M$6:$V$612,7,0)),"",(VLOOKUP(L52,$M$6:$V658,7,0)))</f>
        <v/>
      </c>
      <c r="C52" s="140" t="str">
        <f t="shared" si="8"/>
        <v/>
      </c>
      <c r="D52" s="141" t="str">
        <f t="shared" si="9"/>
        <v/>
      </c>
      <c r="E52" s="140" t="str">
        <f t="shared" si="10"/>
        <v/>
      </c>
      <c r="F52" s="141" t="str">
        <f t="shared" si="11"/>
        <v/>
      </c>
      <c r="G52" s="142" t="str">
        <f t="shared" si="12"/>
        <v/>
      </c>
      <c r="H52" s="143" t="str">
        <f t="shared" si="13"/>
        <v/>
      </c>
      <c r="I52" s="144" t="str">
        <f t="shared" si="14"/>
        <v/>
      </c>
      <c r="J52" s="82"/>
      <c r="L52" s="36">
        <v>47</v>
      </c>
      <c r="M52" s="39">
        <f t="shared" si="7"/>
        <v>0</v>
      </c>
      <c r="N52" s="40" t="str">
        <f>'Straight Connection'!$C$28</f>
        <v>45° Elbow - PF Series</v>
      </c>
      <c r="O52" s="41"/>
      <c r="P52" s="39">
        <f>'Straight Connection'!H29</f>
        <v>0</v>
      </c>
      <c r="Q52" s="90">
        <f>'Straight Connection'!I29</f>
        <v>32.49</v>
      </c>
      <c r="R52" s="90">
        <f>'Straight Connection'!K29</f>
        <v>0</v>
      </c>
      <c r="S52" s="39">
        <f>'Straight Connection'!D29</f>
        <v>2811100480</v>
      </c>
      <c r="T52" s="39" t="str">
        <f>'Straight Connection'!E29</f>
        <v>20 / ¾"</v>
      </c>
      <c r="U52" s="40">
        <f>'Straight Connection'!F29</f>
        <v>0</v>
      </c>
      <c r="V52" s="39">
        <f>'Straight Connection'!G29</f>
        <v>1</v>
      </c>
    </row>
    <row r="53" spans="1:22" ht="14.5">
      <c r="A53" s="69"/>
      <c r="B53" s="245" t="str">
        <f>IF(ISERROR(VLOOKUP(L53,$M$6:$V$612,7,0)),"",(VLOOKUP(L53,$M$6:$V659,7,0)))</f>
        <v/>
      </c>
      <c r="C53" s="140" t="str">
        <f t="shared" si="8"/>
        <v/>
      </c>
      <c r="D53" s="141" t="str">
        <f t="shared" si="9"/>
        <v/>
      </c>
      <c r="E53" s="140" t="str">
        <f t="shared" si="10"/>
        <v/>
      </c>
      <c r="F53" s="141" t="str">
        <f t="shared" si="11"/>
        <v/>
      </c>
      <c r="G53" s="142" t="str">
        <f t="shared" si="12"/>
        <v/>
      </c>
      <c r="H53" s="143" t="str">
        <f t="shared" si="13"/>
        <v/>
      </c>
      <c r="I53" s="144" t="str">
        <f t="shared" si="14"/>
        <v/>
      </c>
      <c r="J53" s="82"/>
      <c r="L53" s="36">
        <v>48</v>
      </c>
      <c r="M53" s="39">
        <f t="shared" si="7"/>
        <v>0</v>
      </c>
      <c r="N53" s="40" t="str">
        <f>'Straight Connection'!$C$28</f>
        <v>45° Elbow - PF Series</v>
      </c>
      <c r="O53" s="41"/>
      <c r="P53" s="39">
        <f>'Straight Connection'!H30</f>
        <v>0</v>
      </c>
      <c r="Q53" s="90">
        <f>'Straight Connection'!I30</f>
        <v>42.82</v>
      </c>
      <c r="R53" s="90">
        <f>'Straight Connection'!K30</f>
        <v>0</v>
      </c>
      <c r="S53" s="39">
        <f>'Straight Connection'!D30</f>
        <v>2811200480</v>
      </c>
      <c r="T53" s="39" t="str">
        <f>'Straight Connection'!E30</f>
        <v>25 / 1"</v>
      </c>
      <c r="U53" s="40">
        <f>'Straight Connection'!F30</f>
        <v>0</v>
      </c>
      <c r="V53" s="39">
        <f>'Straight Connection'!G30</f>
        <v>1</v>
      </c>
    </row>
    <row r="54" spans="1:22" ht="14.5">
      <c r="A54" s="69"/>
      <c r="B54" s="245" t="str">
        <f>IF(ISERROR(VLOOKUP(L54,$M$6:$V$612,7,0)),"",(VLOOKUP(L54,$M$6:$V660,7,0)))</f>
        <v/>
      </c>
      <c r="C54" s="140" t="str">
        <f t="shared" si="8"/>
        <v/>
      </c>
      <c r="D54" s="141" t="str">
        <f t="shared" si="9"/>
        <v/>
      </c>
      <c r="E54" s="140" t="str">
        <f t="shared" si="10"/>
        <v/>
      </c>
      <c r="F54" s="141" t="str">
        <f t="shared" si="11"/>
        <v/>
      </c>
      <c r="G54" s="142" t="str">
        <f t="shared" si="12"/>
        <v/>
      </c>
      <c r="H54" s="143" t="str">
        <f t="shared" si="13"/>
        <v/>
      </c>
      <c r="I54" s="144" t="str">
        <f t="shared" si="14"/>
        <v/>
      </c>
      <c r="J54" s="82"/>
      <c r="L54" s="2">
        <v>49</v>
      </c>
      <c r="M54" s="39">
        <f t="shared" si="7"/>
        <v>0</v>
      </c>
      <c r="N54" s="40" t="str">
        <f>'Straight Connection'!$C$28</f>
        <v>45° Elbow - PF Series</v>
      </c>
      <c r="O54" s="41"/>
      <c r="P54" s="39">
        <f>'Straight Connection'!H31</f>
        <v>0</v>
      </c>
      <c r="Q54" s="90">
        <f>'Straight Connection'!I31</f>
        <v>67.099999999999994</v>
      </c>
      <c r="R54" s="90">
        <f>'Straight Connection'!K31</f>
        <v>0</v>
      </c>
      <c r="S54" s="39">
        <f>'Straight Connection'!D31</f>
        <v>2811400480</v>
      </c>
      <c r="T54" s="39" t="str">
        <f>'Straight Connection'!E31</f>
        <v>40 / 1½"</v>
      </c>
      <c r="U54" s="40">
        <f>'Straight Connection'!F31</f>
        <v>0</v>
      </c>
      <c r="V54" s="39">
        <f>'Straight Connection'!G31</f>
        <v>1</v>
      </c>
    </row>
    <row r="55" spans="1:22" ht="14.5">
      <c r="A55" s="69"/>
      <c r="B55" s="245" t="str">
        <f>IF(ISERROR(VLOOKUP(L55,$M$6:$V$612,7,0)),"",(VLOOKUP(L55,$M$6:$V661,7,0)))</f>
        <v/>
      </c>
      <c r="C55" s="140" t="str">
        <f t="shared" si="8"/>
        <v/>
      </c>
      <c r="D55" s="141" t="str">
        <f t="shared" si="9"/>
        <v/>
      </c>
      <c r="E55" s="140" t="str">
        <f t="shared" si="10"/>
        <v/>
      </c>
      <c r="F55" s="141" t="str">
        <f t="shared" si="11"/>
        <v/>
      </c>
      <c r="G55" s="142" t="str">
        <f t="shared" si="12"/>
        <v/>
      </c>
      <c r="H55" s="143" t="str">
        <f t="shared" si="13"/>
        <v/>
      </c>
      <c r="I55" s="144" t="str">
        <f t="shared" si="14"/>
        <v/>
      </c>
      <c r="J55" s="82"/>
      <c r="L55" s="36">
        <v>50</v>
      </c>
      <c r="M55" s="39">
        <f t="shared" si="7"/>
        <v>0</v>
      </c>
      <c r="N55" s="40" t="str">
        <f>'Straight Connection'!$C$28</f>
        <v>45° Elbow - PF Series</v>
      </c>
      <c r="O55" s="41"/>
      <c r="P55" s="39">
        <f>'Straight Connection'!H32</f>
        <v>0</v>
      </c>
      <c r="Q55" s="90">
        <f>'Straight Connection'!I32</f>
        <v>83.49</v>
      </c>
      <c r="R55" s="90">
        <f>'Straight Connection'!K32</f>
        <v>0</v>
      </c>
      <c r="S55" s="39">
        <f>'Straight Connection'!D32</f>
        <v>2811500480</v>
      </c>
      <c r="T55" s="39" t="str">
        <f>'Straight Connection'!E32</f>
        <v>50 / 2"</v>
      </c>
      <c r="U55" s="40">
        <f>'Straight Connection'!F32</f>
        <v>0</v>
      </c>
      <c r="V55" s="39">
        <f>'Straight Connection'!G32</f>
        <v>1</v>
      </c>
    </row>
    <row r="56" spans="1:22" ht="14.5">
      <c r="A56" s="69"/>
      <c r="B56" s="245" t="str">
        <f>IF(ISERROR(VLOOKUP(L56,$M$6:$V$612,7,0)),"",(VLOOKUP(L56,$M$6:$V662,7,0)))</f>
        <v/>
      </c>
      <c r="C56" s="140" t="str">
        <f t="shared" si="8"/>
        <v/>
      </c>
      <c r="D56" s="141" t="str">
        <f t="shared" si="9"/>
        <v/>
      </c>
      <c r="E56" s="140" t="str">
        <f t="shared" si="10"/>
        <v/>
      </c>
      <c r="F56" s="141" t="str">
        <f t="shared" si="11"/>
        <v/>
      </c>
      <c r="G56" s="142" t="str">
        <f t="shared" si="12"/>
        <v/>
      </c>
      <c r="H56" s="143" t="str">
        <f t="shared" si="13"/>
        <v/>
      </c>
      <c r="I56" s="144" t="str">
        <f t="shared" si="14"/>
        <v/>
      </c>
      <c r="J56" s="82"/>
      <c r="L56" s="36">
        <v>51</v>
      </c>
      <c r="M56" s="39">
        <f t="shared" si="7"/>
        <v>0</v>
      </c>
      <c r="O56" s="41"/>
      <c r="P56" s="2">
        <f>'Straight Connection'!H33</f>
        <v>0</v>
      </c>
      <c r="Q56" s="92"/>
      <c r="R56" s="92"/>
      <c r="S56" s="2">
        <f>'Straight Connection'!D33</f>
        <v>0</v>
      </c>
      <c r="T56" s="2">
        <f>'Straight Connection'!E33</f>
        <v>0</v>
      </c>
      <c r="U56">
        <f>'Straight Connection'!F33</f>
        <v>0</v>
      </c>
      <c r="V56" s="2">
        <f>'Straight Connection'!G33</f>
        <v>0</v>
      </c>
    </row>
    <row r="57" spans="1:22" ht="14.5">
      <c r="A57" s="69"/>
      <c r="B57" s="245" t="str">
        <f>IF(ISERROR(VLOOKUP(L57,$M$6:$V$612,7,0)),"",(VLOOKUP(L57,$M$6:$V663,7,0)))</f>
        <v/>
      </c>
      <c r="C57" s="140" t="str">
        <f t="shared" si="8"/>
        <v/>
      </c>
      <c r="D57" s="141" t="str">
        <f t="shared" si="9"/>
        <v/>
      </c>
      <c r="E57" s="140" t="str">
        <f t="shared" si="10"/>
        <v/>
      </c>
      <c r="F57" s="141" t="str">
        <f t="shared" si="11"/>
        <v/>
      </c>
      <c r="G57" s="142" t="str">
        <f t="shared" si="12"/>
        <v/>
      </c>
      <c r="H57" s="143" t="str">
        <f t="shared" si="13"/>
        <v/>
      </c>
      <c r="I57" s="144" t="str">
        <f t="shared" si="14"/>
        <v/>
      </c>
      <c r="J57" s="82"/>
      <c r="L57" s="36">
        <v>52</v>
      </c>
      <c r="M57" s="39">
        <f t="shared" si="7"/>
        <v>0</v>
      </c>
      <c r="N57" s="40" t="str">
        <f>'Straight Connection'!$C$33</f>
        <v>45° Elbow - PM &amp; Large Series</v>
      </c>
      <c r="O57" s="41"/>
      <c r="P57" s="39">
        <f>'Straight Connection'!H34</f>
        <v>0</v>
      </c>
      <c r="Q57" s="90">
        <f>'Straight Connection'!I34</f>
        <v>137.44999999999999</v>
      </c>
      <c r="R57" s="90">
        <f>'Straight Connection'!K34</f>
        <v>0</v>
      </c>
      <c r="S57" s="39">
        <f>'Straight Connection'!D34</f>
        <v>2811600490</v>
      </c>
      <c r="T57" s="39" t="str">
        <f>'Straight Connection'!E34</f>
        <v>63 / 2½"</v>
      </c>
      <c r="U57" s="40">
        <f>'Straight Connection'!F34</f>
        <v>0</v>
      </c>
      <c r="V57" s="39">
        <f>'Straight Connection'!G34</f>
        <v>1</v>
      </c>
    </row>
    <row r="58" spans="1:22" ht="14.5">
      <c r="A58" s="69"/>
      <c r="B58" s="245" t="str">
        <f>IF(ISERROR(VLOOKUP(L58,$M$6:$V$612,7,0)),"",(VLOOKUP(L58,$M$6:$V664,7,0)))</f>
        <v/>
      </c>
      <c r="C58" s="140" t="str">
        <f t="shared" si="8"/>
        <v/>
      </c>
      <c r="D58" s="141" t="str">
        <f t="shared" si="9"/>
        <v/>
      </c>
      <c r="E58" s="140" t="str">
        <f t="shared" si="10"/>
        <v/>
      </c>
      <c r="F58" s="141" t="str">
        <f t="shared" si="11"/>
        <v/>
      </c>
      <c r="G58" s="142" t="str">
        <f t="shared" si="12"/>
        <v/>
      </c>
      <c r="H58" s="143" t="str">
        <f t="shared" si="13"/>
        <v/>
      </c>
      <c r="I58" s="144" t="str">
        <f t="shared" si="14"/>
        <v/>
      </c>
      <c r="J58" s="82"/>
      <c r="L58" s="36">
        <v>53</v>
      </c>
      <c r="M58" s="39">
        <f t="shared" si="7"/>
        <v>0</v>
      </c>
      <c r="N58" s="40" t="str">
        <f>'Straight Connection'!$C$33</f>
        <v>45° Elbow - PM &amp; Large Series</v>
      </c>
      <c r="O58" s="41"/>
      <c r="P58" s="39">
        <f>'Straight Connection'!H35</f>
        <v>0</v>
      </c>
      <c r="Q58" s="90">
        <f>'Straight Connection'!I35</f>
        <v>170.58</v>
      </c>
      <c r="R58" s="90">
        <f>'Straight Connection'!K35</f>
        <v>0</v>
      </c>
      <c r="S58" s="39">
        <f>'Straight Connection'!D35</f>
        <v>2811700490</v>
      </c>
      <c r="T58" s="39" t="str">
        <f>'Straight Connection'!E35</f>
        <v>80 / 3"</v>
      </c>
      <c r="U58" s="40">
        <f>'Straight Connection'!F35</f>
        <v>0</v>
      </c>
      <c r="V58" s="39">
        <f>'Straight Connection'!G35</f>
        <v>1</v>
      </c>
    </row>
    <row r="59" spans="1:22" ht="14.5">
      <c r="A59" s="69"/>
      <c r="B59" s="245" t="str">
        <f>IF(ISERROR(VLOOKUP(L59,$M$6:$V$612,7,0)),"",(VLOOKUP(L59,$M$6:$V665,7,0)))</f>
        <v/>
      </c>
      <c r="C59" s="140" t="str">
        <f t="shared" si="8"/>
        <v/>
      </c>
      <c r="D59" s="141" t="str">
        <f t="shared" si="9"/>
        <v/>
      </c>
      <c r="E59" s="140" t="str">
        <f t="shared" si="10"/>
        <v/>
      </c>
      <c r="F59" s="141" t="str">
        <f t="shared" si="11"/>
        <v/>
      </c>
      <c r="G59" s="142" t="str">
        <f t="shared" si="12"/>
        <v/>
      </c>
      <c r="H59" s="143" t="str">
        <f t="shared" si="13"/>
        <v/>
      </c>
      <c r="I59" s="144" t="str">
        <f t="shared" si="14"/>
        <v/>
      </c>
      <c r="J59" s="82"/>
      <c r="L59" s="36">
        <v>54</v>
      </c>
      <c r="M59" s="39">
        <f t="shared" si="7"/>
        <v>0</v>
      </c>
      <c r="N59" s="40" t="str">
        <f>'Straight Connection'!$C$33</f>
        <v>45° Elbow - PM &amp; Large Series</v>
      </c>
      <c r="O59" s="41"/>
      <c r="P59" s="39">
        <f>'Straight Connection'!H36</f>
        <v>0</v>
      </c>
      <c r="Q59" s="90">
        <f>'Straight Connection'!I36</f>
        <v>198.53</v>
      </c>
      <c r="R59" s="90">
        <f>'Straight Connection'!K36</f>
        <v>0</v>
      </c>
      <c r="S59" s="39">
        <f>'Straight Connection'!D36</f>
        <v>2810800400</v>
      </c>
      <c r="T59" s="39" t="str">
        <f>'Straight Connection'!E36</f>
        <v>100 / 4"</v>
      </c>
      <c r="U59" s="40" t="str">
        <f>'Straight Connection'!F36</f>
        <v>Requires 2 Equal Unions</v>
      </c>
      <c r="V59" s="39">
        <f>'Straight Connection'!G36</f>
        <v>1</v>
      </c>
    </row>
    <row r="60" spans="1:22" ht="14.5">
      <c r="A60" s="69"/>
      <c r="B60" s="245" t="str">
        <f>IF(ISERROR(VLOOKUP(L60,$M$6:$V$612,7,0)),"",(VLOOKUP(L60,$M$6:$V666,7,0)))</f>
        <v/>
      </c>
      <c r="C60" s="140" t="str">
        <f t="shared" si="8"/>
        <v/>
      </c>
      <c r="D60" s="141" t="str">
        <f t="shared" si="9"/>
        <v/>
      </c>
      <c r="E60" s="140" t="str">
        <f t="shared" si="10"/>
        <v/>
      </c>
      <c r="F60" s="141" t="str">
        <f t="shared" si="11"/>
        <v/>
      </c>
      <c r="G60" s="142" t="str">
        <f t="shared" si="12"/>
        <v/>
      </c>
      <c r="H60" s="143" t="str">
        <f t="shared" si="13"/>
        <v/>
      </c>
      <c r="I60" s="144" t="str">
        <f t="shared" si="14"/>
        <v/>
      </c>
      <c r="J60" s="82"/>
      <c r="L60" s="36">
        <v>55</v>
      </c>
      <c r="M60" s="39">
        <f t="shared" si="7"/>
        <v>0</v>
      </c>
      <c r="N60" s="40" t="str">
        <f>'Straight Connection'!$C$33</f>
        <v>45° Elbow - PM &amp; Large Series</v>
      </c>
      <c r="O60" s="41"/>
      <c r="P60" s="39">
        <f>'Straight Connection'!H37</f>
        <v>0</v>
      </c>
      <c r="Q60" s="90">
        <f>'Straight Connection'!I37</f>
        <v>274.17</v>
      </c>
      <c r="R60" s="90">
        <f>'Straight Connection'!K37</f>
        <v>0</v>
      </c>
      <c r="S60" s="39">
        <f>'Straight Connection'!D37</f>
        <v>2810900400</v>
      </c>
      <c r="T60" s="39" t="str">
        <f>'Straight Connection'!E37</f>
        <v>158 / 6"</v>
      </c>
      <c r="U60" s="40" t="str">
        <f>'Straight Connection'!F37</f>
        <v>Requires 2 Equal Unions</v>
      </c>
      <c r="V60" s="39">
        <f>'Straight Connection'!G37</f>
        <v>1</v>
      </c>
    </row>
    <row r="61" spans="1:22" ht="14.5">
      <c r="A61" s="69"/>
      <c r="B61" s="245" t="str">
        <f>IF(ISERROR(VLOOKUP(L61,$M$6:$V$612,7,0)),"",(VLOOKUP(L61,$M$6:$V667,7,0)))</f>
        <v/>
      </c>
      <c r="C61" s="140" t="str">
        <f t="shared" si="8"/>
        <v/>
      </c>
      <c r="D61" s="141" t="str">
        <f t="shared" si="9"/>
        <v/>
      </c>
      <c r="E61" s="140" t="str">
        <f t="shared" si="10"/>
        <v/>
      </c>
      <c r="F61" s="141" t="str">
        <f t="shared" si="11"/>
        <v/>
      </c>
      <c r="G61" s="142" t="str">
        <f t="shared" si="12"/>
        <v/>
      </c>
      <c r="H61" s="143" t="str">
        <f t="shared" si="13"/>
        <v/>
      </c>
      <c r="I61" s="144" t="str">
        <f t="shared" si="14"/>
        <v/>
      </c>
      <c r="J61" s="82"/>
      <c r="L61" s="36">
        <v>56</v>
      </c>
      <c r="M61" s="39">
        <f t="shared" si="7"/>
        <v>0</v>
      </c>
      <c r="O61" s="41"/>
      <c r="P61" s="2">
        <f>'Straight Connection'!H40</f>
        <v>0</v>
      </c>
      <c r="Q61" s="92"/>
      <c r="R61" s="92"/>
      <c r="S61" s="2">
        <f>'Straight Connection'!D40</f>
        <v>0</v>
      </c>
      <c r="T61" s="2">
        <f>'Straight Connection'!E40</f>
        <v>0</v>
      </c>
      <c r="U61">
        <f>'Straight Connection'!F40</f>
        <v>0</v>
      </c>
      <c r="V61" s="2">
        <f>'Straight Connection'!G40</f>
        <v>0</v>
      </c>
    </row>
    <row r="62" spans="1:22" ht="14.5">
      <c r="A62" s="69"/>
      <c r="B62" s="245" t="str">
        <f>IF(ISERROR(VLOOKUP(L62,$M$6:$V$612,7,0)),"",(VLOOKUP(L62,$M$6:$V668,7,0)))</f>
        <v/>
      </c>
      <c r="C62" s="140" t="str">
        <f t="shared" si="8"/>
        <v/>
      </c>
      <c r="D62" s="141" t="str">
        <f t="shared" si="9"/>
        <v/>
      </c>
      <c r="E62" s="140" t="str">
        <f t="shared" si="10"/>
        <v/>
      </c>
      <c r="F62" s="141" t="str">
        <f t="shared" si="11"/>
        <v/>
      </c>
      <c r="G62" s="142" t="str">
        <f t="shared" si="12"/>
        <v/>
      </c>
      <c r="H62" s="143" t="str">
        <f t="shared" si="13"/>
        <v/>
      </c>
      <c r="I62" s="144" t="str">
        <f t="shared" si="14"/>
        <v/>
      </c>
      <c r="J62" s="82"/>
      <c r="L62" s="2">
        <v>57</v>
      </c>
      <c r="M62" s="39">
        <f t="shared" si="7"/>
        <v>0</v>
      </c>
      <c r="N62" s="40" t="str">
        <f>'Straight Connection'!$C$40</f>
        <v>Equal Tee - PF Series</v>
      </c>
      <c r="O62" s="41"/>
      <c r="P62" s="39">
        <f>'Straight Connection'!H41</f>
        <v>0</v>
      </c>
      <c r="Q62" s="90">
        <f>'Straight Connection'!I41</f>
        <v>33.74</v>
      </c>
      <c r="R62" s="90">
        <f>'Straight Connection'!K41</f>
        <v>0</v>
      </c>
      <c r="S62" s="39">
        <f>'Straight Connection'!D41</f>
        <v>2811100580</v>
      </c>
      <c r="T62" s="39" t="str">
        <f>'Straight Connection'!E41</f>
        <v>20 / ¾"</v>
      </c>
      <c r="U62" s="40">
        <f>'Straight Connection'!F41</f>
        <v>0</v>
      </c>
      <c r="V62" s="39">
        <f>'Straight Connection'!G41</f>
        <v>1</v>
      </c>
    </row>
    <row r="63" spans="1:22" ht="14.5">
      <c r="A63" s="69"/>
      <c r="B63" s="245" t="str">
        <f>IF(ISERROR(VLOOKUP(L63,$M$6:$V$612,7,0)),"",(VLOOKUP(L63,$M$6:$V669,7,0)))</f>
        <v/>
      </c>
      <c r="C63" s="140" t="str">
        <f t="shared" si="8"/>
        <v/>
      </c>
      <c r="D63" s="141" t="str">
        <f t="shared" si="9"/>
        <v/>
      </c>
      <c r="E63" s="140" t="str">
        <f t="shared" si="10"/>
        <v/>
      </c>
      <c r="F63" s="141" t="str">
        <f t="shared" si="11"/>
        <v/>
      </c>
      <c r="G63" s="142" t="str">
        <f t="shared" si="12"/>
        <v/>
      </c>
      <c r="H63" s="143" t="str">
        <f t="shared" si="13"/>
        <v/>
      </c>
      <c r="I63" s="144" t="str">
        <f t="shared" si="14"/>
        <v/>
      </c>
      <c r="J63" s="82"/>
      <c r="L63" s="36">
        <v>58</v>
      </c>
      <c r="M63" s="39">
        <f t="shared" si="7"/>
        <v>0</v>
      </c>
      <c r="N63" s="40" t="str">
        <f>'Straight Connection'!$C$40</f>
        <v>Equal Tee - PF Series</v>
      </c>
      <c r="O63" s="41"/>
      <c r="P63" s="39">
        <f>'Straight Connection'!H42</f>
        <v>0</v>
      </c>
      <c r="Q63" s="90">
        <f>'Straight Connection'!I42</f>
        <v>44.2</v>
      </c>
      <c r="R63" s="90">
        <f>'Straight Connection'!K42</f>
        <v>0</v>
      </c>
      <c r="S63" s="39">
        <f>'Straight Connection'!D42</f>
        <v>2811200580</v>
      </c>
      <c r="T63" s="39" t="str">
        <f>'Straight Connection'!E42</f>
        <v>25 / 1"</v>
      </c>
      <c r="U63" s="40">
        <f>'Straight Connection'!F42</f>
        <v>0</v>
      </c>
      <c r="V63" s="39">
        <f>'Straight Connection'!G42</f>
        <v>1</v>
      </c>
    </row>
    <row r="64" spans="1:22" ht="14.5">
      <c r="A64" s="69"/>
      <c r="B64" s="245" t="str">
        <f>IF(ISERROR(VLOOKUP(L64,$M$6:$V$612,7,0)),"",(VLOOKUP(L64,$M$6:$V670,7,0)))</f>
        <v/>
      </c>
      <c r="C64" s="140" t="str">
        <f t="shared" si="8"/>
        <v/>
      </c>
      <c r="D64" s="141" t="str">
        <f t="shared" si="9"/>
        <v/>
      </c>
      <c r="E64" s="140" t="str">
        <f t="shared" si="10"/>
        <v/>
      </c>
      <c r="F64" s="141" t="str">
        <f t="shared" si="11"/>
        <v/>
      </c>
      <c r="G64" s="142" t="str">
        <f t="shared" si="12"/>
        <v/>
      </c>
      <c r="H64" s="143" t="str">
        <f t="shared" si="13"/>
        <v/>
      </c>
      <c r="I64" s="144" t="str">
        <f t="shared" si="14"/>
        <v/>
      </c>
      <c r="J64" s="82"/>
      <c r="L64" s="36">
        <v>59</v>
      </c>
      <c r="M64" s="39">
        <f t="shared" si="7"/>
        <v>0</v>
      </c>
      <c r="N64" s="40" t="str">
        <f>'Straight Connection'!$C$40</f>
        <v>Equal Tee - PF Series</v>
      </c>
      <c r="O64" s="41"/>
      <c r="P64" s="39">
        <f>'Straight Connection'!H43</f>
        <v>0</v>
      </c>
      <c r="Q64" s="90">
        <f>'Straight Connection'!I43</f>
        <v>61.17</v>
      </c>
      <c r="R64" s="90">
        <f>'Straight Connection'!K43</f>
        <v>0</v>
      </c>
      <c r="S64" s="39">
        <f>'Straight Connection'!D43</f>
        <v>2811400580</v>
      </c>
      <c r="T64" s="39" t="str">
        <f>'Straight Connection'!E43</f>
        <v>40 / 1½"</v>
      </c>
      <c r="U64" s="40">
        <f>'Straight Connection'!F43</f>
        <v>0</v>
      </c>
      <c r="V64" s="39">
        <f>'Straight Connection'!G43</f>
        <v>1</v>
      </c>
    </row>
    <row r="65" spans="1:22" ht="14.5">
      <c r="A65" s="69"/>
      <c r="B65" s="245" t="str">
        <f>IF(ISERROR(VLOOKUP(L65,$M$6:$V$612,7,0)),"",(VLOOKUP(L65,$M$6:$V671,7,0)))</f>
        <v/>
      </c>
      <c r="C65" s="140" t="str">
        <f t="shared" si="8"/>
        <v/>
      </c>
      <c r="D65" s="141" t="str">
        <f t="shared" si="9"/>
        <v/>
      </c>
      <c r="E65" s="140" t="str">
        <f t="shared" si="10"/>
        <v/>
      </c>
      <c r="F65" s="141" t="str">
        <f t="shared" si="11"/>
        <v/>
      </c>
      <c r="G65" s="142" t="str">
        <f t="shared" si="12"/>
        <v/>
      </c>
      <c r="H65" s="143" t="str">
        <f t="shared" si="13"/>
        <v/>
      </c>
      <c r="I65" s="144" t="str">
        <f t="shared" si="14"/>
        <v/>
      </c>
      <c r="J65" s="82"/>
      <c r="L65" s="36">
        <v>60</v>
      </c>
      <c r="M65" s="39">
        <f t="shared" si="7"/>
        <v>0</v>
      </c>
      <c r="N65" s="40" t="str">
        <f>'Straight Connection'!$C$40</f>
        <v>Equal Tee - PF Series</v>
      </c>
      <c r="O65" s="41"/>
      <c r="P65" s="39">
        <f>'Straight Connection'!H44</f>
        <v>0</v>
      </c>
      <c r="Q65" s="90">
        <f>'Straight Connection'!I44</f>
        <v>85.76</v>
      </c>
      <c r="R65" s="90">
        <f>'Straight Connection'!K44</f>
        <v>0</v>
      </c>
      <c r="S65" s="39">
        <f>'Straight Connection'!D44</f>
        <v>2811500580</v>
      </c>
      <c r="T65" s="39" t="str">
        <f>'Straight Connection'!E44</f>
        <v>50 / 2"</v>
      </c>
      <c r="U65" s="40">
        <f>'Straight Connection'!F44</f>
        <v>0</v>
      </c>
      <c r="V65" s="39">
        <f>'Straight Connection'!G44</f>
        <v>1</v>
      </c>
    </row>
    <row r="66" spans="1:22" ht="14.5">
      <c r="A66" s="69"/>
      <c r="B66" s="245" t="str">
        <f>IF(ISERROR(VLOOKUP(L66,$M$6:$V$612,7,0)),"",(VLOOKUP(L66,$M$6:$V672,7,0)))</f>
        <v/>
      </c>
      <c r="C66" s="140" t="str">
        <f t="shared" si="8"/>
        <v/>
      </c>
      <c r="D66" s="141" t="str">
        <f t="shared" si="9"/>
        <v/>
      </c>
      <c r="E66" s="140" t="str">
        <f t="shared" si="10"/>
        <v/>
      </c>
      <c r="F66" s="141" t="str">
        <f t="shared" si="11"/>
        <v/>
      </c>
      <c r="G66" s="142" t="str">
        <f t="shared" si="12"/>
        <v/>
      </c>
      <c r="H66" s="143" t="str">
        <f t="shared" si="13"/>
        <v/>
      </c>
      <c r="I66" s="144" t="str">
        <f t="shared" si="14"/>
        <v/>
      </c>
      <c r="J66" s="82"/>
      <c r="L66" s="36">
        <v>61</v>
      </c>
      <c r="M66" s="39">
        <f t="shared" si="7"/>
        <v>0</v>
      </c>
      <c r="O66" s="41"/>
      <c r="P66" s="2">
        <f>'Straight Connection'!H45</f>
        <v>0</v>
      </c>
      <c r="Q66" s="92"/>
      <c r="R66" s="92"/>
      <c r="S66" s="2">
        <f>'Straight Connection'!D45</f>
        <v>0</v>
      </c>
      <c r="T66" s="2">
        <f>'Straight Connection'!E45</f>
        <v>0</v>
      </c>
      <c r="U66">
        <f>'Straight Connection'!F45</f>
        <v>0</v>
      </c>
      <c r="V66" s="2">
        <f>'Straight Connection'!G45</f>
        <v>0</v>
      </c>
    </row>
    <row r="67" spans="1:22" ht="14.5">
      <c r="A67" s="69"/>
      <c r="B67" s="245" t="str">
        <f>IF(ISERROR(VLOOKUP(L67,$M$6:$V$612,7,0)),"",(VLOOKUP(L67,$M$6:$V673,7,0)))</f>
        <v/>
      </c>
      <c r="C67" s="140" t="str">
        <f t="shared" si="8"/>
        <v/>
      </c>
      <c r="D67" s="141" t="str">
        <f t="shared" si="9"/>
        <v/>
      </c>
      <c r="E67" s="140" t="str">
        <f t="shared" si="10"/>
        <v/>
      </c>
      <c r="F67" s="141" t="str">
        <f t="shared" si="11"/>
        <v/>
      </c>
      <c r="G67" s="142" t="str">
        <f t="shared" si="12"/>
        <v/>
      </c>
      <c r="H67" s="143" t="str">
        <f t="shared" si="13"/>
        <v/>
      </c>
      <c r="I67" s="144" t="str">
        <f t="shared" si="14"/>
        <v/>
      </c>
      <c r="J67" s="82"/>
      <c r="L67" s="36">
        <v>62</v>
      </c>
      <c r="M67" s="39">
        <f t="shared" si="7"/>
        <v>0</v>
      </c>
      <c r="N67" s="40" t="str">
        <f>'Straight Connection'!$C$45</f>
        <v>Equal  Tee - PM &amp; Large Series</v>
      </c>
      <c r="O67" s="41"/>
      <c r="P67" s="39">
        <f>'Straight Connection'!H46</f>
        <v>0</v>
      </c>
      <c r="Q67" s="90">
        <f>'Straight Connection'!I46</f>
        <v>153.65</v>
      </c>
      <c r="R67" s="90">
        <f>'Straight Connection'!K46</f>
        <v>0</v>
      </c>
      <c r="S67" s="39">
        <f>'Straight Connection'!D46</f>
        <v>2811600590</v>
      </c>
      <c r="T67" s="39" t="str">
        <f>'Straight Connection'!E46</f>
        <v>63 / 2½"</v>
      </c>
      <c r="U67" s="40">
        <f>'Straight Connection'!F46</f>
        <v>0</v>
      </c>
      <c r="V67" s="39">
        <f>'Straight Connection'!G46</f>
        <v>1</v>
      </c>
    </row>
    <row r="68" spans="1:22" ht="14.5">
      <c r="A68" s="69"/>
      <c r="B68" s="245" t="str">
        <f>IF(ISERROR(VLOOKUP(L68,$M$6:$V$612,7,0)),"",(VLOOKUP(L68,$M$6:$V674,7,0)))</f>
        <v/>
      </c>
      <c r="C68" s="140" t="str">
        <f t="shared" si="8"/>
        <v/>
      </c>
      <c r="D68" s="141" t="str">
        <f t="shared" si="9"/>
        <v/>
      </c>
      <c r="E68" s="140" t="str">
        <f t="shared" si="10"/>
        <v/>
      </c>
      <c r="F68" s="141" t="str">
        <f t="shared" si="11"/>
        <v/>
      </c>
      <c r="G68" s="142" t="str">
        <f t="shared" si="12"/>
        <v/>
      </c>
      <c r="H68" s="143" t="str">
        <f t="shared" si="13"/>
        <v/>
      </c>
      <c r="I68" s="144" t="str">
        <f t="shared" si="14"/>
        <v/>
      </c>
      <c r="J68" s="82"/>
      <c r="L68" s="36">
        <v>63</v>
      </c>
      <c r="M68" s="39">
        <f t="shared" si="7"/>
        <v>0</v>
      </c>
      <c r="N68" s="40" t="str">
        <f>'Straight Connection'!$C$45</f>
        <v>Equal  Tee - PM &amp; Large Series</v>
      </c>
      <c r="O68" s="41"/>
      <c r="P68" s="39">
        <f>'Straight Connection'!H47</f>
        <v>0</v>
      </c>
      <c r="Q68" s="90">
        <f>'Straight Connection'!I47</f>
        <v>200.46</v>
      </c>
      <c r="R68" s="90">
        <f>'Straight Connection'!K47</f>
        <v>0</v>
      </c>
      <c r="S68" s="39">
        <f>'Straight Connection'!D47</f>
        <v>2811700590</v>
      </c>
      <c r="T68" s="39" t="str">
        <f>'Straight Connection'!E47</f>
        <v>80 / 3"</v>
      </c>
      <c r="U68" s="40">
        <f>'Straight Connection'!F47</f>
        <v>0</v>
      </c>
      <c r="V68" s="39">
        <f>'Straight Connection'!G47</f>
        <v>1</v>
      </c>
    </row>
    <row r="69" spans="1:22" ht="14.5">
      <c r="A69" s="69"/>
      <c r="B69" s="245" t="str">
        <f>IF(ISERROR(VLOOKUP(L69,$M$6:$V$612,7,0)),"",(VLOOKUP(L69,$M$6:$V675,7,0)))</f>
        <v/>
      </c>
      <c r="C69" s="140" t="str">
        <f t="shared" si="8"/>
        <v/>
      </c>
      <c r="D69" s="141" t="str">
        <f t="shared" si="9"/>
        <v/>
      </c>
      <c r="E69" s="140" t="str">
        <f t="shared" si="10"/>
        <v/>
      </c>
      <c r="F69" s="141" t="str">
        <f t="shared" si="11"/>
        <v/>
      </c>
      <c r="G69" s="142" t="str">
        <f t="shared" si="12"/>
        <v/>
      </c>
      <c r="H69" s="143" t="str">
        <f t="shared" si="13"/>
        <v/>
      </c>
      <c r="I69" s="144" t="str">
        <f t="shared" si="14"/>
        <v/>
      </c>
      <c r="J69" s="82"/>
      <c r="L69" s="36">
        <v>64</v>
      </c>
      <c r="M69" s="39">
        <f t="shared" si="7"/>
        <v>0</v>
      </c>
      <c r="N69" s="40" t="str">
        <f>'Straight Connection'!$C$45</f>
        <v>Equal  Tee - PM &amp; Large Series</v>
      </c>
      <c r="O69" s="41"/>
      <c r="P69" s="39">
        <f>'Straight Connection'!H48</f>
        <v>0</v>
      </c>
      <c r="Q69" s="90">
        <f>'Straight Connection'!I48</f>
        <v>221.57</v>
      </c>
      <c r="R69" s="90">
        <f>'Straight Connection'!K48</f>
        <v>0</v>
      </c>
      <c r="S69" s="39">
        <f>'Straight Connection'!D48</f>
        <v>2810800500</v>
      </c>
      <c r="T69" s="39" t="str">
        <f>'Straight Connection'!E48</f>
        <v>100 / 4"</v>
      </c>
      <c r="U69" s="40" t="str">
        <f>'Straight Connection'!F48</f>
        <v>Requires 2 Equal Unions</v>
      </c>
      <c r="V69" s="39">
        <f>'Straight Connection'!G48</f>
        <v>1</v>
      </c>
    </row>
    <row r="70" spans="1:22" ht="14.5">
      <c r="A70" s="69"/>
      <c r="B70" s="245" t="str">
        <f>IF(ISERROR(VLOOKUP(L70,$M$6:$V$612,7,0)),"",(VLOOKUP(L70,$M$6:$V676,7,0)))</f>
        <v/>
      </c>
      <c r="C70" s="140" t="str">
        <f t="shared" ref="C70:C101" si="15">IF(ISERROR(VLOOKUP(L70,$M$6:$V$612,2,0)),"",(VLOOKUP(L70,$M$6:$V$612,2,0)))</f>
        <v/>
      </c>
      <c r="D70" s="141" t="str">
        <f t="shared" ref="D70:D101" si="16">IF(ISERROR(VLOOKUP(L70,$M$6:$V$612,8,0)),"",(VLOOKUP(L70,$M$6:$V$612,8,0)))</f>
        <v/>
      </c>
      <c r="E70" s="140" t="str">
        <f t="shared" ref="E70:E101" si="17">IF(ISERROR(VLOOKUP(L70,$M$6:$V$612,9,FALSE)),"",(VLOOKUP(L70,$M$6:$V$612,9,0)))</f>
        <v/>
      </c>
      <c r="F70" s="141" t="str">
        <f t="shared" ref="F70:F101" si="18">IF(ISERROR(VLOOKUP(L70,$M$6:$V$612,10,0)),"",(VLOOKUP(L70,$M$6:$V$612,10,0)))</f>
        <v/>
      </c>
      <c r="G70" s="142" t="str">
        <f t="shared" ref="G70:G101" si="19">IF(ISERROR(VLOOKUP(L70,$M$6:$V$612,5,0)),"",(VLOOKUP(L70,$M$6:$V$612,5,0)))</f>
        <v/>
      </c>
      <c r="H70" s="143" t="str">
        <f t="shared" ref="H70:H101" si="20">IF(ISERROR(VLOOKUP(L70,$M$6:$V$612,4,0)),"",(VLOOKUP(L70,$M$6:$V$612,4,0)))</f>
        <v/>
      </c>
      <c r="I70" s="144" t="str">
        <f t="shared" ref="I70:I101" si="21">IF(ISERROR(VLOOKUP(L70,$M$6:$V$612,6,0)),"",(VLOOKUP(L70,$M$6:$V$612,6,0)))</f>
        <v/>
      </c>
      <c r="J70" s="82"/>
      <c r="L70" s="2">
        <v>65</v>
      </c>
      <c r="M70" s="39">
        <f t="shared" si="7"/>
        <v>0</v>
      </c>
      <c r="N70" s="40" t="str">
        <f>'Straight Connection'!$C$45</f>
        <v>Equal  Tee - PM &amp; Large Series</v>
      </c>
      <c r="O70" s="41"/>
      <c r="P70" s="39">
        <f>'Straight Connection'!H49</f>
        <v>0</v>
      </c>
      <c r="Q70" s="90">
        <f>'Straight Connection'!I49</f>
        <v>303.7</v>
      </c>
      <c r="R70" s="90">
        <f>'Straight Connection'!K49</f>
        <v>0</v>
      </c>
      <c r="S70" s="39">
        <f>'Straight Connection'!D49</f>
        <v>2810900500</v>
      </c>
      <c r="T70" s="39" t="str">
        <f>'Straight Connection'!E49</f>
        <v>158 / 6"</v>
      </c>
      <c r="U70" s="40" t="str">
        <f>'Straight Connection'!F49</f>
        <v>Requires 2 Equal Unions</v>
      </c>
      <c r="V70" s="39">
        <f>'Straight Connection'!G49</f>
        <v>1</v>
      </c>
    </row>
    <row r="71" spans="1:22" ht="14.5">
      <c r="A71" s="69"/>
      <c r="B71" s="245" t="str">
        <f>IF(ISERROR(VLOOKUP(L71,$M$6:$V$612,7,0)),"",(VLOOKUP(L71,$M$6:$V677,7,0)))</f>
        <v/>
      </c>
      <c r="C71" s="140" t="str">
        <f t="shared" si="15"/>
        <v/>
      </c>
      <c r="D71" s="141" t="str">
        <f t="shared" si="16"/>
        <v/>
      </c>
      <c r="E71" s="140" t="str">
        <f t="shared" si="17"/>
        <v/>
      </c>
      <c r="F71" s="141" t="str">
        <f t="shared" si="18"/>
        <v/>
      </c>
      <c r="G71" s="142" t="str">
        <f t="shared" si="19"/>
        <v/>
      </c>
      <c r="H71" s="143" t="str">
        <f t="shared" si="20"/>
        <v/>
      </c>
      <c r="I71" s="144" t="str">
        <f t="shared" si="21"/>
        <v/>
      </c>
      <c r="J71" s="82"/>
      <c r="L71" s="36">
        <v>66</v>
      </c>
      <c r="M71" s="39">
        <f t="shared" si="7"/>
        <v>0</v>
      </c>
      <c r="O71" s="41"/>
      <c r="P71" s="2">
        <f>'Straight Connection'!H50</f>
        <v>0</v>
      </c>
      <c r="Q71" s="92"/>
      <c r="R71" s="92"/>
      <c r="S71" s="2">
        <f>'Straight Connection'!D50</f>
        <v>0</v>
      </c>
      <c r="T71" s="2">
        <f>'Straight Connection'!E50</f>
        <v>0</v>
      </c>
      <c r="U71">
        <f>'Straight Connection'!F50</f>
        <v>0</v>
      </c>
      <c r="V71" s="2">
        <f>'Straight Connection'!G50</f>
        <v>0</v>
      </c>
    </row>
    <row r="72" spans="1:22" ht="14.5">
      <c r="A72" s="69"/>
      <c r="B72" s="245" t="str">
        <f>IF(ISERROR(VLOOKUP(L72,$M$6:$V$612,7,0)),"",(VLOOKUP(L72,$M$6:$V678,7,0)))</f>
        <v/>
      </c>
      <c r="C72" s="140" t="str">
        <f t="shared" si="15"/>
        <v/>
      </c>
      <c r="D72" s="141" t="str">
        <f t="shared" si="16"/>
        <v/>
      </c>
      <c r="E72" s="140" t="str">
        <f t="shared" si="17"/>
        <v/>
      </c>
      <c r="F72" s="141" t="str">
        <f t="shared" si="18"/>
        <v/>
      </c>
      <c r="G72" s="142" t="str">
        <f t="shared" si="19"/>
        <v/>
      </c>
      <c r="H72" s="143" t="str">
        <f t="shared" si="20"/>
        <v/>
      </c>
      <c r="I72" s="144" t="str">
        <f t="shared" si="21"/>
        <v/>
      </c>
      <c r="J72" s="82"/>
      <c r="L72" s="36">
        <v>67</v>
      </c>
      <c r="M72" s="39">
        <f t="shared" ref="M72:M139" si="22">IF(P72&gt;0,M71+1,M71)</f>
        <v>0</v>
      </c>
      <c r="N72" s="40" t="str">
        <f>'Straight Connection'!$B$50</f>
        <v>End Cap</v>
      </c>
      <c r="O72" s="41"/>
      <c r="P72" s="39">
        <f>'Straight Connection'!H51</f>
        <v>0</v>
      </c>
      <c r="Q72" s="90">
        <f>'Straight Connection'!I51</f>
        <v>21.78</v>
      </c>
      <c r="R72" s="90">
        <f>'Straight Connection'!K51</f>
        <v>0</v>
      </c>
      <c r="S72" s="39">
        <f>'Straight Connection'!D51</f>
        <v>2811100680</v>
      </c>
      <c r="T72" s="39" t="str">
        <f>'Straight Connection'!E51</f>
        <v>20 / ¾"</v>
      </c>
      <c r="U72" s="40">
        <f>'Straight Connection'!F51</f>
        <v>0</v>
      </c>
      <c r="V72" s="39">
        <f>'Straight Connection'!G51</f>
        <v>1</v>
      </c>
    </row>
    <row r="73" spans="1:22" ht="14.5">
      <c r="A73" s="69"/>
      <c r="B73" s="245" t="str">
        <f>IF(ISERROR(VLOOKUP(L73,$M$6:$V$612,7,0)),"",(VLOOKUP(L73,$M$6:$V679,7,0)))</f>
        <v/>
      </c>
      <c r="C73" s="140" t="str">
        <f t="shared" si="15"/>
        <v/>
      </c>
      <c r="D73" s="141" t="str">
        <f t="shared" si="16"/>
        <v/>
      </c>
      <c r="E73" s="140" t="str">
        <f t="shared" si="17"/>
        <v/>
      </c>
      <c r="F73" s="141" t="str">
        <f t="shared" si="18"/>
        <v/>
      </c>
      <c r="G73" s="142" t="str">
        <f t="shared" si="19"/>
        <v/>
      </c>
      <c r="H73" s="143" t="str">
        <f t="shared" si="20"/>
        <v/>
      </c>
      <c r="I73" s="144" t="str">
        <f t="shared" si="21"/>
        <v/>
      </c>
      <c r="J73" s="82"/>
      <c r="L73" s="36">
        <v>68</v>
      </c>
      <c r="M73" s="39">
        <f t="shared" si="22"/>
        <v>0</v>
      </c>
      <c r="N73" s="40" t="str">
        <f>'Straight Connection'!$B$50</f>
        <v>End Cap</v>
      </c>
      <c r="O73" s="41"/>
      <c r="P73" s="39">
        <f>'Straight Connection'!H52</f>
        <v>0</v>
      </c>
      <c r="Q73" s="90">
        <f>'Straight Connection'!I52</f>
        <v>27.71</v>
      </c>
      <c r="R73" s="90">
        <f>'Straight Connection'!K52</f>
        <v>0</v>
      </c>
      <c r="S73" s="39">
        <f>'Straight Connection'!D52</f>
        <v>2811200680</v>
      </c>
      <c r="T73" s="39" t="str">
        <f>'Straight Connection'!E52</f>
        <v>25 / 1"</v>
      </c>
      <c r="U73" s="40">
        <f>'Straight Connection'!F52</f>
        <v>0</v>
      </c>
      <c r="V73" s="39">
        <f>'Straight Connection'!G52</f>
        <v>1</v>
      </c>
    </row>
    <row r="74" spans="1:22" ht="14.5">
      <c r="A74" s="69"/>
      <c r="B74" s="245" t="str">
        <f>IF(ISERROR(VLOOKUP(L74,$M$6:$V$612,7,0)),"",(VLOOKUP(L74,$M$6:$V680,7,0)))</f>
        <v/>
      </c>
      <c r="C74" s="140" t="str">
        <f t="shared" si="15"/>
        <v/>
      </c>
      <c r="D74" s="141" t="str">
        <f t="shared" si="16"/>
        <v/>
      </c>
      <c r="E74" s="140" t="str">
        <f t="shared" si="17"/>
        <v/>
      </c>
      <c r="F74" s="141" t="str">
        <f t="shared" si="18"/>
        <v/>
      </c>
      <c r="G74" s="142" t="str">
        <f t="shared" si="19"/>
        <v/>
      </c>
      <c r="H74" s="143" t="str">
        <f t="shared" si="20"/>
        <v/>
      </c>
      <c r="I74" s="144" t="str">
        <f t="shared" si="21"/>
        <v/>
      </c>
      <c r="J74" s="82"/>
      <c r="L74" s="36">
        <v>69</v>
      </c>
      <c r="M74" s="39">
        <f t="shared" si="22"/>
        <v>0</v>
      </c>
      <c r="N74" s="40" t="str">
        <f>'Straight Connection'!$B$50</f>
        <v>End Cap</v>
      </c>
      <c r="O74" s="41"/>
      <c r="P74" s="39">
        <f>'Straight Connection'!H53</f>
        <v>0</v>
      </c>
      <c r="Q74" s="90">
        <f>'Straight Connection'!I53</f>
        <v>35.880000000000003</v>
      </c>
      <c r="R74" s="90">
        <f>'Straight Connection'!K53</f>
        <v>0</v>
      </c>
      <c r="S74" s="39">
        <f>'Straight Connection'!D53</f>
        <v>2811400680</v>
      </c>
      <c r="T74" s="39" t="str">
        <f>'Straight Connection'!E53</f>
        <v>40 / 1½"</v>
      </c>
      <c r="U74" s="40">
        <f>'Straight Connection'!F53</f>
        <v>0</v>
      </c>
      <c r="V74" s="39">
        <f>'Straight Connection'!G53</f>
        <v>1</v>
      </c>
    </row>
    <row r="75" spans="1:22" ht="14.5">
      <c r="A75" s="69"/>
      <c r="B75" s="245" t="str">
        <f>IF(ISERROR(VLOOKUP(L75,$M$6:$V$612,7,0)),"",(VLOOKUP(L75,$M$6:$V681,7,0)))</f>
        <v/>
      </c>
      <c r="C75" s="140" t="str">
        <f t="shared" si="15"/>
        <v/>
      </c>
      <c r="D75" s="141" t="str">
        <f t="shared" si="16"/>
        <v/>
      </c>
      <c r="E75" s="140" t="str">
        <f t="shared" si="17"/>
        <v/>
      </c>
      <c r="F75" s="141" t="str">
        <f t="shared" si="18"/>
        <v/>
      </c>
      <c r="G75" s="142" t="str">
        <f t="shared" si="19"/>
        <v/>
      </c>
      <c r="H75" s="143" t="str">
        <f t="shared" si="20"/>
        <v/>
      </c>
      <c r="I75" s="144" t="str">
        <f t="shared" si="21"/>
        <v/>
      </c>
      <c r="J75" s="82"/>
      <c r="L75" s="36">
        <v>70</v>
      </c>
      <c r="M75" s="39">
        <f t="shared" si="22"/>
        <v>0</v>
      </c>
      <c r="N75" s="40" t="str">
        <f>'Straight Connection'!$B$50</f>
        <v>End Cap</v>
      </c>
      <c r="O75" s="41"/>
      <c r="P75" s="39">
        <f>'Straight Connection'!H54</f>
        <v>0</v>
      </c>
      <c r="Q75" s="90">
        <f>'Straight Connection'!I54</f>
        <v>50.69</v>
      </c>
      <c r="R75" s="90">
        <f>'Straight Connection'!K54</f>
        <v>0</v>
      </c>
      <c r="S75" s="39">
        <f>'Straight Connection'!D54</f>
        <v>2811500680</v>
      </c>
      <c r="T75" s="39" t="str">
        <f>'Straight Connection'!E54</f>
        <v>50 / 2"</v>
      </c>
      <c r="U75" s="40">
        <f>'Straight Connection'!F54</f>
        <v>0</v>
      </c>
      <c r="V75" s="39">
        <f>'Straight Connection'!G54</f>
        <v>1</v>
      </c>
    </row>
    <row r="76" spans="1:22" ht="14.5">
      <c r="A76" s="69"/>
      <c r="B76" s="245" t="str">
        <f>IF(ISERROR(VLOOKUP(L76,$M$6:$V$612,7,0)),"",(VLOOKUP(L76,$M$6:$V682,7,0)))</f>
        <v/>
      </c>
      <c r="C76" s="140" t="str">
        <f t="shared" si="15"/>
        <v/>
      </c>
      <c r="D76" s="141" t="str">
        <f t="shared" si="16"/>
        <v/>
      </c>
      <c r="E76" s="140" t="str">
        <f t="shared" si="17"/>
        <v/>
      </c>
      <c r="F76" s="141" t="str">
        <f t="shared" si="18"/>
        <v/>
      </c>
      <c r="G76" s="142" t="str">
        <f t="shared" si="19"/>
        <v/>
      </c>
      <c r="H76" s="143" t="str">
        <f t="shared" si="20"/>
        <v/>
      </c>
      <c r="I76" s="144" t="str">
        <f t="shared" si="21"/>
        <v/>
      </c>
      <c r="J76" s="82"/>
      <c r="L76" s="36">
        <v>71</v>
      </c>
      <c r="M76" s="39">
        <f t="shared" si="22"/>
        <v>0</v>
      </c>
      <c r="O76" s="41"/>
      <c r="P76" s="2">
        <f>'Straight Connection'!H55</f>
        <v>0</v>
      </c>
      <c r="Q76" s="92"/>
      <c r="R76" s="92"/>
      <c r="S76" s="2">
        <f>'Straight Connection'!D55</f>
        <v>0</v>
      </c>
      <c r="T76" s="2">
        <f>'Straight Connection'!E55</f>
        <v>0</v>
      </c>
      <c r="U76">
        <f>'Straight Connection'!F55</f>
        <v>0</v>
      </c>
      <c r="V76" s="2">
        <f>'Straight Connection'!G55</f>
        <v>0</v>
      </c>
    </row>
    <row r="77" spans="1:22" ht="14.5">
      <c r="A77" s="69"/>
      <c r="B77" s="245" t="str">
        <f>IF(ISERROR(VLOOKUP(L77,$M$6:$V$612,7,0)),"",(VLOOKUP(L77,$M$6:$V683,7,0)))</f>
        <v/>
      </c>
      <c r="C77" s="140" t="str">
        <f t="shared" si="15"/>
        <v/>
      </c>
      <c r="D77" s="141" t="str">
        <f t="shared" si="16"/>
        <v/>
      </c>
      <c r="E77" s="140" t="str">
        <f t="shared" si="17"/>
        <v/>
      </c>
      <c r="F77" s="141" t="str">
        <f t="shared" si="18"/>
        <v/>
      </c>
      <c r="G77" s="142" t="str">
        <f t="shared" si="19"/>
        <v/>
      </c>
      <c r="H77" s="143" t="str">
        <f t="shared" si="20"/>
        <v/>
      </c>
      <c r="I77" s="144" t="str">
        <f t="shared" si="21"/>
        <v/>
      </c>
      <c r="J77" s="82"/>
      <c r="L77" s="36">
        <v>72</v>
      </c>
      <c r="M77" s="39">
        <f t="shared" si="22"/>
        <v>0</v>
      </c>
      <c r="N77" s="40" t="str">
        <f>'Straight Connection'!$B$50</f>
        <v>End Cap</v>
      </c>
      <c r="O77" s="41"/>
      <c r="P77" s="39">
        <f>'Straight Connection'!H56</f>
        <v>0</v>
      </c>
      <c r="Q77" s="90">
        <f>'Straight Connection'!I56</f>
        <v>75.150000000000006</v>
      </c>
      <c r="R77" s="90">
        <f>'Straight Connection'!K56</f>
        <v>0</v>
      </c>
      <c r="S77" s="39">
        <f>'Straight Connection'!D56</f>
        <v>2811600690</v>
      </c>
      <c r="T77" s="39" t="str">
        <f>'Straight Connection'!E56</f>
        <v>63 / 2½"</v>
      </c>
      <c r="U77" s="40">
        <f>'Straight Connection'!F56</f>
        <v>0</v>
      </c>
      <c r="V77" s="39">
        <f>'Straight Connection'!G56</f>
        <v>1</v>
      </c>
    </row>
    <row r="78" spans="1:22" ht="14.5">
      <c r="A78" s="69"/>
      <c r="B78" s="245" t="str">
        <f>IF(ISERROR(VLOOKUP(L78,$M$6:$V$612,7,0)),"",(VLOOKUP(L78,$M$6:$V684,7,0)))</f>
        <v/>
      </c>
      <c r="C78" s="140" t="str">
        <f t="shared" si="15"/>
        <v/>
      </c>
      <c r="D78" s="141" t="str">
        <f t="shared" si="16"/>
        <v/>
      </c>
      <c r="E78" s="140" t="str">
        <f t="shared" si="17"/>
        <v/>
      </c>
      <c r="F78" s="141" t="str">
        <f t="shared" si="18"/>
        <v/>
      </c>
      <c r="G78" s="142" t="str">
        <f t="shared" si="19"/>
        <v/>
      </c>
      <c r="H78" s="143" t="str">
        <f t="shared" si="20"/>
        <v/>
      </c>
      <c r="I78" s="144" t="str">
        <f t="shared" si="21"/>
        <v/>
      </c>
      <c r="J78" s="82"/>
      <c r="L78" s="2">
        <v>73</v>
      </c>
      <c r="M78" s="39">
        <f t="shared" si="22"/>
        <v>0</v>
      </c>
      <c r="N78" s="40" t="str">
        <f>'Straight Connection'!$B$50</f>
        <v>End Cap</v>
      </c>
      <c r="O78" s="41"/>
      <c r="P78" s="39">
        <f>'Straight Connection'!H57</f>
        <v>0</v>
      </c>
      <c r="Q78" s="90">
        <f>'Straight Connection'!I57</f>
        <v>89.77</v>
      </c>
      <c r="R78" s="90">
        <f>'Straight Connection'!K57</f>
        <v>0</v>
      </c>
      <c r="S78" s="39">
        <f>'Straight Connection'!D57</f>
        <v>2811700690</v>
      </c>
      <c r="T78" s="39" t="str">
        <f>'Straight Connection'!E57</f>
        <v>80 / 3"</v>
      </c>
      <c r="U78" s="40">
        <f>'Straight Connection'!F57</f>
        <v>0</v>
      </c>
      <c r="V78" s="39">
        <f>'Straight Connection'!G57</f>
        <v>1</v>
      </c>
    </row>
    <row r="79" spans="1:22" ht="14.5">
      <c r="A79" s="69"/>
      <c r="B79" s="245" t="str">
        <f>IF(ISERROR(VLOOKUP(L79,$M$6:$V$612,7,0)),"",(VLOOKUP(L79,$M$6:$V685,7,0)))</f>
        <v/>
      </c>
      <c r="C79" s="140" t="str">
        <f t="shared" si="15"/>
        <v/>
      </c>
      <c r="D79" s="141" t="str">
        <f t="shared" si="16"/>
        <v/>
      </c>
      <c r="E79" s="140" t="str">
        <f t="shared" si="17"/>
        <v/>
      </c>
      <c r="F79" s="141" t="str">
        <f t="shared" si="18"/>
        <v/>
      </c>
      <c r="G79" s="142" t="str">
        <f t="shared" si="19"/>
        <v/>
      </c>
      <c r="H79" s="143" t="str">
        <f t="shared" si="20"/>
        <v/>
      </c>
      <c r="I79" s="144" t="str">
        <f t="shared" si="21"/>
        <v/>
      </c>
      <c r="J79" s="82"/>
      <c r="L79" s="36">
        <v>74</v>
      </c>
      <c r="M79" s="39">
        <f t="shared" si="22"/>
        <v>0</v>
      </c>
      <c r="N79" s="40" t="str">
        <f>'Straight Connection'!$B$50</f>
        <v>End Cap</v>
      </c>
      <c r="O79" s="41"/>
      <c r="P79" s="39">
        <f>'Straight Connection'!H58</f>
        <v>0</v>
      </c>
      <c r="Q79" s="90">
        <f>'Straight Connection'!I58</f>
        <v>164.46</v>
      </c>
      <c r="R79" s="90">
        <f>'Straight Connection'!K58</f>
        <v>0</v>
      </c>
      <c r="S79" s="39">
        <f>'Straight Connection'!D58</f>
        <v>2810981600</v>
      </c>
      <c r="T79" s="39" t="str">
        <f>'Straight Connection'!E58</f>
        <v>100 / 4" &amp; 158 / 6"</v>
      </c>
      <c r="U79" s="40" t="str">
        <f>'Straight Connection'!F58</f>
        <v>Same End Cap for 4" &amp; 6" pipe</v>
      </c>
      <c r="V79" s="39">
        <f>'Straight Connection'!G58</f>
        <v>1</v>
      </c>
    </row>
    <row r="80" spans="1:22" ht="14.5">
      <c r="A80" s="69"/>
      <c r="B80" s="245" t="str">
        <f>IF(ISERROR(VLOOKUP(L80,$M$6:$V$612,7,0)),"",(VLOOKUP(L80,$M$6:$V686,7,0)))</f>
        <v/>
      </c>
      <c r="C80" s="140" t="str">
        <f t="shared" si="15"/>
        <v/>
      </c>
      <c r="D80" s="141" t="str">
        <f t="shared" si="16"/>
        <v/>
      </c>
      <c r="E80" s="140" t="str">
        <f t="shared" si="17"/>
        <v/>
      </c>
      <c r="F80" s="141" t="str">
        <f t="shared" si="18"/>
        <v/>
      </c>
      <c r="G80" s="142" t="str">
        <f t="shared" si="19"/>
        <v/>
      </c>
      <c r="H80" s="143" t="str">
        <f t="shared" si="20"/>
        <v/>
      </c>
      <c r="I80" s="144" t="str">
        <f t="shared" si="21"/>
        <v/>
      </c>
      <c r="J80" s="82"/>
      <c r="L80" s="36">
        <v>75</v>
      </c>
      <c r="M80" s="39">
        <f t="shared" si="22"/>
        <v>0</v>
      </c>
      <c r="N80" s="41"/>
      <c r="O80" s="41"/>
      <c r="P80" s="86">
        <f>'Straight Connection'!H61</f>
        <v>0</v>
      </c>
      <c r="Q80" s="93">
        <f>'Straight Connection'!I61</f>
        <v>0</v>
      </c>
      <c r="R80" s="93">
        <f>'Straight Connection'!K61</f>
        <v>0</v>
      </c>
      <c r="S80" s="86">
        <f>'Straight Connection'!D61</f>
        <v>0</v>
      </c>
      <c r="T80" s="86">
        <f>'Straight Connection'!E61</f>
        <v>0</v>
      </c>
      <c r="U80" s="41">
        <f>'Straight Connection'!F44</f>
        <v>0</v>
      </c>
      <c r="V80" s="86">
        <f>'Straight Connection'!G61</f>
        <v>0</v>
      </c>
    </row>
    <row r="81" spans="1:22" ht="14.5">
      <c r="A81" s="69"/>
      <c r="B81" s="245" t="str">
        <f>IF(ISERROR(VLOOKUP(L81,$M$6:$V$612,7,0)),"",(VLOOKUP(L81,$M$6:$V687,7,0)))</f>
        <v/>
      </c>
      <c r="C81" s="140" t="str">
        <f t="shared" si="15"/>
        <v/>
      </c>
      <c r="D81" s="141" t="str">
        <f t="shared" si="16"/>
        <v/>
      </c>
      <c r="E81" s="140" t="str">
        <f t="shared" si="17"/>
        <v/>
      </c>
      <c r="F81" s="141" t="str">
        <f t="shared" si="18"/>
        <v/>
      </c>
      <c r="G81" s="142" t="str">
        <f t="shared" si="19"/>
        <v/>
      </c>
      <c r="H81" s="143" t="str">
        <f t="shared" si="20"/>
        <v/>
      </c>
      <c r="I81" s="144" t="str">
        <f t="shared" si="21"/>
        <v/>
      </c>
      <c r="J81" s="82"/>
      <c r="L81" s="36">
        <v>76</v>
      </c>
      <c r="M81" s="39">
        <f t="shared" si="22"/>
        <v>0</v>
      </c>
      <c r="N81" s="5" t="s">
        <v>284</v>
      </c>
      <c r="O81" s="41"/>
      <c r="P81" s="39">
        <f>'Reducing Fittings'!H4</f>
        <v>0</v>
      </c>
      <c r="Q81" s="90">
        <f>'Reducing Fittings'!I4</f>
        <v>35.880000000000003</v>
      </c>
      <c r="R81" s="90">
        <f>'Reducing Fittings'!K4</f>
        <v>0</v>
      </c>
      <c r="S81" s="39">
        <f>'Reducing Fittings'!D4</f>
        <v>2811212180</v>
      </c>
      <c r="T81" s="39" t="str">
        <f>'Reducing Fittings'!E4</f>
        <v>25 / 1"</v>
      </c>
      <c r="U81" s="40" t="str">
        <f>'Reducing Fittings'!F4</f>
        <v>20 / ¾"</v>
      </c>
      <c r="V81" s="39">
        <v>1</v>
      </c>
    </row>
    <row r="82" spans="1:22" ht="14.5">
      <c r="A82" s="69"/>
      <c r="B82" s="245" t="str">
        <f>IF(ISERROR(VLOOKUP(L82,$M$6:$V$612,7,0)),"",(VLOOKUP(L82,$M$6:$V688,7,0)))</f>
        <v/>
      </c>
      <c r="C82" s="140" t="str">
        <f t="shared" si="15"/>
        <v/>
      </c>
      <c r="D82" s="141" t="str">
        <f t="shared" si="16"/>
        <v/>
      </c>
      <c r="E82" s="140" t="str">
        <f t="shared" si="17"/>
        <v/>
      </c>
      <c r="F82" s="141" t="str">
        <f t="shared" si="18"/>
        <v/>
      </c>
      <c r="G82" s="142" t="str">
        <f t="shared" si="19"/>
        <v/>
      </c>
      <c r="H82" s="143" t="str">
        <f t="shared" si="20"/>
        <v/>
      </c>
      <c r="I82" s="144" t="str">
        <f t="shared" si="21"/>
        <v/>
      </c>
      <c r="J82" s="82"/>
      <c r="L82" s="36">
        <v>77</v>
      </c>
      <c r="M82" s="39">
        <f t="shared" si="22"/>
        <v>0</v>
      </c>
      <c r="N82" s="5" t="s">
        <v>284</v>
      </c>
      <c r="O82" s="41"/>
      <c r="P82" s="39">
        <f>'Reducing Fittings'!H5</f>
        <v>0</v>
      </c>
      <c r="Q82" s="90">
        <f>'Reducing Fittings'!I5</f>
        <v>61.68</v>
      </c>
      <c r="R82" s="90">
        <f>'Reducing Fittings'!K5</f>
        <v>0</v>
      </c>
      <c r="S82" s="39">
        <f>'Reducing Fittings'!D5</f>
        <v>2811422180</v>
      </c>
      <c r="T82" s="39" t="str">
        <f>'Reducing Fittings'!E5</f>
        <v>40 / 1½"</v>
      </c>
      <c r="U82" s="40" t="str">
        <f>'Reducing Fittings'!F5</f>
        <v>25 / 1"</v>
      </c>
      <c r="V82" s="39">
        <v>1</v>
      </c>
    </row>
    <row r="83" spans="1:22" ht="14.5">
      <c r="A83" s="69"/>
      <c r="B83" s="245" t="str">
        <f>IF(ISERROR(VLOOKUP(L83,$M$6:$V$612,7,0)),"",(VLOOKUP(L83,$M$6:$V689,7,0)))</f>
        <v/>
      </c>
      <c r="C83" s="140" t="str">
        <f t="shared" si="15"/>
        <v/>
      </c>
      <c r="D83" s="141" t="str">
        <f t="shared" si="16"/>
        <v/>
      </c>
      <c r="E83" s="140" t="str">
        <f t="shared" si="17"/>
        <v/>
      </c>
      <c r="F83" s="141" t="str">
        <f t="shared" si="18"/>
        <v/>
      </c>
      <c r="G83" s="142" t="str">
        <f t="shared" si="19"/>
        <v/>
      </c>
      <c r="H83" s="143" t="str">
        <f t="shared" si="20"/>
        <v/>
      </c>
      <c r="I83" s="144" t="str">
        <f t="shared" si="21"/>
        <v/>
      </c>
      <c r="J83" s="82"/>
      <c r="L83" s="36">
        <v>78</v>
      </c>
      <c r="M83" s="39">
        <f t="shared" si="22"/>
        <v>0</v>
      </c>
      <c r="N83" s="5" t="s">
        <v>284</v>
      </c>
      <c r="O83" s="41"/>
      <c r="P83" s="39">
        <f>'Reducing Fittings'!H6</f>
        <v>0</v>
      </c>
      <c r="Q83" s="90">
        <f>'Reducing Fittings'!I6</f>
        <v>61.62</v>
      </c>
      <c r="R83" s="90">
        <f>'Reducing Fittings'!K6</f>
        <v>0</v>
      </c>
      <c r="S83" s="39">
        <f>'Reducing Fittings'!D6</f>
        <v>2811542180</v>
      </c>
      <c r="T83" s="39" t="str">
        <f>'Reducing Fittings'!E6</f>
        <v>50 / 2"</v>
      </c>
      <c r="U83" s="40" t="str">
        <f>'Reducing Fittings'!F6</f>
        <v>40 / 1½"</v>
      </c>
      <c r="V83" s="39">
        <v>1</v>
      </c>
    </row>
    <row r="84" spans="1:22" ht="14.5">
      <c r="A84" s="69"/>
      <c r="B84" s="245" t="str">
        <f>IF(ISERROR(VLOOKUP(L84,$M$6:$V$612,7,0)),"",(VLOOKUP(L84,$M$6:$V690,7,0)))</f>
        <v/>
      </c>
      <c r="C84" s="140" t="str">
        <f t="shared" si="15"/>
        <v/>
      </c>
      <c r="D84" s="141" t="str">
        <f t="shared" si="16"/>
        <v/>
      </c>
      <c r="E84" s="140" t="str">
        <f t="shared" si="17"/>
        <v/>
      </c>
      <c r="F84" s="141" t="str">
        <f t="shared" si="18"/>
        <v/>
      </c>
      <c r="G84" s="142" t="str">
        <f t="shared" si="19"/>
        <v/>
      </c>
      <c r="H84" s="143" t="str">
        <f t="shared" si="20"/>
        <v/>
      </c>
      <c r="I84" s="144" t="str">
        <f t="shared" si="21"/>
        <v/>
      </c>
      <c r="J84" s="82"/>
      <c r="L84" s="36">
        <v>79</v>
      </c>
      <c r="M84" s="39">
        <f t="shared" si="22"/>
        <v>0</v>
      </c>
      <c r="N84" s="9"/>
      <c r="O84" s="41"/>
      <c r="Q84" s="92"/>
      <c r="R84" s="92"/>
    </row>
    <row r="85" spans="1:22" ht="14.5">
      <c r="A85" s="69"/>
      <c r="B85" s="245" t="str">
        <f>IF(ISERROR(VLOOKUP(L85,$M$6:$V$612,7,0)),"",(VLOOKUP(L85,$M$6:$V691,7,0)))</f>
        <v/>
      </c>
      <c r="C85" s="140" t="str">
        <f t="shared" si="15"/>
        <v/>
      </c>
      <c r="D85" s="141" t="str">
        <f t="shared" si="16"/>
        <v/>
      </c>
      <c r="E85" s="140" t="str">
        <f t="shared" si="17"/>
        <v/>
      </c>
      <c r="F85" s="141" t="str">
        <f t="shared" si="18"/>
        <v/>
      </c>
      <c r="G85" s="142" t="str">
        <f t="shared" si="19"/>
        <v/>
      </c>
      <c r="H85" s="143" t="str">
        <f t="shared" si="20"/>
        <v/>
      </c>
      <c r="I85" s="144" t="str">
        <f t="shared" si="21"/>
        <v/>
      </c>
      <c r="J85" s="82"/>
      <c r="L85" s="36">
        <v>80</v>
      </c>
      <c r="M85" s="39">
        <f t="shared" si="22"/>
        <v>0</v>
      </c>
      <c r="N85" s="5" t="s">
        <v>283</v>
      </c>
      <c r="O85" s="41"/>
      <c r="P85" s="39">
        <f>'Reducing Fittings'!H8</f>
        <v>0</v>
      </c>
      <c r="Q85" s="90">
        <f>'Reducing Fittings'!I8</f>
        <v>180.13</v>
      </c>
      <c r="R85" s="90">
        <f>'Reducing Fittings'!K8</f>
        <v>0</v>
      </c>
      <c r="S85" s="39">
        <f>'Reducing Fittings'!D8</f>
        <v>2811652190</v>
      </c>
      <c r="T85" s="39" t="str">
        <f>'Reducing Fittings'!E8</f>
        <v>63 / 2½"</v>
      </c>
      <c r="U85" s="40" t="str">
        <f>'Reducing Fittings'!F8</f>
        <v>50 / 2"</v>
      </c>
      <c r="V85" s="39">
        <v>1</v>
      </c>
    </row>
    <row r="86" spans="1:22" ht="14.5">
      <c r="A86" s="69"/>
      <c r="B86" s="245" t="str">
        <f>IF(ISERROR(VLOOKUP(L86,$M$6:$V$612,7,0)),"",(VLOOKUP(L86,$M$6:$V692,7,0)))</f>
        <v/>
      </c>
      <c r="C86" s="140" t="str">
        <f t="shared" si="15"/>
        <v/>
      </c>
      <c r="D86" s="141" t="str">
        <f t="shared" si="16"/>
        <v/>
      </c>
      <c r="E86" s="140" t="str">
        <f t="shared" si="17"/>
        <v/>
      </c>
      <c r="F86" s="141" t="str">
        <f t="shared" si="18"/>
        <v/>
      </c>
      <c r="G86" s="142" t="str">
        <f t="shared" si="19"/>
        <v/>
      </c>
      <c r="H86" s="143" t="str">
        <f t="shared" si="20"/>
        <v/>
      </c>
      <c r="I86" s="144" t="str">
        <f t="shared" si="21"/>
        <v/>
      </c>
      <c r="J86" s="82"/>
      <c r="L86" s="2">
        <v>81</v>
      </c>
      <c r="M86" s="39">
        <f t="shared" si="22"/>
        <v>0</v>
      </c>
      <c r="N86" s="5" t="s">
        <v>283</v>
      </c>
      <c r="O86" s="41"/>
      <c r="P86" s="39">
        <f>'Reducing Fittings'!H9</f>
        <v>0</v>
      </c>
      <c r="Q86" s="90">
        <f>'Reducing Fittings'!I9</f>
        <v>222.99</v>
      </c>
      <c r="R86" s="90">
        <f>'Reducing Fittings'!K9</f>
        <v>0</v>
      </c>
      <c r="S86" s="39">
        <f>'Reducing Fittings'!D9</f>
        <v>2811762190</v>
      </c>
      <c r="T86" s="39" t="str">
        <f>'Reducing Fittings'!E9</f>
        <v>80 / 3"</v>
      </c>
      <c r="U86" s="40" t="str">
        <f>'Reducing Fittings'!F9</f>
        <v>63 / 2½"</v>
      </c>
      <c r="V86" s="39">
        <v>1</v>
      </c>
    </row>
    <row r="87" spans="1:22" ht="14.5">
      <c r="A87" s="69"/>
      <c r="B87" s="245" t="str">
        <f>IF(ISERROR(VLOOKUP(L87,$M$6:$V$612,7,0)),"",(VLOOKUP(L87,$M$6:$V693,7,0)))</f>
        <v/>
      </c>
      <c r="C87" s="140" t="str">
        <f t="shared" si="15"/>
        <v/>
      </c>
      <c r="D87" s="141" t="str">
        <f t="shared" si="16"/>
        <v/>
      </c>
      <c r="E87" s="140" t="str">
        <f t="shared" si="17"/>
        <v/>
      </c>
      <c r="F87" s="141" t="str">
        <f t="shared" si="18"/>
        <v/>
      </c>
      <c r="G87" s="142" t="str">
        <f t="shared" si="19"/>
        <v/>
      </c>
      <c r="H87" s="143" t="str">
        <f t="shared" si="20"/>
        <v/>
      </c>
      <c r="I87" s="144" t="str">
        <f t="shared" si="21"/>
        <v/>
      </c>
      <c r="J87" s="82"/>
      <c r="L87" s="36">
        <v>82</v>
      </c>
      <c r="M87" s="39">
        <f t="shared" si="22"/>
        <v>0</v>
      </c>
      <c r="N87" s="5" t="s">
        <v>283</v>
      </c>
      <c r="O87" s="41"/>
      <c r="P87" s="39">
        <f>'Reducing Fittings'!H10</f>
        <v>0</v>
      </c>
      <c r="Q87" s="90">
        <f>'Reducing Fittings'!I10</f>
        <v>201.32</v>
      </c>
      <c r="R87" s="90">
        <f>'Reducing Fittings'!K10</f>
        <v>0</v>
      </c>
      <c r="S87" s="39">
        <f>'Reducing Fittings'!D10</f>
        <v>2810872100</v>
      </c>
      <c r="T87" s="39" t="str">
        <f>'Reducing Fittings'!E10</f>
        <v>100 / 4"</v>
      </c>
      <c r="U87" s="40" t="str">
        <f>'Reducing Fittings'!F10</f>
        <v>80 / 3"</v>
      </c>
      <c r="V87" s="39">
        <v>1</v>
      </c>
    </row>
    <row r="88" spans="1:22" ht="14.5">
      <c r="A88" s="69"/>
      <c r="B88" s="245" t="str">
        <f>IF(ISERROR(VLOOKUP(L88,$M$6:$V$612,7,0)),"",(VLOOKUP(L88,$M$6:$V694,7,0)))</f>
        <v/>
      </c>
      <c r="C88" s="140" t="str">
        <f t="shared" si="15"/>
        <v/>
      </c>
      <c r="D88" s="141" t="str">
        <f t="shared" si="16"/>
        <v/>
      </c>
      <c r="E88" s="140" t="str">
        <f t="shared" si="17"/>
        <v/>
      </c>
      <c r="F88" s="141" t="str">
        <f t="shared" si="18"/>
        <v/>
      </c>
      <c r="G88" s="142" t="str">
        <f t="shared" si="19"/>
        <v/>
      </c>
      <c r="H88" s="143" t="str">
        <f t="shared" si="20"/>
        <v/>
      </c>
      <c r="I88" s="144" t="str">
        <f t="shared" si="21"/>
        <v/>
      </c>
      <c r="J88" s="82"/>
      <c r="L88" s="36">
        <v>83</v>
      </c>
      <c r="M88" s="39">
        <f t="shared" si="22"/>
        <v>0</v>
      </c>
      <c r="N88" s="5" t="s">
        <v>283</v>
      </c>
      <c r="O88" s="41"/>
      <c r="P88" s="39">
        <f>'Reducing Fittings'!H11</f>
        <v>0</v>
      </c>
      <c r="Q88" s="90">
        <f>'Reducing Fittings'!I11</f>
        <v>195.14</v>
      </c>
      <c r="R88" s="90">
        <f>'Reducing Fittings'!K11</f>
        <v>0</v>
      </c>
      <c r="S88" s="39">
        <f>'Reducing Fittings'!D11</f>
        <v>2810982100</v>
      </c>
      <c r="T88" s="39" t="str">
        <f>'Reducing Fittings'!E11</f>
        <v>158 / 6"</v>
      </c>
      <c r="U88" s="40" t="str">
        <f>'Reducing Fittings'!F11</f>
        <v>4 / 100"</v>
      </c>
      <c r="V88" s="39">
        <v>1</v>
      </c>
    </row>
    <row r="89" spans="1:22" ht="14.5">
      <c r="A89" s="69"/>
      <c r="B89" s="245" t="str">
        <f>IF(ISERROR(VLOOKUP(L89,$M$6:$V$612,7,0)),"",(VLOOKUP(L89,$M$6:$V695,7,0)))</f>
        <v/>
      </c>
      <c r="C89" s="140" t="str">
        <f t="shared" si="15"/>
        <v/>
      </c>
      <c r="D89" s="141" t="str">
        <f t="shared" si="16"/>
        <v/>
      </c>
      <c r="E89" s="140" t="str">
        <f t="shared" si="17"/>
        <v/>
      </c>
      <c r="F89" s="141" t="str">
        <f t="shared" si="18"/>
        <v/>
      </c>
      <c r="G89" s="142" t="str">
        <f t="shared" si="19"/>
        <v/>
      </c>
      <c r="H89" s="143" t="str">
        <f t="shared" si="20"/>
        <v/>
      </c>
      <c r="I89" s="144" t="str">
        <f t="shared" si="21"/>
        <v/>
      </c>
      <c r="J89" s="82"/>
      <c r="L89" s="36">
        <v>84</v>
      </c>
      <c r="M89" s="39">
        <f t="shared" si="22"/>
        <v>0</v>
      </c>
      <c r="O89" s="41"/>
      <c r="P89" s="87"/>
      <c r="Q89" s="92"/>
      <c r="R89" s="92"/>
      <c r="S89" s="2">
        <f>'Reducing Fittings'!D12</f>
        <v>0</v>
      </c>
      <c r="T89" s="2">
        <f>'Reducing Fittings'!E12</f>
        <v>0</v>
      </c>
      <c r="U89">
        <f>'Reducing Fittings'!F12</f>
        <v>0</v>
      </c>
    </row>
    <row r="90" spans="1:22" ht="14.5">
      <c r="A90" s="69"/>
      <c r="B90" s="245" t="str">
        <f>IF(ISERROR(VLOOKUP(L90,$M$6:$V$612,7,0)),"",(VLOOKUP(L90,$M$6:$V696,7,0)))</f>
        <v/>
      </c>
      <c r="C90" s="140" t="str">
        <f t="shared" si="15"/>
        <v/>
      </c>
      <c r="D90" s="141" t="str">
        <f t="shared" si="16"/>
        <v/>
      </c>
      <c r="E90" s="140" t="str">
        <f t="shared" si="17"/>
        <v/>
      </c>
      <c r="F90" s="141" t="str">
        <f t="shared" si="18"/>
        <v/>
      </c>
      <c r="G90" s="142" t="str">
        <f t="shared" si="19"/>
        <v/>
      </c>
      <c r="H90" s="143" t="str">
        <f t="shared" si="20"/>
        <v/>
      </c>
      <c r="I90" s="144" t="str">
        <f t="shared" si="21"/>
        <v/>
      </c>
      <c r="J90" s="82"/>
      <c r="L90" s="36">
        <v>85</v>
      </c>
      <c r="M90" s="39">
        <f t="shared" si="22"/>
        <v>0</v>
      </c>
      <c r="O90" s="41"/>
      <c r="P90" s="87">
        <f>'Reducing Fittings'!H13</f>
        <v>0</v>
      </c>
      <c r="Q90" s="92"/>
      <c r="R90" s="92"/>
      <c r="S90" s="2">
        <f>'Reducing Fittings'!D13</f>
        <v>0</v>
      </c>
      <c r="T90" s="2">
        <f>'Reducing Fittings'!E13</f>
        <v>0</v>
      </c>
      <c r="U90">
        <f>'Reducing Fittings'!F13</f>
        <v>0</v>
      </c>
    </row>
    <row r="91" spans="1:22" ht="14.5">
      <c r="A91" s="69"/>
      <c r="B91" s="245" t="str">
        <f>IF(ISERROR(VLOOKUP(L91,$M$6:$V$612,7,0)),"",(VLOOKUP(L91,$M$6:$V697,7,0)))</f>
        <v/>
      </c>
      <c r="C91" s="140" t="str">
        <f t="shared" si="15"/>
        <v/>
      </c>
      <c r="D91" s="141" t="str">
        <f t="shared" si="16"/>
        <v/>
      </c>
      <c r="E91" s="140" t="str">
        <f t="shared" si="17"/>
        <v/>
      </c>
      <c r="F91" s="141" t="str">
        <f t="shared" si="18"/>
        <v/>
      </c>
      <c r="G91" s="142" t="str">
        <f t="shared" si="19"/>
        <v/>
      </c>
      <c r="H91" s="143" t="str">
        <f t="shared" si="20"/>
        <v/>
      </c>
      <c r="I91" s="144" t="str">
        <f t="shared" si="21"/>
        <v/>
      </c>
      <c r="J91" s="82"/>
      <c r="L91" s="36">
        <v>86</v>
      </c>
      <c r="M91" s="39">
        <f t="shared" si="22"/>
        <v>0</v>
      </c>
      <c r="O91" s="41"/>
      <c r="P91" s="87">
        <f>'Reducing Fittings'!H14</f>
        <v>0</v>
      </c>
      <c r="Q91" s="92"/>
      <c r="R91" s="92"/>
      <c r="S91" s="2">
        <f>'Reducing Fittings'!D14</f>
        <v>0</v>
      </c>
      <c r="T91" s="2" t="str">
        <f>'Reducing Fittings'!E14</f>
        <v>Main Size</v>
      </c>
      <c r="U91" t="str">
        <f>'Reducing Fittings'!F14</f>
        <v>Reduced Size</v>
      </c>
    </row>
    <row r="92" spans="1:22" ht="14.5">
      <c r="A92" s="69"/>
      <c r="B92" s="245" t="str">
        <f>IF(ISERROR(VLOOKUP(L92,$M$6:$V$612,7,0)),"",(VLOOKUP(L92,$M$6:$V698,7,0)))</f>
        <v/>
      </c>
      <c r="C92" s="140" t="str">
        <f t="shared" si="15"/>
        <v/>
      </c>
      <c r="D92" s="141" t="str">
        <f t="shared" si="16"/>
        <v/>
      </c>
      <c r="E92" s="140" t="str">
        <f t="shared" si="17"/>
        <v/>
      </c>
      <c r="F92" s="141" t="str">
        <f t="shared" si="18"/>
        <v/>
      </c>
      <c r="G92" s="142" t="str">
        <f t="shared" si="19"/>
        <v/>
      </c>
      <c r="H92" s="143" t="str">
        <f t="shared" si="20"/>
        <v/>
      </c>
      <c r="I92" s="144" t="str">
        <f t="shared" si="21"/>
        <v/>
      </c>
      <c r="J92" s="82"/>
      <c r="L92" s="36">
        <v>87</v>
      </c>
      <c r="M92" s="39">
        <f t="shared" si="22"/>
        <v>0</v>
      </c>
      <c r="N92" s="5" t="s">
        <v>285</v>
      </c>
      <c r="O92" s="41"/>
      <c r="P92" s="39">
        <f>'Reducing Fittings'!H15</f>
        <v>0</v>
      </c>
      <c r="Q92" s="90">
        <f>'Reducing Fittings'!I15</f>
        <v>43.55</v>
      </c>
      <c r="R92" s="90">
        <f>'Reducing Fittings'!K15</f>
        <v>0</v>
      </c>
      <c r="S92" s="39">
        <f>'Reducing Fittings'!D15</f>
        <v>2811210780</v>
      </c>
      <c r="T92" s="39" t="str">
        <f>'Reducing Fittings'!E15</f>
        <v>25 / 1"</v>
      </c>
      <c r="U92" s="40" t="str">
        <f>'Reducing Fittings'!F15</f>
        <v>20 / ¾"</v>
      </c>
      <c r="V92" s="39">
        <v>1</v>
      </c>
    </row>
    <row r="93" spans="1:22" ht="14.5">
      <c r="A93" s="69"/>
      <c r="B93" s="245" t="str">
        <f>IF(ISERROR(VLOOKUP(L93,$M$6:$V$612,7,0)),"",(VLOOKUP(L93,$M$6:$V699,7,0)))</f>
        <v/>
      </c>
      <c r="C93" s="140" t="str">
        <f t="shared" si="15"/>
        <v/>
      </c>
      <c r="D93" s="141" t="str">
        <f t="shared" si="16"/>
        <v/>
      </c>
      <c r="E93" s="140" t="str">
        <f t="shared" si="17"/>
        <v/>
      </c>
      <c r="F93" s="141" t="str">
        <f t="shared" si="18"/>
        <v/>
      </c>
      <c r="G93" s="142" t="str">
        <f t="shared" si="19"/>
        <v/>
      </c>
      <c r="H93" s="143" t="str">
        <f t="shared" si="20"/>
        <v/>
      </c>
      <c r="I93" s="144" t="str">
        <f t="shared" si="21"/>
        <v/>
      </c>
      <c r="J93" s="82"/>
      <c r="L93" s="36">
        <v>88</v>
      </c>
      <c r="M93" s="39">
        <f t="shared" si="22"/>
        <v>0</v>
      </c>
      <c r="N93" s="5" t="s">
        <v>285</v>
      </c>
      <c r="O93" s="41"/>
      <c r="P93" s="39">
        <f>'Reducing Fittings'!H16</f>
        <v>0</v>
      </c>
      <c r="Q93" s="90">
        <f>'Reducing Fittings'!I16</f>
        <v>66.87</v>
      </c>
      <c r="R93" s="90">
        <f>'Reducing Fittings'!K16</f>
        <v>0</v>
      </c>
      <c r="S93" s="39">
        <f>'Reducing Fittings'!D16</f>
        <v>2811410780</v>
      </c>
      <c r="T93" s="39" t="str">
        <f>'Reducing Fittings'!E16</f>
        <v>40 / 1½"</v>
      </c>
      <c r="U93" s="40" t="str">
        <f>'Reducing Fittings'!F16</f>
        <v>20 / ¾"</v>
      </c>
      <c r="V93" s="39">
        <v>1</v>
      </c>
    </row>
    <row r="94" spans="1:22" ht="14.5">
      <c r="A94" s="69"/>
      <c r="B94" s="245" t="str">
        <f>IF(ISERROR(VLOOKUP(L94,$M$6:$V$612,7,0)),"",(VLOOKUP(L94,$M$6:$V700,7,0)))</f>
        <v/>
      </c>
      <c r="C94" s="140" t="str">
        <f t="shared" si="15"/>
        <v/>
      </c>
      <c r="D94" s="141" t="str">
        <f t="shared" si="16"/>
        <v/>
      </c>
      <c r="E94" s="140" t="str">
        <f t="shared" si="17"/>
        <v/>
      </c>
      <c r="F94" s="141" t="str">
        <f t="shared" si="18"/>
        <v/>
      </c>
      <c r="G94" s="142" t="str">
        <f t="shared" si="19"/>
        <v/>
      </c>
      <c r="H94" s="143" t="str">
        <f t="shared" si="20"/>
        <v/>
      </c>
      <c r="I94" s="144" t="str">
        <f t="shared" si="21"/>
        <v/>
      </c>
      <c r="J94" s="82"/>
      <c r="L94" s="2">
        <v>89</v>
      </c>
      <c r="M94" s="39">
        <f t="shared" si="22"/>
        <v>0</v>
      </c>
      <c r="N94" s="5" t="s">
        <v>285</v>
      </c>
      <c r="O94" s="41"/>
      <c r="P94" s="39">
        <f>'Reducing Fittings'!H17</f>
        <v>0</v>
      </c>
      <c r="Q94" s="90">
        <f>'Reducing Fittings'!I17</f>
        <v>68.77</v>
      </c>
      <c r="R94" s="90">
        <f>'Reducing Fittings'!K17</f>
        <v>0</v>
      </c>
      <c r="S94" s="39">
        <f>'Reducing Fittings'!D17</f>
        <v>2811420780</v>
      </c>
      <c r="T94" s="39" t="str">
        <f>'Reducing Fittings'!E17</f>
        <v>40 / 1½"</v>
      </c>
      <c r="U94" s="40" t="str">
        <f>'Reducing Fittings'!F17</f>
        <v>25 / 1"</v>
      </c>
      <c r="V94" s="39">
        <v>1</v>
      </c>
    </row>
    <row r="95" spans="1:22" ht="14.5">
      <c r="A95" s="69"/>
      <c r="B95" s="245" t="str">
        <f>IF(ISERROR(VLOOKUP(L95,$M$6:$V$612,7,0)),"",(VLOOKUP(L95,$M$6:$V701,7,0)))</f>
        <v/>
      </c>
      <c r="C95" s="140" t="str">
        <f t="shared" si="15"/>
        <v/>
      </c>
      <c r="D95" s="141" t="str">
        <f t="shared" si="16"/>
        <v/>
      </c>
      <c r="E95" s="140" t="str">
        <f t="shared" si="17"/>
        <v/>
      </c>
      <c r="F95" s="141" t="str">
        <f t="shared" si="18"/>
        <v/>
      </c>
      <c r="G95" s="142" t="str">
        <f t="shared" si="19"/>
        <v/>
      </c>
      <c r="H95" s="143" t="str">
        <f t="shared" si="20"/>
        <v/>
      </c>
      <c r="I95" s="144" t="str">
        <f t="shared" si="21"/>
        <v/>
      </c>
      <c r="J95" s="82"/>
      <c r="L95" s="36">
        <v>90</v>
      </c>
      <c r="M95" s="39">
        <f t="shared" si="22"/>
        <v>0</v>
      </c>
      <c r="N95" s="5" t="s">
        <v>285</v>
      </c>
      <c r="O95" s="41"/>
      <c r="P95" s="39">
        <f>'Reducing Fittings'!H18</f>
        <v>0</v>
      </c>
      <c r="Q95" s="90">
        <f>'Reducing Fittings'!I18</f>
        <v>93.97</v>
      </c>
      <c r="R95" s="90">
        <f>'Reducing Fittings'!K18</f>
        <v>0</v>
      </c>
      <c r="S95" s="39">
        <f>'Reducing Fittings'!D18</f>
        <v>2811510780</v>
      </c>
      <c r="T95" s="39" t="str">
        <f>'Reducing Fittings'!E18</f>
        <v>50 / 2"</v>
      </c>
      <c r="U95" s="40" t="str">
        <f>'Reducing Fittings'!F18</f>
        <v>20 / ¾"</v>
      </c>
      <c r="V95" s="39">
        <v>1</v>
      </c>
    </row>
    <row r="96" spans="1:22" ht="14.5">
      <c r="A96" s="69"/>
      <c r="B96" s="245" t="str">
        <f>IF(ISERROR(VLOOKUP(L96,$M$6:$V$612,7,0)),"",(VLOOKUP(L96,$M$6:$V702,7,0)))</f>
        <v/>
      </c>
      <c r="C96" s="140" t="str">
        <f t="shared" si="15"/>
        <v/>
      </c>
      <c r="D96" s="141" t="str">
        <f t="shared" si="16"/>
        <v/>
      </c>
      <c r="E96" s="140" t="str">
        <f t="shared" si="17"/>
        <v/>
      </c>
      <c r="F96" s="141" t="str">
        <f t="shared" si="18"/>
        <v/>
      </c>
      <c r="G96" s="142" t="str">
        <f t="shared" si="19"/>
        <v/>
      </c>
      <c r="H96" s="143" t="str">
        <f t="shared" si="20"/>
        <v/>
      </c>
      <c r="I96" s="144" t="str">
        <f t="shared" si="21"/>
        <v/>
      </c>
      <c r="J96" s="82"/>
      <c r="L96" s="36">
        <v>91</v>
      </c>
      <c r="M96" s="39">
        <f t="shared" si="22"/>
        <v>0</v>
      </c>
      <c r="N96" s="5" t="s">
        <v>285</v>
      </c>
      <c r="O96" s="41"/>
      <c r="P96" s="39">
        <f>'Reducing Fittings'!H19</f>
        <v>0</v>
      </c>
      <c r="Q96" s="90">
        <f>'Reducing Fittings'!I19</f>
        <v>111.76</v>
      </c>
      <c r="R96" s="90">
        <f>'Reducing Fittings'!K19</f>
        <v>0</v>
      </c>
      <c r="S96" s="39">
        <f>'Reducing Fittings'!D19</f>
        <v>2811520780</v>
      </c>
      <c r="T96" s="39" t="str">
        <f>'Reducing Fittings'!E19</f>
        <v>50 / 2"</v>
      </c>
      <c r="U96" s="40" t="str">
        <f>'Reducing Fittings'!F19</f>
        <v>25 / 1"</v>
      </c>
      <c r="V96" s="39">
        <v>1</v>
      </c>
    </row>
    <row r="97" spans="1:22" ht="14.5">
      <c r="A97" s="69"/>
      <c r="B97" s="245" t="str">
        <f>IF(ISERROR(VLOOKUP(L97,$M$6:$V$612,7,0)),"",(VLOOKUP(L97,$M$6:$V703,7,0)))</f>
        <v/>
      </c>
      <c r="C97" s="140" t="str">
        <f t="shared" si="15"/>
        <v/>
      </c>
      <c r="D97" s="141" t="str">
        <f t="shared" si="16"/>
        <v/>
      </c>
      <c r="E97" s="140" t="str">
        <f t="shared" si="17"/>
        <v/>
      </c>
      <c r="F97" s="141" t="str">
        <f t="shared" si="18"/>
        <v/>
      </c>
      <c r="G97" s="142" t="str">
        <f t="shared" si="19"/>
        <v/>
      </c>
      <c r="H97" s="143" t="str">
        <f t="shared" si="20"/>
        <v/>
      </c>
      <c r="I97" s="144" t="str">
        <f t="shared" si="21"/>
        <v/>
      </c>
      <c r="J97" s="82"/>
      <c r="L97" s="36">
        <v>92</v>
      </c>
      <c r="M97" s="39">
        <f t="shared" si="22"/>
        <v>0</v>
      </c>
      <c r="N97" s="5" t="s">
        <v>285</v>
      </c>
      <c r="O97" s="41"/>
      <c r="P97" s="39">
        <f>'Reducing Fittings'!H20</f>
        <v>0</v>
      </c>
      <c r="Q97" s="90">
        <f>'Reducing Fittings'!I20</f>
        <v>145.51</v>
      </c>
      <c r="R97" s="90">
        <f>'Reducing Fittings'!K20</f>
        <v>0</v>
      </c>
      <c r="S97" s="39">
        <f>'Reducing Fittings'!D20</f>
        <v>2811540780</v>
      </c>
      <c r="T97" s="39" t="str">
        <f>'Reducing Fittings'!E20</f>
        <v>50 / 2"</v>
      </c>
      <c r="U97" s="40" t="str">
        <f>'Reducing Fittings'!F20</f>
        <v>40 / 1½"</v>
      </c>
      <c r="V97" s="39">
        <v>1</v>
      </c>
    </row>
    <row r="98" spans="1:22" ht="14.5">
      <c r="A98" s="69"/>
      <c r="B98" s="245" t="str">
        <f>IF(ISERROR(VLOOKUP(L98,$M$6:$V$612,7,0)),"",(VLOOKUP(L98,$M$6:$V704,7,0)))</f>
        <v/>
      </c>
      <c r="C98" s="140" t="str">
        <f t="shared" si="15"/>
        <v/>
      </c>
      <c r="D98" s="141" t="str">
        <f t="shared" si="16"/>
        <v/>
      </c>
      <c r="E98" s="140" t="str">
        <f t="shared" si="17"/>
        <v/>
      </c>
      <c r="F98" s="141" t="str">
        <f t="shared" si="18"/>
        <v/>
      </c>
      <c r="G98" s="142" t="str">
        <f t="shared" si="19"/>
        <v/>
      </c>
      <c r="H98" s="143" t="str">
        <f t="shared" si="20"/>
        <v/>
      </c>
      <c r="I98" s="144" t="str">
        <f t="shared" si="21"/>
        <v/>
      </c>
      <c r="J98" s="82"/>
      <c r="L98" s="36">
        <v>93</v>
      </c>
      <c r="M98" s="39">
        <f t="shared" si="22"/>
        <v>0</v>
      </c>
      <c r="N98" s="9"/>
      <c r="O98" s="41"/>
      <c r="P98" s="2">
        <f>'Reducing Fittings'!H21</f>
        <v>0</v>
      </c>
      <c r="Q98" s="92">
        <f>'Reducing Fittings'!I21</f>
        <v>0</v>
      </c>
      <c r="R98" s="92">
        <f>'Reducing Fittings'!K21</f>
        <v>0</v>
      </c>
      <c r="S98" s="2">
        <f>'Reducing Fittings'!D21</f>
        <v>0</v>
      </c>
      <c r="T98" s="2" t="str">
        <f>'Reducing Fittings'!E21</f>
        <v>Main Size</v>
      </c>
      <c r="U98" t="str">
        <f>'Reducing Fittings'!F21</f>
        <v>Reduced Size</v>
      </c>
    </row>
    <row r="99" spans="1:22" ht="14.5">
      <c r="A99" s="69"/>
      <c r="B99" s="245" t="str">
        <f>IF(ISERROR(VLOOKUP(L99,$M$6:$V$612,7,0)),"",(VLOOKUP(L99,$M$6:$V705,7,0)))</f>
        <v/>
      </c>
      <c r="C99" s="140" t="str">
        <f t="shared" si="15"/>
        <v/>
      </c>
      <c r="D99" s="141" t="str">
        <f t="shared" si="16"/>
        <v/>
      </c>
      <c r="E99" s="140" t="str">
        <f t="shared" si="17"/>
        <v/>
      </c>
      <c r="F99" s="141" t="str">
        <f t="shared" si="18"/>
        <v/>
      </c>
      <c r="G99" s="142" t="str">
        <f t="shared" si="19"/>
        <v/>
      </c>
      <c r="H99" s="143" t="str">
        <f t="shared" si="20"/>
        <v/>
      </c>
      <c r="I99" s="144" t="str">
        <f t="shared" si="21"/>
        <v/>
      </c>
      <c r="J99" s="82"/>
      <c r="L99" s="36">
        <v>94</v>
      </c>
      <c r="M99" s="39">
        <f t="shared" si="22"/>
        <v>0</v>
      </c>
      <c r="N99" s="5" t="s">
        <v>285</v>
      </c>
      <c r="O99" s="41"/>
      <c r="P99" s="39">
        <f>'Reducing Fittings'!H22</f>
        <v>0</v>
      </c>
      <c r="Q99" s="90">
        <f>'Reducing Fittings'!I22</f>
        <v>171.67</v>
      </c>
      <c r="R99" s="90">
        <f>'Reducing Fittings'!K22</f>
        <v>0</v>
      </c>
      <c r="S99" s="39">
        <f>'Reducing Fittings'!D22</f>
        <v>2811640790</v>
      </c>
      <c r="T99" s="39" t="str">
        <f>'Reducing Fittings'!E22</f>
        <v>63 / 2½"</v>
      </c>
      <c r="U99" s="40" t="str">
        <f>'Reducing Fittings'!F22</f>
        <v>40 / 1½"</v>
      </c>
      <c r="V99" s="39">
        <v>1</v>
      </c>
    </row>
    <row r="100" spans="1:22" ht="14.5">
      <c r="A100" s="69"/>
      <c r="B100" s="245" t="str">
        <f>IF(ISERROR(VLOOKUP(L100,$M$6:$V$612,7,0)),"",(VLOOKUP(L100,$M$6:$V706,7,0)))</f>
        <v/>
      </c>
      <c r="C100" s="140" t="str">
        <f t="shared" si="15"/>
        <v/>
      </c>
      <c r="D100" s="141" t="str">
        <f t="shared" si="16"/>
        <v/>
      </c>
      <c r="E100" s="140" t="str">
        <f t="shared" si="17"/>
        <v/>
      </c>
      <c r="F100" s="141" t="str">
        <f t="shared" si="18"/>
        <v/>
      </c>
      <c r="G100" s="142" t="str">
        <f t="shared" si="19"/>
        <v/>
      </c>
      <c r="H100" s="143" t="str">
        <f t="shared" si="20"/>
        <v/>
      </c>
      <c r="I100" s="144" t="str">
        <f t="shared" si="21"/>
        <v/>
      </c>
      <c r="J100" s="82"/>
      <c r="L100" s="36">
        <v>95</v>
      </c>
      <c r="M100" s="39">
        <f t="shared" si="22"/>
        <v>0</v>
      </c>
      <c r="N100" s="5" t="s">
        <v>285</v>
      </c>
      <c r="O100" s="41"/>
      <c r="P100" s="39">
        <f>'Reducing Fittings'!H23</f>
        <v>0</v>
      </c>
      <c r="Q100" s="90">
        <f>'Reducing Fittings'!I23</f>
        <v>183.98</v>
      </c>
      <c r="R100" s="90">
        <f>'Reducing Fittings'!K23</f>
        <v>0</v>
      </c>
      <c r="S100" s="39">
        <f>'Reducing Fittings'!D23</f>
        <v>2811650790</v>
      </c>
      <c r="T100" s="39" t="str">
        <f>'Reducing Fittings'!E23</f>
        <v>63 / 2½"</v>
      </c>
      <c r="U100" s="40" t="str">
        <f>'Reducing Fittings'!F23</f>
        <v>50 / 2"</v>
      </c>
      <c r="V100" s="39">
        <v>1</v>
      </c>
    </row>
    <row r="101" spans="1:22" ht="14.5">
      <c r="A101" s="69"/>
      <c r="B101" s="245" t="str">
        <f>IF(ISERROR(VLOOKUP(L101,$M$6:$V$612,7,0)),"",(VLOOKUP(L101,$M$6:$V707,7,0)))</f>
        <v/>
      </c>
      <c r="C101" s="140" t="str">
        <f t="shared" si="15"/>
        <v/>
      </c>
      <c r="D101" s="141" t="str">
        <f t="shared" si="16"/>
        <v/>
      </c>
      <c r="E101" s="140" t="str">
        <f t="shared" si="17"/>
        <v/>
      </c>
      <c r="F101" s="141" t="str">
        <f t="shared" si="18"/>
        <v/>
      </c>
      <c r="G101" s="142" t="str">
        <f t="shared" si="19"/>
        <v/>
      </c>
      <c r="H101" s="143" t="str">
        <f t="shared" si="20"/>
        <v/>
      </c>
      <c r="I101" s="144" t="str">
        <f t="shared" si="21"/>
        <v/>
      </c>
      <c r="J101" s="82"/>
      <c r="L101" s="36">
        <v>96</v>
      </c>
      <c r="M101" s="39">
        <f t="shared" si="22"/>
        <v>0</v>
      </c>
      <c r="N101" s="5" t="s">
        <v>285</v>
      </c>
      <c r="O101" s="41"/>
      <c r="P101" s="39">
        <f>'Reducing Fittings'!H24</f>
        <v>0</v>
      </c>
      <c r="Q101" s="90">
        <f>'Reducing Fittings'!I24</f>
        <v>210.82</v>
      </c>
      <c r="R101" s="90">
        <f>'Reducing Fittings'!K24</f>
        <v>0</v>
      </c>
      <c r="S101" s="39">
        <f>'Reducing Fittings'!D24</f>
        <v>2811740790</v>
      </c>
      <c r="T101" s="39" t="str">
        <f>'Reducing Fittings'!E24</f>
        <v>80 / 3"</v>
      </c>
      <c r="U101" s="40" t="str">
        <f>'Reducing Fittings'!F24</f>
        <v>40 / 1½"</v>
      </c>
      <c r="V101" s="39">
        <v>1</v>
      </c>
    </row>
    <row r="102" spans="1:22" ht="14.5">
      <c r="A102" s="69"/>
      <c r="B102" s="245" t="str">
        <f>IF(ISERROR(VLOOKUP(L102,$M$6:$V$612,7,0)),"",(VLOOKUP(L102,$M$6:$V708,7,0)))</f>
        <v/>
      </c>
      <c r="C102" s="140" t="str">
        <f t="shared" ref="C102:C133" si="23">IF(ISERROR(VLOOKUP(L102,$M$6:$V$612,2,0)),"",(VLOOKUP(L102,$M$6:$V$612,2,0)))</f>
        <v/>
      </c>
      <c r="D102" s="141" t="str">
        <f t="shared" ref="D102:D133" si="24">IF(ISERROR(VLOOKUP(L102,$M$6:$V$612,8,0)),"",(VLOOKUP(L102,$M$6:$V$612,8,0)))</f>
        <v/>
      </c>
      <c r="E102" s="140" t="str">
        <f t="shared" ref="E102:E133" si="25">IF(ISERROR(VLOOKUP(L102,$M$6:$V$612,9,FALSE)),"",(VLOOKUP(L102,$M$6:$V$612,9,0)))</f>
        <v/>
      </c>
      <c r="F102" s="141" t="str">
        <f t="shared" ref="F102:F133" si="26">IF(ISERROR(VLOOKUP(L102,$M$6:$V$612,10,0)),"",(VLOOKUP(L102,$M$6:$V$612,10,0)))</f>
        <v/>
      </c>
      <c r="G102" s="142" t="str">
        <f t="shared" ref="G102:G133" si="27">IF(ISERROR(VLOOKUP(L102,$M$6:$V$612,5,0)),"",(VLOOKUP(L102,$M$6:$V$612,5,0)))</f>
        <v/>
      </c>
      <c r="H102" s="143" t="str">
        <f t="shared" ref="H102:H133" si="28">IF(ISERROR(VLOOKUP(L102,$M$6:$V$612,4,0)),"",(VLOOKUP(L102,$M$6:$V$612,4,0)))</f>
        <v/>
      </c>
      <c r="I102" s="144" t="str">
        <f t="shared" ref="I102:I133" si="29">IF(ISERROR(VLOOKUP(L102,$M$6:$V$612,6,0)),"",(VLOOKUP(L102,$M$6:$V$612,6,0)))</f>
        <v/>
      </c>
      <c r="J102" s="82"/>
      <c r="L102" s="36">
        <v>97</v>
      </c>
      <c r="M102" s="39">
        <f t="shared" si="22"/>
        <v>0</v>
      </c>
      <c r="N102" s="5" t="s">
        <v>285</v>
      </c>
      <c r="O102" s="41"/>
      <c r="P102" s="39">
        <f>'Reducing Fittings'!H25</f>
        <v>0</v>
      </c>
      <c r="Q102" s="90">
        <f>'Reducing Fittings'!I25</f>
        <v>219.29</v>
      </c>
      <c r="R102" s="90">
        <f>'Reducing Fittings'!K25</f>
        <v>0</v>
      </c>
      <c r="S102" s="39">
        <f>'Reducing Fittings'!D25</f>
        <v>2811750790</v>
      </c>
      <c r="T102" s="39" t="str">
        <f>'Reducing Fittings'!E25</f>
        <v>80 / 3"</v>
      </c>
      <c r="U102" s="40" t="str">
        <f>'Reducing Fittings'!F25</f>
        <v>50 / 2"</v>
      </c>
      <c r="V102" s="39">
        <v>1</v>
      </c>
    </row>
    <row r="103" spans="1:22" ht="14.5">
      <c r="A103" s="69"/>
      <c r="B103" s="245" t="str">
        <f>IF(ISERROR(VLOOKUP(L103,$M$6:$V$612,7,0)),"",(VLOOKUP(L103,$M$6:$V709,7,0)))</f>
        <v/>
      </c>
      <c r="C103" s="140" t="str">
        <f t="shared" si="23"/>
        <v/>
      </c>
      <c r="D103" s="141" t="str">
        <f t="shared" si="24"/>
        <v/>
      </c>
      <c r="E103" s="140" t="str">
        <f t="shared" si="25"/>
        <v/>
      </c>
      <c r="F103" s="141" t="str">
        <f t="shared" si="26"/>
        <v/>
      </c>
      <c r="G103" s="142" t="str">
        <f t="shared" si="27"/>
        <v/>
      </c>
      <c r="H103" s="143" t="str">
        <f t="shared" si="28"/>
        <v/>
      </c>
      <c r="I103" s="144" t="str">
        <f t="shared" si="29"/>
        <v/>
      </c>
      <c r="J103" s="82"/>
      <c r="L103" s="36">
        <v>98</v>
      </c>
      <c r="M103" s="39">
        <f t="shared" si="22"/>
        <v>0</v>
      </c>
      <c r="N103" s="5" t="s">
        <v>285</v>
      </c>
      <c r="O103" s="41"/>
      <c r="P103" s="39">
        <f>'Reducing Fittings'!H26</f>
        <v>0</v>
      </c>
      <c r="Q103" s="90">
        <f>'Reducing Fittings'!I26</f>
        <v>223</v>
      </c>
      <c r="R103" s="90">
        <f>'Reducing Fittings'!K26</f>
        <v>0</v>
      </c>
      <c r="S103" s="39">
        <f>'Reducing Fittings'!D26</f>
        <v>2811760790</v>
      </c>
      <c r="T103" s="39" t="str">
        <f>'Reducing Fittings'!E26</f>
        <v>80 / 3"</v>
      </c>
      <c r="U103" s="40" t="str">
        <f>'Reducing Fittings'!F26</f>
        <v>63 / 2½"</v>
      </c>
      <c r="V103" s="39">
        <v>1</v>
      </c>
    </row>
    <row r="104" spans="1:22" ht="14.5">
      <c r="A104" s="69"/>
      <c r="B104" s="245" t="str">
        <f>IF(ISERROR(VLOOKUP(L104,$M$6:$V$612,7,0)),"",(VLOOKUP(L104,$M$6:$V710,7,0)))</f>
        <v/>
      </c>
      <c r="C104" s="140" t="str">
        <f t="shared" si="23"/>
        <v/>
      </c>
      <c r="D104" s="141" t="str">
        <f t="shared" si="24"/>
        <v/>
      </c>
      <c r="E104" s="140" t="str">
        <f t="shared" si="25"/>
        <v/>
      </c>
      <c r="F104" s="141" t="str">
        <f t="shared" si="26"/>
        <v/>
      </c>
      <c r="G104" s="142" t="str">
        <f t="shared" si="27"/>
        <v/>
      </c>
      <c r="H104" s="143" t="str">
        <f t="shared" si="28"/>
        <v/>
      </c>
      <c r="I104" s="144" t="str">
        <f t="shared" si="29"/>
        <v/>
      </c>
      <c r="J104" s="82"/>
      <c r="L104" s="36">
        <v>99</v>
      </c>
      <c r="M104" s="39">
        <f t="shared" si="22"/>
        <v>0</v>
      </c>
      <c r="N104" s="9"/>
      <c r="O104" s="41"/>
      <c r="Q104" s="92"/>
      <c r="R104" s="92"/>
      <c r="S104" s="2">
        <f>'Reducing Fittings'!D27</f>
        <v>0</v>
      </c>
      <c r="T104" s="2" t="str">
        <f>'Reducing Fittings'!E27</f>
        <v>Main Size</v>
      </c>
      <c r="U104" t="str">
        <f>'Reducing Fittings'!F27</f>
        <v>Reduced Size</v>
      </c>
    </row>
    <row r="105" spans="1:22" ht="14.5">
      <c r="A105" s="69"/>
      <c r="B105" s="245" t="str">
        <f>IF(ISERROR(VLOOKUP(L105,$M$6:$V$612,7,0)),"",(VLOOKUP(L105,$M$6:$V711,7,0)))</f>
        <v/>
      </c>
      <c r="C105" s="140" t="str">
        <f t="shared" si="23"/>
        <v/>
      </c>
      <c r="D105" s="141" t="str">
        <f t="shared" si="24"/>
        <v/>
      </c>
      <c r="E105" s="140" t="str">
        <f t="shared" si="25"/>
        <v/>
      </c>
      <c r="F105" s="141" t="str">
        <f t="shared" si="26"/>
        <v/>
      </c>
      <c r="G105" s="142" t="str">
        <f t="shared" si="27"/>
        <v/>
      </c>
      <c r="H105" s="143" t="str">
        <f t="shared" si="28"/>
        <v/>
      </c>
      <c r="I105" s="144" t="str">
        <f t="shared" si="29"/>
        <v/>
      </c>
      <c r="J105" s="82"/>
      <c r="L105" s="36">
        <v>100</v>
      </c>
      <c r="M105" s="39">
        <f t="shared" si="22"/>
        <v>0</v>
      </c>
      <c r="N105" s="5" t="s">
        <v>286</v>
      </c>
      <c r="O105" s="41"/>
      <c r="P105" s="39">
        <f>'Reducing Fittings'!H28</f>
        <v>0</v>
      </c>
      <c r="Q105" s="90">
        <f>'Reducing Fittings'!I28</f>
        <v>209.71</v>
      </c>
      <c r="R105" s="90">
        <f>'Reducing Fittings'!K28</f>
        <v>0</v>
      </c>
      <c r="S105" s="39">
        <f>'Reducing Fittings'!D28</f>
        <v>2810850700</v>
      </c>
      <c r="T105" s="39" t="str">
        <f>'Reducing Fittings'!E28</f>
        <v>100 / 4"</v>
      </c>
      <c r="U105" s="40" t="str">
        <f>'Reducing Fittings'!F28</f>
        <v>50 / 2"</v>
      </c>
      <c r="V105" s="39">
        <v>1</v>
      </c>
    </row>
    <row r="106" spans="1:22" ht="14.5">
      <c r="A106" s="69"/>
      <c r="B106" s="245" t="str">
        <f>IF(ISERROR(VLOOKUP(L106,$M$6:$V$612,7,0)),"",(VLOOKUP(L106,$M$6:$V712,7,0)))</f>
        <v/>
      </c>
      <c r="C106" s="140" t="str">
        <f t="shared" si="23"/>
        <v/>
      </c>
      <c r="D106" s="141" t="str">
        <f t="shared" si="24"/>
        <v/>
      </c>
      <c r="E106" s="140" t="str">
        <f t="shared" si="25"/>
        <v/>
      </c>
      <c r="F106" s="141" t="str">
        <f t="shared" si="26"/>
        <v/>
      </c>
      <c r="G106" s="142" t="str">
        <f t="shared" si="27"/>
        <v/>
      </c>
      <c r="H106" s="143" t="str">
        <f t="shared" si="28"/>
        <v/>
      </c>
      <c r="I106" s="144" t="str">
        <f t="shared" si="29"/>
        <v/>
      </c>
      <c r="J106" s="82"/>
      <c r="L106" s="36">
        <v>101</v>
      </c>
      <c r="M106" s="39">
        <f t="shared" si="22"/>
        <v>0</v>
      </c>
      <c r="N106" s="5" t="s">
        <v>286</v>
      </c>
      <c r="O106" s="41"/>
      <c r="P106" s="39">
        <f>'Reducing Fittings'!H29</f>
        <v>0</v>
      </c>
      <c r="Q106" s="90">
        <f>'Reducing Fittings'!I29</f>
        <v>214.64</v>
      </c>
      <c r="R106" s="90">
        <f>'Reducing Fittings'!K29</f>
        <v>0</v>
      </c>
      <c r="S106" s="39">
        <f>'Reducing Fittings'!D29</f>
        <v>2810860700</v>
      </c>
      <c r="T106" s="39" t="str">
        <f>'Reducing Fittings'!E29</f>
        <v>100 / 4"</v>
      </c>
      <c r="U106" s="40" t="str">
        <f>'Reducing Fittings'!F29</f>
        <v>63 / 2½"</v>
      </c>
      <c r="V106" s="39">
        <v>1</v>
      </c>
    </row>
    <row r="107" spans="1:22" ht="14.5">
      <c r="A107" s="69"/>
      <c r="B107" s="245" t="str">
        <f>IF(ISERROR(VLOOKUP(L107,$M$6:$V$612,7,0)),"",(VLOOKUP(L107,$M$6:$V713,7,0)))</f>
        <v/>
      </c>
      <c r="C107" s="140" t="str">
        <f t="shared" si="23"/>
        <v/>
      </c>
      <c r="D107" s="141" t="str">
        <f t="shared" si="24"/>
        <v/>
      </c>
      <c r="E107" s="140" t="str">
        <f t="shared" si="25"/>
        <v/>
      </c>
      <c r="F107" s="141" t="str">
        <f t="shared" si="26"/>
        <v/>
      </c>
      <c r="G107" s="142" t="str">
        <f t="shared" si="27"/>
        <v/>
      </c>
      <c r="H107" s="143" t="str">
        <f t="shared" si="28"/>
        <v/>
      </c>
      <c r="I107" s="144" t="str">
        <f t="shared" si="29"/>
        <v/>
      </c>
      <c r="J107" s="82"/>
      <c r="L107" s="36">
        <v>102</v>
      </c>
      <c r="M107" s="39">
        <f t="shared" si="22"/>
        <v>0</v>
      </c>
      <c r="N107" s="5" t="s">
        <v>286</v>
      </c>
      <c r="O107" s="41"/>
      <c r="P107" s="39">
        <f>'Reducing Fittings'!H30</f>
        <v>0</v>
      </c>
      <c r="Q107" s="90">
        <f>'Reducing Fittings'!I30</f>
        <v>239.62</v>
      </c>
      <c r="R107" s="90">
        <f>'Reducing Fittings'!K30</f>
        <v>0</v>
      </c>
      <c r="S107" s="39">
        <f>'Reducing Fittings'!D30</f>
        <v>2810870700</v>
      </c>
      <c r="T107" s="39" t="str">
        <f>'Reducing Fittings'!E30</f>
        <v>100 / 4"</v>
      </c>
      <c r="U107" s="40" t="str">
        <f>'Reducing Fittings'!F30</f>
        <v>80 / 3"</v>
      </c>
      <c r="V107" s="39">
        <v>1</v>
      </c>
    </row>
    <row r="108" spans="1:22" ht="14.5">
      <c r="A108" s="69"/>
      <c r="B108" s="245" t="str">
        <f>IF(ISERROR(VLOOKUP(L108,$M$6:$V$612,7,0)),"",(VLOOKUP(L108,$M$6:$V714,7,0)))</f>
        <v/>
      </c>
      <c r="C108" s="140" t="str">
        <f t="shared" si="23"/>
        <v/>
      </c>
      <c r="D108" s="141" t="str">
        <f t="shared" si="24"/>
        <v/>
      </c>
      <c r="E108" s="140" t="str">
        <f t="shared" si="25"/>
        <v/>
      </c>
      <c r="F108" s="141" t="str">
        <f t="shared" si="26"/>
        <v/>
      </c>
      <c r="G108" s="142" t="str">
        <f t="shared" si="27"/>
        <v/>
      </c>
      <c r="H108" s="143" t="str">
        <f t="shared" si="28"/>
        <v/>
      </c>
      <c r="I108" s="144" t="str">
        <f t="shared" si="29"/>
        <v/>
      </c>
      <c r="J108" s="82"/>
      <c r="L108" s="36">
        <v>103</v>
      </c>
      <c r="M108" s="39">
        <f t="shared" si="22"/>
        <v>0</v>
      </c>
      <c r="N108" s="5" t="s">
        <v>286</v>
      </c>
      <c r="O108" s="41"/>
      <c r="P108" s="39">
        <f>'Reducing Fittings'!H31</f>
        <v>0</v>
      </c>
      <c r="Q108" s="90">
        <f>'Reducing Fittings'!I31</f>
        <v>249.67</v>
      </c>
      <c r="R108" s="90">
        <f>'Reducing Fittings'!K31</f>
        <v>0</v>
      </c>
      <c r="S108" s="39">
        <f>'Reducing Fittings'!D31</f>
        <v>2810970700</v>
      </c>
      <c r="T108" s="39" t="str">
        <f>'Reducing Fittings'!E31</f>
        <v>158 / 6"</v>
      </c>
      <c r="U108" s="40" t="str">
        <f>'Reducing Fittings'!F31</f>
        <v>80 / 3"</v>
      </c>
      <c r="V108" s="39">
        <v>1</v>
      </c>
    </row>
    <row r="109" spans="1:22" ht="14.5">
      <c r="A109" s="69"/>
      <c r="B109" s="245" t="str">
        <f>IF(ISERROR(VLOOKUP(L109,$M$6:$V$612,7,0)),"",(VLOOKUP(L109,$M$6:$V715,7,0)))</f>
        <v/>
      </c>
      <c r="C109" s="140" t="str">
        <f t="shared" si="23"/>
        <v/>
      </c>
      <c r="D109" s="141" t="str">
        <f t="shared" si="24"/>
        <v/>
      </c>
      <c r="E109" s="140" t="str">
        <f t="shared" si="25"/>
        <v/>
      </c>
      <c r="F109" s="141" t="str">
        <f t="shared" si="26"/>
        <v/>
      </c>
      <c r="G109" s="142" t="str">
        <f t="shared" si="27"/>
        <v/>
      </c>
      <c r="H109" s="143" t="str">
        <f t="shared" si="28"/>
        <v/>
      </c>
      <c r="I109" s="144" t="str">
        <f t="shared" si="29"/>
        <v/>
      </c>
      <c r="J109" s="82"/>
      <c r="L109" s="36">
        <v>104</v>
      </c>
      <c r="M109" s="39">
        <f t="shared" si="22"/>
        <v>0</v>
      </c>
      <c r="N109" s="5" t="s">
        <v>286</v>
      </c>
      <c r="O109" s="41"/>
      <c r="P109" s="39">
        <f>'Reducing Fittings'!H32</f>
        <v>0</v>
      </c>
      <c r="Q109" s="90">
        <f>'Reducing Fittings'!I32</f>
        <v>260.72000000000003</v>
      </c>
      <c r="R109" s="90">
        <f>'Reducing Fittings'!K32</f>
        <v>0</v>
      </c>
      <c r="S109" s="39">
        <f>'Reducing Fittings'!D32</f>
        <v>2810980700</v>
      </c>
      <c r="T109" s="39" t="str">
        <f>'Reducing Fittings'!E32</f>
        <v>158 / 6"</v>
      </c>
      <c r="U109" s="40" t="str">
        <f>'Reducing Fittings'!F32</f>
        <v>100 / 4"</v>
      </c>
      <c r="V109" s="39">
        <v>1</v>
      </c>
    </row>
    <row r="110" spans="1:22" ht="14.5">
      <c r="A110" s="69"/>
      <c r="B110" s="245" t="str">
        <f>IF(ISERROR(VLOOKUP(L110,$M$6:$V$612,7,0)),"",(VLOOKUP(L110,$M$6:$V716,7,0)))</f>
        <v/>
      </c>
      <c r="C110" s="140" t="str">
        <f t="shared" si="23"/>
        <v/>
      </c>
      <c r="D110" s="141" t="str">
        <f t="shared" si="24"/>
        <v/>
      </c>
      <c r="E110" s="140" t="str">
        <f t="shared" si="25"/>
        <v/>
      </c>
      <c r="F110" s="141" t="str">
        <f t="shared" si="26"/>
        <v/>
      </c>
      <c r="G110" s="142" t="str">
        <f t="shared" si="27"/>
        <v/>
      </c>
      <c r="H110" s="143" t="str">
        <f t="shared" si="28"/>
        <v/>
      </c>
      <c r="I110" s="144" t="str">
        <f t="shared" si="29"/>
        <v/>
      </c>
      <c r="J110" s="82"/>
      <c r="L110" s="36">
        <v>105</v>
      </c>
      <c r="M110" s="39">
        <f t="shared" si="22"/>
        <v>0</v>
      </c>
      <c r="N110" s="18"/>
      <c r="O110" s="41"/>
      <c r="P110" s="87">
        <f>'Reducing Fittings'!H36</f>
        <v>0</v>
      </c>
      <c r="Q110" s="94">
        <f>'Reducing Fittings'!I36</f>
        <v>0</v>
      </c>
      <c r="R110" s="94">
        <f>'Reducing Fittings'!K36</f>
        <v>0</v>
      </c>
      <c r="S110" s="87">
        <f>'Reducing Fittings'!D36</f>
        <v>0</v>
      </c>
      <c r="T110" s="87" t="str">
        <f>'Reducing Fittings'!E36</f>
        <v>Main Size</v>
      </c>
      <c r="U110" s="18" t="str">
        <f>'Reducing Fittings'!F36</f>
        <v>Reduced Size</v>
      </c>
      <c r="V110" s="87">
        <v>1</v>
      </c>
    </row>
    <row r="111" spans="1:22" ht="14.5">
      <c r="A111" s="69"/>
      <c r="B111" s="245" t="str">
        <f>IF(ISERROR(VLOOKUP(L111,$M$6:$V$612,7,0)),"",(VLOOKUP(L111,$M$6:$V717,7,0)))</f>
        <v/>
      </c>
      <c r="C111" s="140" t="str">
        <f t="shared" si="23"/>
        <v/>
      </c>
      <c r="D111" s="141" t="str">
        <f t="shared" si="24"/>
        <v/>
      </c>
      <c r="E111" s="140" t="str">
        <f t="shared" si="25"/>
        <v/>
      </c>
      <c r="F111" s="141" t="str">
        <f t="shared" si="26"/>
        <v/>
      </c>
      <c r="G111" s="142" t="str">
        <f t="shared" si="27"/>
        <v/>
      </c>
      <c r="H111" s="143" t="str">
        <f t="shared" si="28"/>
        <v/>
      </c>
      <c r="I111" s="144" t="str">
        <f t="shared" si="29"/>
        <v/>
      </c>
      <c r="J111" s="82"/>
      <c r="L111" s="36">
        <v>106</v>
      </c>
      <c r="M111" s="39">
        <f t="shared" si="22"/>
        <v>0</v>
      </c>
      <c r="N111" s="5" t="s">
        <v>269</v>
      </c>
      <c r="O111" s="41"/>
      <c r="P111" s="39">
        <f>'Reducing Fittings'!H37</f>
        <v>0</v>
      </c>
      <c r="Q111" s="90">
        <f>'Reducing Fittings'!I37</f>
        <v>91.82</v>
      </c>
      <c r="R111" s="90">
        <f>'Reducing Fittings'!K37</f>
        <v>0</v>
      </c>
      <c r="S111" s="39">
        <f>'Reducing Fittings'!D37</f>
        <v>2811000980</v>
      </c>
      <c r="T111" s="39" t="str">
        <f>'Reducing Fittings'!E37</f>
        <v>20 / ¾"</v>
      </c>
      <c r="U111" s="40" t="str">
        <f>'Reducing Fittings'!F37</f>
        <v>3/8"</v>
      </c>
      <c r="V111" s="39">
        <v>1</v>
      </c>
    </row>
    <row r="112" spans="1:22" ht="14.5">
      <c r="A112" s="69"/>
      <c r="B112" s="245" t="str">
        <f>IF(ISERROR(VLOOKUP(L112,$M$6:$V$612,7,0)),"",(VLOOKUP(L112,$M$6:$V718,7,0)))</f>
        <v/>
      </c>
      <c r="C112" s="140" t="str">
        <f t="shared" si="23"/>
        <v/>
      </c>
      <c r="D112" s="141" t="str">
        <f t="shared" si="24"/>
        <v/>
      </c>
      <c r="E112" s="140" t="str">
        <f t="shared" si="25"/>
        <v/>
      </c>
      <c r="F112" s="141" t="str">
        <f t="shared" si="26"/>
        <v/>
      </c>
      <c r="G112" s="142" t="str">
        <f t="shared" si="27"/>
        <v/>
      </c>
      <c r="H112" s="143" t="str">
        <f t="shared" si="28"/>
        <v/>
      </c>
      <c r="I112" s="144" t="str">
        <f t="shared" si="29"/>
        <v/>
      </c>
      <c r="J112" s="82"/>
      <c r="L112" s="36">
        <v>107</v>
      </c>
      <c r="M112" s="39">
        <f t="shared" si="22"/>
        <v>0</v>
      </c>
      <c r="N112" s="5" t="s">
        <v>269</v>
      </c>
      <c r="O112" s="41"/>
      <c r="P112" s="39">
        <f>'Reducing Fittings'!H38</f>
        <v>0</v>
      </c>
      <c r="Q112" s="90">
        <f>'Reducing Fittings'!I38</f>
        <v>93.25</v>
      </c>
      <c r="R112" s="90">
        <f>'Reducing Fittings'!K38</f>
        <v>0</v>
      </c>
      <c r="S112" s="39">
        <f>'Reducing Fittings'!D38</f>
        <v>2811100980</v>
      </c>
      <c r="T112" s="39" t="str">
        <f>'Reducing Fittings'!E38</f>
        <v>20 / ¾"</v>
      </c>
      <c r="U112" s="40" t="str">
        <f>'Reducing Fittings'!F38</f>
        <v>1/2"</v>
      </c>
      <c r="V112" s="39">
        <v>1</v>
      </c>
    </row>
    <row r="113" spans="1:22" ht="14.5">
      <c r="A113" s="69"/>
      <c r="B113" s="245" t="str">
        <f>IF(ISERROR(VLOOKUP(L113,$M$6:$V$612,7,0)),"",(VLOOKUP(L113,$M$6:$V719,7,0)))</f>
        <v/>
      </c>
      <c r="C113" s="140" t="str">
        <f t="shared" si="23"/>
        <v/>
      </c>
      <c r="D113" s="141" t="str">
        <f t="shared" si="24"/>
        <v/>
      </c>
      <c r="E113" s="140" t="str">
        <f t="shared" si="25"/>
        <v/>
      </c>
      <c r="F113" s="141" t="str">
        <f t="shared" si="26"/>
        <v/>
      </c>
      <c r="G113" s="142" t="str">
        <f t="shared" si="27"/>
        <v/>
      </c>
      <c r="H113" s="143" t="str">
        <f t="shared" si="28"/>
        <v/>
      </c>
      <c r="I113" s="144" t="str">
        <f t="shared" si="29"/>
        <v/>
      </c>
      <c r="J113" s="82"/>
      <c r="L113" s="36">
        <v>108</v>
      </c>
      <c r="M113" s="39">
        <f t="shared" si="22"/>
        <v>0</v>
      </c>
      <c r="N113" s="5" t="s">
        <v>269</v>
      </c>
      <c r="O113" s="41"/>
      <c r="P113" s="39">
        <f>'Reducing Fittings'!H39</f>
        <v>0</v>
      </c>
      <c r="Q113" s="90">
        <f>'Reducing Fittings'!I39</f>
        <v>98.18</v>
      </c>
      <c r="R113" s="90">
        <f>'Reducing Fittings'!K39</f>
        <v>0</v>
      </c>
      <c r="S113" s="39">
        <f>'Reducing Fittings'!D39</f>
        <v>2811200980</v>
      </c>
      <c r="T113" s="39" t="str">
        <f>'Reducing Fittings'!E39</f>
        <v>25 / 1"</v>
      </c>
      <c r="U113" s="40" t="str">
        <f>'Reducing Fittings'!F39</f>
        <v>1/2"</v>
      </c>
      <c r="V113" s="39">
        <v>1</v>
      </c>
    </row>
    <row r="114" spans="1:22" ht="14.5">
      <c r="A114" s="69"/>
      <c r="B114" s="245" t="str">
        <f>IF(ISERROR(VLOOKUP(L114,$M$6:$V$612,7,0)),"",(VLOOKUP(L114,$M$6:$V720,7,0)))</f>
        <v/>
      </c>
      <c r="C114" s="140" t="str">
        <f t="shared" si="23"/>
        <v/>
      </c>
      <c r="D114" s="141" t="str">
        <f t="shared" si="24"/>
        <v/>
      </c>
      <c r="E114" s="140" t="str">
        <f t="shared" si="25"/>
        <v/>
      </c>
      <c r="F114" s="141" t="str">
        <f t="shared" si="26"/>
        <v/>
      </c>
      <c r="G114" s="142" t="str">
        <f t="shared" si="27"/>
        <v/>
      </c>
      <c r="H114" s="143" t="str">
        <f t="shared" si="28"/>
        <v/>
      </c>
      <c r="I114" s="144" t="str">
        <f t="shared" si="29"/>
        <v/>
      </c>
      <c r="J114" s="82"/>
      <c r="L114" s="36">
        <v>109</v>
      </c>
      <c r="M114" s="39">
        <f t="shared" si="22"/>
        <v>0</v>
      </c>
      <c r="N114" s="5" t="s">
        <v>269</v>
      </c>
      <c r="O114" s="41"/>
      <c r="P114" s="39">
        <f>'Reducing Fittings'!H40</f>
        <v>0</v>
      </c>
      <c r="Q114" s="90">
        <f>'Reducing Fittings'!I40</f>
        <v>100.82</v>
      </c>
      <c r="R114" s="90">
        <f>'Reducing Fittings'!K40</f>
        <v>0</v>
      </c>
      <c r="S114" s="39">
        <f>'Reducing Fittings'!D40</f>
        <v>2811210980</v>
      </c>
      <c r="T114" s="39" t="str">
        <f>'Reducing Fittings'!E40</f>
        <v>25 / 1"</v>
      </c>
      <c r="U114" s="40" t="str">
        <f>'Reducing Fittings'!F40</f>
        <v>3/4"</v>
      </c>
      <c r="V114" s="39">
        <v>1</v>
      </c>
    </row>
    <row r="115" spans="1:22" ht="14.5">
      <c r="A115" s="69"/>
      <c r="B115" s="245" t="str">
        <f>IF(ISERROR(VLOOKUP(L115,$M$6:$V$612,7,0)),"",(VLOOKUP(L115,$M$6:$V721,7,0)))</f>
        <v/>
      </c>
      <c r="C115" s="140" t="str">
        <f t="shared" si="23"/>
        <v/>
      </c>
      <c r="D115" s="141" t="str">
        <f t="shared" si="24"/>
        <v/>
      </c>
      <c r="E115" s="140" t="str">
        <f t="shared" si="25"/>
        <v/>
      </c>
      <c r="F115" s="141" t="str">
        <f t="shared" si="26"/>
        <v/>
      </c>
      <c r="G115" s="142" t="str">
        <f t="shared" si="27"/>
        <v/>
      </c>
      <c r="H115" s="143" t="str">
        <f t="shared" si="28"/>
        <v/>
      </c>
      <c r="I115" s="144" t="str">
        <f t="shared" si="29"/>
        <v/>
      </c>
      <c r="J115" s="82"/>
      <c r="L115" s="36">
        <v>110</v>
      </c>
      <c r="M115" s="39">
        <f t="shared" si="22"/>
        <v>0</v>
      </c>
      <c r="N115" s="5" t="s">
        <v>269</v>
      </c>
      <c r="O115" s="41"/>
      <c r="P115" s="39">
        <f>'Reducing Fittings'!H41</f>
        <v>0</v>
      </c>
      <c r="Q115" s="90">
        <f>'Reducing Fittings'!I41</f>
        <v>140.51</v>
      </c>
      <c r="R115" s="90">
        <f>'Reducing Fittings'!K41</f>
        <v>0</v>
      </c>
      <c r="S115" s="39">
        <f>'Reducing Fittings'!D41</f>
        <v>2811420980</v>
      </c>
      <c r="T115" s="39" t="str">
        <f>'Reducing Fittings'!E41</f>
        <v>40 / 1½"</v>
      </c>
      <c r="U115" s="40" t="str">
        <f>'Reducing Fittings'!F41</f>
        <v>1"</v>
      </c>
      <c r="V115" s="39">
        <v>1</v>
      </c>
    </row>
    <row r="116" spans="1:22" ht="14.5">
      <c r="A116" s="69"/>
      <c r="B116" s="245" t="str">
        <f>IF(ISERROR(VLOOKUP(L116,$M$6:$V$612,7,0)),"",(VLOOKUP(L116,$M$6:$V722,7,0)))</f>
        <v/>
      </c>
      <c r="C116" s="140" t="str">
        <f t="shared" si="23"/>
        <v/>
      </c>
      <c r="D116" s="141" t="str">
        <f t="shared" si="24"/>
        <v/>
      </c>
      <c r="E116" s="140" t="str">
        <f t="shared" si="25"/>
        <v/>
      </c>
      <c r="F116" s="141" t="str">
        <f t="shared" si="26"/>
        <v/>
      </c>
      <c r="G116" s="142" t="str">
        <f t="shared" si="27"/>
        <v/>
      </c>
      <c r="H116" s="143" t="str">
        <f t="shared" si="28"/>
        <v/>
      </c>
      <c r="I116" s="144" t="str">
        <f t="shared" si="29"/>
        <v/>
      </c>
      <c r="J116" s="82"/>
      <c r="L116" s="36">
        <v>111</v>
      </c>
      <c r="M116" s="39">
        <f t="shared" si="22"/>
        <v>0</v>
      </c>
      <c r="N116" s="5" t="s">
        <v>269</v>
      </c>
      <c r="O116" s="41"/>
      <c r="P116" s="39">
        <f>'Reducing Fittings'!H42</f>
        <v>0</v>
      </c>
      <c r="Q116" s="90">
        <f>'Reducing Fittings'!I42</f>
        <v>156.52000000000001</v>
      </c>
      <c r="R116" s="90">
        <f>'Reducing Fittings'!K42</f>
        <v>0</v>
      </c>
      <c r="S116" s="39">
        <f>'Reducing Fittings'!D42</f>
        <v>2811520980</v>
      </c>
      <c r="T116" s="39" t="str">
        <f>'Reducing Fittings'!E42</f>
        <v>50 / 2"</v>
      </c>
      <c r="U116" s="40" t="str">
        <f>'Reducing Fittings'!F42</f>
        <v>1"</v>
      </c>
      <c r="V116" s="39">
        <v>1</v>
      </c>
    </row>
    <row r="117" spans="1:22" ht="14.5">
      <c r="A117" s="69"/>
      <c r="B117" s="245" t="str">
        <f>IF(ISERROR(VLOOKUP(L117,$M$6:$V$612,7,0)),"",(VLOOKUP(L117,$M$6:$V723,7,0)))</f>
        <v/>
      </c>
      <c r="C117" s="140" t="str">
        <f t="shared" si="23"/>
        <v/>
      </c>
      <c r="D117" s="141" t="str">
        <f t="shared" si="24"/>
        <v/>
      </c>
      <c r="E117" s="140" t="str">
        <f t="shared" si="25"/>
        <v/>
      </c>
      <c r="F117" s="141" t="str">
        <f t="shared" si="26"/>
        <v/>
      </c>
      <c r="G117" s="142" t="str">
        <f t="shared" si="27"/>
        <v/>
      </c>
      <c r="H117" s="143" t="str">
        <f t="shared" si="28"/>
        <v/>
      </c>
      <c r="I117" s="144" t="str">
        <f t="shared" si="29"/>
        <v/>
      </c>
      <c r="J117" s="82"/>
      <c r="L117" s="36">
        <v>112</v>
      </c>
      <c r="M117" s="39">
        <f t="shared" si="22"/>
        <v>0</v>
      </c>
      <c r="N117" s="18"/>
      <c r="O117" s="41"/>
      <c r="P117" s="87">
        <f>'Reducing Fittings'!H43</f>
        <v>0</v>
      </c>
      <c r="Q117" s="94">
        <f>'Reducing Fittings'!I43</f>
        <v>0</v>
      </c>
      <c r="R117" s="94">
        <f>'Reducing Fittings'!K43</f>
        <v>0</v>
      </c>
      <c r="S117" s="87">
        <f>'Reducing Fittings'!D43</f>
        <v>0</v>
      </c>
      <c r="T117" s="87" t="str">
        <f>'Reducing Fittings'!E43</f>
        <v>Main Size</v>
      </c>
      <c r="U117" s="18" t="str">
        <f>'Reducing Fittings'!F43</f>
        <v>Reduced Size</v>
      </c>
      <c r="V117" s="87">
        <v>1</v>
      </c>
    </row>
    <row r="118" spans="1:22" ht="14.5">
      <c r="A118" s="69"/>
      <c r="B118" s="245" t="str">
        <f>IF(ISERROR(VLOOKUP(L118,$M$6:$V$612,7,0)),"",(VLOOKUP(L118,$M$6:$V724,7,0)))</f>
        <v/>
      </c>
      <c r="C118" s="140" t="str">
        <f t="shared" si="23"/>
        <v/>
      </c>
      <c r="D118" s="141" t="str">
        <f t="shared" si="24"/>
        <v/>
      </c>
      <c r="E118" s="140" t="str">
        <f t="shared" si="25"/>
        <v/>
      </c>
      <c r="F118" s="141" t="str">
        <f t="shared" si="26"/>
        <v/>
      </c>
      <c r="G118" s="142" t="str">
        <f t="shared" si="27"/>
        <v/>
      </c>
      <c r="H118" s="143" t="str">
        <f t="shared" si="28"/>
        <v/>
      </c>
      <c r="I118" s="144" t="str">
        <f t="shared" si="29"/>
        <v/>
      </c>
      <c r="J118" s="82"/>
      <c r="L118" s="36">
        <v>113</v>
      </c>
      <c r="M118" s="39">
        <f t="shared" si="22"/>
        <v>0</v>
      </c>
      <c r="N118" s="5" t="s">
        <v>269</v>
      </c>
      <c r="O118" s="41"/>
      <c r="P118" s="39">
        <f>'Reducing Fittings'!H44</f>
        <v>0</v>
      </c>
      <c r="Q118" s="90">
        <f>'Reducing Fittings'!I44</f>
        <v>179.49</v>
      </c>
      <c r="R118" s="90">
        <f>'Reducing Fittings'!K44</f>
        <v>0</v>
      </c>
      <c r="S118" s="39">
        <f>'Reducing Fittings'!D44</f>
        <v>2811650990</v>
      </c>
      <c r="T118" s="39" t="str">
        <f>'Reducing Fittings'!E44</f>
        <v>63 / 2½"</v>
      </c>
      <c r="U118" s="40" t="str">
        <f>'Reducing Fittings'!F44</f>
        <v>2"</v>
      </c>
      <c r="V118" s="39">
        <v>1</v>
      </c>
    </row>
    <row r="119" spans="1:22" ht="14.5">
      <c r="A119" s="69"/>
      <c r="B119" s="245" t="str">
        <f>IF(ISERROR(VLOOKUP(L119,$M$6:$V$612,7,0)),"",(VLOOKUP(L119,$M$6:$V725,7,0)))</f>
        <v/>
      </c>
      <c r="C119" s="140" t="str">
        <f t="shared" si="23"/>
        <v/>
      </c>
      <c r="D119" s="141" t="str">
        <f t="shared" si="24"/>
        <v/>
      </c>
      <c r="E119" s="140" t="str">
        <f t="shared" si="25"/>
        <v/>
      </c>
      <c r="F119" s="141" t="str">
        <f t="shared" si="26"/>
        <v/>
      </c>
      <c r="G119" s="142" t="str">
        <f t="shared" si="27"/>
        <v/>
      </c>
      <c r="H119" s="143" t="str">
        <f t="shared" si="28"/>
        <v/>
      </c>
      <c r="I119" s="144" t="str">
        <f t="shared" si="29"/>
        <v/>
      </c>
      <c r="J119" s="82"/>
      <c r="L119" s="36">
        <v>114</v>
      </c>
      <c r="M119" s="39">
        <f t="shared" si="22"/>
        <v>0</v>
      </c>
      <c r="N119" s="5" t="s">
        <v>269</v>
      </c>
      <c r="O119" s="41"/>
      <c r="P119" s="39">
        <f>'Reducing Fittings'!H45</f>
        <v>0</v>
      </c>
      <c r="Q119" s="90">
        <f>'Reducing Fittings'!I45</f>
        <v>224.66</v>
      </c>
      <c r="R119" s="90">
        <f>'Reducing Fittings'!K45</f>
        <v>0</v>
      </c>
      <c r="S119" s="39">
        <f>'Reducing Fittings'!D45</f>
        <v>2811760990</v>
      </c>
      <c r="T119" s="39" t="str">
        <f>'Reducing Fittings'!E45</f>
        <v>80 / 3"</v>
      </c>
      <c r="U119" s="40" t="str">
        <f>'Reducing Fittings'!F45</f>
        <v>2 1/2"</v>
      </c>
      <c r="V119" s="39">
        <v>1</v>
      </c>
    </row>
    <row r="120" spans="1:22" ht="14.5">
      <c r="A120" s="69"/>
      <c r="B120" s="245" t="str">
        <f>IF(ISERROR(VLOOKUP(L120,$M$6:$V$612,7,0)),"",(VLOOKUP(L120,$M$6:$V726,7,0)))</f>
        <v/>
      </c>
      <c r="C120" s="140" t="str">
        <f t="shared" si="23"/>
        <v/>
      </c>
      <c r="D120" s="141" t="str">
        <f t="shared" si="24"/>
        <v/>
      </c>
      <c r="E120" s="140" t="str">
        <f t="shared" si="25"/>
        <v/>
      </c>
      <c r="F120" s="141" t="str">
        <f t="shared" si="26"/>
        <v/>
      </c>
      <c r="G120" s="142" t="str">
        <f t="shared" si="27"/>
        <v/>
      </c>
      <c r="H120" s="143" t="str">
        <f t="shared" si="28"/>
        <v/>
      </c>
      <c r="I120" s="144" t="str">
        <f t="shared" si="29"/>
        <v/>
      </c>
      <c r="J120" s="82"/>
      <c r="L120" s="36">
        <v>115</v>
      </c>
      <c r="M120" s="39">
        <f t="shared" si="22"/>
        <v>0</v>
      </c>
      <c r="N120" s="5" t="s">
        <v>269</v>
      </c>
      <c r="O120" s="41"/>
      <c r="P120" s="39">
        <f>'Reducing Fittings'!H46</f>
        <v>0</v>
      </c>
      <c r="Q120" s="90">
        <f>'Reducing Fittings'!I46</f>
        <v>217.17</v>
      </c>
      <c r="R120" s="90">
        <f>'Reducing Fittings'!K46</f>
        <v>0</v>
      </c>
      <c r="S120" s="39">
        <f>'Reducing Fittings'!D46</f>
        <v>2811770990</v>
      </c>
      <c r="T120" s="39" t="str">
        <f>'Reducing Fittings'!E46</f>
        <v>80 / 3"</v>
      </c>
      <c r="U120" s="40" t="str">
        <f>'Reducing Fittings'!F46</f>
        <v>3"</v>
      </c>
      <c r="V120" s="39">
        <v>1</v>
      </c>
    </row>
    <row r="121" spans="1:22" ht="14.5">
      <c r="A121" s="69"/>
      <c r="B121" s="245" t="str">
        <f>IF(ISERROR(VLOOKUP(L121,$M$6:$V$612,7,0)),"",(VLOOKUP(L121,$M$6:$V727,7,0)))</f>
        <v/>
      </c>
      <c r="C121" s="140" t="str">
        <f t="shared" si="23"/>
        <v/>
      </c>
      <c r="D121" s="141" t="str">
        <f t="shared" si="24"/>
        <v/>
      </c>
      <c r="E121" s="140" t="str">
        <f t="shared" si="25"/>
        <v/>
      </c>
      <c r="F121" s="141" t="str">
        <f t="shared" si="26"/>
        <v/>
      </c>
      <c r="G121" s="142" t="str">
        <f t="shared" si="27"/>
        <v/>
      </c>
      <c r="H121" s="143" t="str">
        <f t="shared" si="28"/>
        <v/>
      </c>
      <c r="I121" s="144" t="str">
        <f t="shared" si="29"/>
        <v/>
      </c>
      <c r="J121" s="82"/>
      <c r="L121" s="36">
        <v>116</v>
      </c>
      <c r="M121" s="39">
        <f t="shared" si="22"/>
        <v>0</v>
      </c>
      <c r="N121" s="5" t="s">
        <v>269</v>
      </c>
      <c r="O121" s="41"/>
      <c r="P121" s="39">
        <f>'Reducing Fittings'!H47</f>
        <v>0</v>
      </c>
      <c r="Q121" s="90">
        <f>'Reducing Fittings'!I47</f>
        <v>161.79</v>
      </c>
      <c r="R121" s="90">
        <f>'Reducing Fittings'!K47</f>
        <v>0</v>
      </c>
      <c r="S121" s="39">
        <f>'Reducing Fittings'!D47</f>
        <v>2810820900</v>
      </c>
      <c r="T121" s="39" t="str">
        <f>'Reducing Fittings'!E47</f>
        <v>100 / 4"</v>
      </c>
      <c r="U121" s="40" t="str">
        <f>'Reducing Fittings'!F47</f>
        <v>1"</v>
      </c>
      <c r="V121" s="39">
        <v>1</v>
      </c>
    </row>
    <row r="122" spans="1:22" ht="14.5">
      <c r="A122" s="69"/>
      <c r="B122" s="245" t="str">
        <f>IF(ISERROR(VLOOKUP(L122,$M$6:$V$612,7,0)),"",(VLOOKUP(L122,$M$6:$V728,7,0)))</f>
        <v/>
      </c>
      <c r="C122" s="140" t="str">
        <f t="shared" si="23"/>
        <v/>
      </c>
      <c r="D122" s="141" t="str">
        <f t="shared" si="24"/>
        <v/>
      </c>
      <c r="E122" s="140" t="str">
        <f t="shared" si="25"/>
        <v/>
      </c>
      <c r="F122" s="141" t="str">
        <f t="shared" si="26"/>
        <v/>
      </c>
      <c r="G122" s="142" t="str">
        <f t="shared" si="27"/>
        <v/>
      </c>
      <c r="H122" s="143" t="str">
        <f t="shared" si="28"/>
        <v/>
      </c>
      <c r="I122" s="144" t="str">
        <f t="shared" si="29"/>
        <v/>
      </c>
      <c r="J122" s="82"/>
      <c r="L122" s="36">
        <v>117</v>
      </c>
      <c r="M122" s="39">
        <f t="shared" si="22"/>
        <v>0</v>
      </c>
      <c r="N122" s="5" t="s">
        <v>269</v>
      </c>
      <c r="O122" s="41"/>
      <c r="P122" s="39">
        <f>'Reducing Fittings'!H48</f>
        <v>0</v>
      </c>
      <c r="Q122" s="90">
        <f>'Reducing Fittings'!I48</f>
        <v>338.23</v>
      </c>
      <c r="R122" s="90">
        <f>'Reducing Fittings'!K48</f>
        <v>0</v>
      </c>
      <c r="S122" s="39">
        <f>'Reducing Fittings'!D48</f>
        <v>2810920900</v>
      </c>
      <c r="T122" s="39" t="str">
        <f>'Reducing Fittings'!E48</f>
        <v>158 / 6"</v>
      </c>
      <c r="U122" s="40" t="str">
        <f>'Reducing Fittings'!F48</f>
        <v>1"</v>
      </c>
      <c r="V122" s="39">
        <v>1</v>
      </c>
    </row>
    <row r="123" spans="1:22" ht="14.5">
      <c r="A123" s="69"/>
      <c r="B123" s="245" t="str">
        <f>IF(ISERROR(VLOOKUP(L123,$M$6:$V$612,7,0)),"",(VLOOKUP(L123,$M$6:$V729,7,0)))</f>
        <v/>
      </c>
      <c r="C123" s="140" t="str">
        <f t="shared" si="23"/>
        <v/>
      </c>
      <c r="D123" s="141" t="str">
        <f t="shared" si="24"/>
        <v/>
      </c>
      <c r="E123" s="140" t="str">
        <f t="shared" si="25"/>
        <v/>
      </c>
      <c r="F123" s="141" t="str">
        <f t="shared" si="26"/>
        <v/>
      </c>
      <c r="G123" s="142" t="str">
        <f t="shared" si="27"/>
        <v/>
      </c>
      <c r="H123" s="143" t="str">
        <f t="shared" si="28"/>
        <v/>
      </c>
      <c r="I123" s="144" t="str">
        <f t="shared" si="29"/>
        <v/>
      </c>
      <c r="J123" s="82"/>
      <c r="L123" s="36">
        <v>118</v>
      </c>
      <c r="M123" s="39">
        <f t="shared" ref="M123:M126" si="30">IF(P123&gt;0,M122+1,M122)</f>
        <v>0</v>
      </c>
      <c r="N123" s="9"/>
      <c r="O123" s="41"/>
      <c r="Q123" s="92"/>
      <c r="R123" s="92"/>
    </row>
    <row r="124" spans="1:22" ht="14.5">
      <c r="A124" s="69"/>
      <c r="B124" s="245" t="str">
        <f>IF(ISERROR(VLOOKUP(L124,$M$6:$V$612,7,0)),"",(VLOOKUP(L124,$M$6:$V730,7,0)))</f>
        <v/>
      </c>
      <c r="C124" s="140" t="str">
        <f t="shared" si="23"/>
        <v/>
      </c>
      <c r="D124" s="141" t="str">
        <f t="shared" si="24"/>
        <v/>
      </c>
      <c r="E124" s="140" t="str">
        <f t="shared" si="25"/>
        <v/>
      </c>
      <c r="F124" s="141" t="str">
        <f t="shared" si="26"/>
        <v/>
      </c>
      <c r="G124" s="142" t="str">
        <f t="shared" si="27"/>
        <v/>
      </c>
      <c r="H124" s="143" t="str">
        <f t="shared" si="28"/>
        <v/>
      </c>
      <c r="I124" s="144" t="str">
        <f t="shared" si="29"/>
        <v/>
      </c>
      <c r="J124" s="82"/>
      <c r="L124" s="36">
        <v>119</v>
      </c>
      <c r="M124" s="39">
        <f t="shared" si="30"/>
        <v>0</v>
      </c>
      <c r="N124" s="9"/>
      <c r="O124" s="41"/>
      <c r="Q124" s="92"/>
      <c r="R124" s="92"/>
    </row>
    <row r="125" spans="1:22" ht="14.5">
      <c r="A125" s="69"/>
      <c r="B125" s="245" t="str">
        <f>IF(ISERROR(VLOOKUP(L125,$M$6:$V$612,7,0)),"",(VLOOKUP(L125,$M$6:$V731,7,0)))</f>
        <v/>
      </c>
      <c r="C125" s="140" t="str">
        <f t="shared" si="23"/>
        <v/>
      </c>
      <c r="D125" s="141" t="str">
        <f t="shared" si="24"/>
        <v/>
      </c>
      <c r="E125" s="140" t="str">
        <f t="shared" si="25"/>
        <v/>
      </c>
      <c r="F125" s="141" t="str">
        <f t="shared" si="26"/>
        <v/>
      </c>
      <c r="G125" s="142" t="str">
        <f t="shared" si="27"/>
        <v/>
      </c>
      <c r="H125" s="143" t="str">
        <f t="shared" si="28"/>
        <v/>
      </c>
      <c r="I125" s="144" t="str">
        <f t="shared" si="29"/>
        <v/>
      </c>
      <c r="J125" s="82"/>
      <c r="L125" s="36">
        <v>120</v>
      </c>
      <c r="M125" s="39">
        <f t="shared" si="30"/>
        <v>0</v>
      </c>
      <c r="N125" s="5" t="s">
        <v>269</v>
      </c>
      <c r="O125" s="41"/>
      <c r="P125" s="39">
        <f>'Reducing Fittings'!H51</f>
        <v>0</v>
      </c>
      <c r="Q125" s="90">
        <f>'Reducing Fittings'!I51</f>
        <v>122.07</v>
      </c>
      <c r="R125" s="90">
        <f>'Reducing Fittings'!K51</f>
        <v>0</v>
      </c>
      <c r="S125" s="39">
        <f>'Reducing Fittings'!D51</f>
        <v>2811646280</v>
      </c>
      <c r="T125" s="39" t="str">
        <f>'Reducing Fittings'!E51</f>
        <v>63 / 2½"</v>
      </c>
      <c r="U125" s="40" t="str">
        <f>'Reducing Fittings'!F51</f>
        <v xml:space="preserve">40 / 1 1/2" </v>
      </c>
      <c r="V125" s="39">
        <v>1</v>
      </c>
    </row>
    <row r="126" spans="1:22" ht="14.5">
      <c r="A126" s="69"/>
      <c r="B126" s="245" t="str">
        <f>IF(ISERROR(VLOOKUP(L126,$M$6:$V$612,7,0)),"",(VLOOKUP(L126,$M$6:$V732,7,0)))</f>
        <v/>
      </c>
      <c r="C126" s="140" t="str">
        <f t="shared" si="23"/>
        <v/>
      </c>
      <c r="D126" s="141" t="str">
        <f t="shared" si="24"/>
        <v/>
      </c>
      <c r="E126" s="140" t="str">
        <f t="shared" si="25"/>
        <v/>
      </c>
      <c r="F126" s="141" t="str">
        <f t="shared" si="26"/>
        <v/>
      </c>
      <c r="G126" s="142" t="str">
        <f t="shared" si="27"/>
        <v/>
      </c>
      <c r="H126" s="143" t="str">
        <f t="shared" si="28"/>
        <v/>
      </c>
      <c r="I126" s="144" t="str">
        <f t="shared" si="29"/>
        <v/>
      </c>
      <c r="J126" s="82"/>
      <c r="L126" s="36">
        <v>121</v>
      </c>
      <c r="M126" s="39">
        <f t="shared" si="30"/>
        <v>0</v>
      </c>
      <c r="N126" s="5" t="s">
        <v>269</v>
      </c>
      <c r="O126" s="41"/>
      <c r="P126" s="39">
        <f>'Reducing Fittings'!H52</f>
        <v>0</v>
      </c>
      <c r="Q126" s="90">
        <f>'Reducing Fittings'!I52</f>
        <v>179.49</v>
      </c>
      <c r="R126" s="90">
        <f>'Reducing Fittings'!K52</f>
        <v>0</v>
      </c>
      <c r="S126" s="39">
        <f>'Reducing Fittings'!D52</f>
        <v>2811746280</v>
      </c>
      <c r="T126" s="39" t="str">
        <f>'Reducing Fittings'!E52</f>
        <v>80 / 3"</v>
      </c>
      <c r="U126" s="40" t="str">
        <f>'Reducing Fittings'!F52</f>
        <v>40 / 1 1/2"</v>
      </c>
      <c r="V126" s="39">
        <v>1</v>
      </c>
    </row>
    <row r="127" spans="1:22" ht="14.5">
      <c r="A127" s="69"/>
      <c r="B127" s="245" t="str">
        <f>IF(ISERROR(VLOOKUP(L127,$M$6:$V$612,7,0)),"",(VLOOKUP(L127,$M$6:$V733,7,0)))</f>
        <v/>
      </c>
      <c r="C127" s="140" t="str">
        <f t="shared" si="23"/>
        <v/>
      </c>
      <c r="D127" s="141" t="str">
        <f t="shared" si="24"/>
        <v/>
      </c>
      <c r="E127" s="140" t="str">
        <f t="shared" si="25"/>
        <v/>
      </c>
      <c r="F127" s="141" t="str">
        <f t="shared" si="26"/>
        <v/>
      </c>
      <c r="G127" s="142" t="str">
        <f t="shared" si="27"/>
        <v/>
      </c>
      <c r="H127" s="143" t="str">
        <f t="shared" si="28"/>
        <v/>
      </c>
      <c r="I127" s="144" t="str">
        <f t="shared" si="29"/>
        <v/>
      </c>
      <c r="J127" s="82"/>
      <c r="L127" s="36">
        <v>122</v>
      </c>
      <c r="M127" s="39">
        <f t="shared" ref="M127:M129" si="31">IF(P127&gt;0,M126+1,M126)</f>
        <v>0</v>
      </c>
      <c r="N127" s="5" t="s">
        <v>269</v>
      </c>
      <c r="O127" s="41"/>
      <c r="P127" s="39">
        <f>'Reducing Fittings'!H53</f>
        <v>0</v>
      </c>
      <c r="Q127" s="90">
        <f>'Reducing Fittings'!I53</f>
        <v>211.99</v>
      </c>
      <c r="R127" s="90">
        <f>'Reducing Fittings'!K53</f>
        <v>0</v>
      </c>
      <c r="S127" s="39">
        <f>'Reducing Fittings'!D53</f>
        <v>2811756280</v>
      </c>
      <c r="T127" s="39" t="str">
        <f>'Reducing Fittings'!E53</f>
        <v>80 / 3"</v>
      </c>
      <c r="U127" s="40" t="str">
        <f>'Reducing Fittings'!F53</f>
        <v>50 / 2"</v>
      </c>
      <c r="V127" s="39">
        <v>1</v>
      </c>
    </row>
    <row r="128" spans="1:22" ht="14.5">
      <c r="A128" s="69"/>
      <c r="B128" s="245" t="str">
        <f>IF(ISERROR(VLOOKUP(L128,$M$6:$V$612,7,0)),"",(VLOOKUP(L128,$M$6:$V734,7,0)))</f>
        <v/>
      </c>
      <c r="C128" s="140" t="str">
        <f t="shared" si="23"/>
        <v/>
      </c>
      <c r="D128" s="141" t="str">
        <f t="shared" si="24"/>
        <v/>
      </c>
      <c r="E128" s="140" t="str">
        <f t="shared" si="25"/>
        <v/>
      </c>
      <c r="F128" s="141" t="str">
        <f t="shared" si="26"/>
        <v/>
      </c>
      <c r="G128" s="142" t="str">
        <f t="shared" si="27"/>
        <v/>
      </c>
      <c r="H128" s="143" t="str">
        <f t="shared" si="28"/>
        <v/>
      </c>
      <c r="I128" s="144" t="str">
        <f t="shared" si="29"/>
        <v/>
      </c>
      <c r="J128" s="82"/>
      <c r="L128" s="36">
        <v>123</v>
      </c>
      <c r="M128" s="39">
        <f t="shared" si="31"/>
        <v>0</v>
      </c>
      <c r="N128" s="9"/>
      <c r="O128" s="41"/>
      <c r="Q128" s="92"/>
      <c r="R128" s="92"/>
    </row>
    <row r="129" spans="1:22" ht="14.5">
      <c r="A129" s="69"/>
      <c r="B129" s="245" t="str">
        <f>IF(ISERROR(VLOOKUP(L129,$M$6:$V$612,7,0)),"",(VLOOKUP(L129,$M$6:$V735,7,0)))</f>
        <v/>
      </c>
      <c r="C129" s="140" t="str">
        <f t="shared" si="23"/>
        <v/>
      </c>
      <c r="D129" s="141" t="str">
        <f t="shared" si="24"/>
        <v/>
      </c>
      <c r="E129" s="140" t="str">
        <f t="shared" si="25"/>
        <v/>
      </c>
      <c r="F129" s="141" t="str">
        <f t="shared" si="26"/>
        <v/>
      </c>
      <c r="G129" s="142" t="str">
        <f t="shared" si="27"/>
        <v/>
      </c>
      <c r="H129" s="143" t="str">
        <f t="shared" si="28"/>
        <v/>
      </c>
      <c r="I129" s="144" t="str">
        <f t="shared" si="29"/>
        <v/>
      </c>
      <c r="J129" s="82"/>
      <c r="L129" s="36">
        <v>124</v>
      </c>
      <c r="M129" s="39">
        <f t="shared" si="31"/>
        <v>0</v>
      </c>
      <c r="O129" s="41"/>
      <c r="Q129" s="92"/>
      <c r="R129" s="92"/>
    </row>
    <row r="130" spans="1:22" ht="14.5">
      <c r="A130" s="69"/>
      <c r="B130" s="245" t="str">
        <f>IF(ISERROR(VLOOKUP(L130,$M$6:$V$612,7,0)),"",(VLOOKUP(L130,$M$6:$V736,7,0)))</f>
        <v/>
      </c>
      <c r="C130" s="140" t="str">
        <f t="shared" si="23"/>
        <v/>
      </c>
      <c r="D130" s="141" t="str">
        <f t="shared" si="24"/>
        <v/>
      </c>
      <c r="E130" s="140" t="str">
        <f t="shared" si="25"/>
        <v/>
      </c>
      <c r="F130" s="141" t="str">
        <f t="shared" si="26"/>
        <v/>
      </c>
      <c r="G130" s="142" t="str">
        <f t="shared" si="27"/>
        <v/>
      </c>
      <c r="H130" s="143" t="str">
        <f t="shared" si="28"/>
        <v/>
      </c>
      <c r="I130" s="144" t="str">
        <f t="shared" si="29"/>
        <v/>
      </c>
      <c r="J130" s="82"/>
      <c r="L130" s="36">
        <v>125</v>
      </c>
      <c r="M130" s="39">
        <f t="shared" si="22"/>
        <v>0</v>
      </c>
      <c r="N130" s="40" t="s">
        <v>30</v>
      </c>
      <c r="O130" s="41"/>
      <c r="P130" s="39">
        <f>QDrops!H4</f>
        <v>0</v>
      </c>
      <c r="Q130" s="95">
        <f>QDrops!I4</f>
        <v>24.07</v>
      </c>
      <c r="R130" s="95">
        <f>QDrops!K4</f>
        <v>0</v>
      </c>
      <c r="S130" s="39">
        <f>QDrops!D4</f>
        <v>2811211080</v>
      </c>
      <c r="T130" s="39" t="str">
        <f>QDrops!E4</f>
        <v>25 / 1"</v>
      </c>
      <c r="U130" s="40" t="str">
        <f>QDrops!F4</f>
        <v>20 / ¾"</v>
      </c>
      <c r="V130" s="39">
        <v>1</v>
      </c>
    </row>
    <row r="131" spans="1:22" ht="14.5">
      <c r="A131" s="69"/>
      <c r="B131" s="245" t="str">
        <f>IF(ISERROR(VLOOKUP(L131,$M$6:$V$612,7,0)),"",(VLOOKUP(L131,$M$6:$V737,7,0)))</f>
        <v/>
      </c>
      <c r="C131" s="140" t="str">
        <f t="shared" si="23"/>
        <v/>
      </c>
      <c r="D131" s="141" t="str">
        <f t="shared" si="24"/>
        <v/>
      </c>
      <c r="E131" s="140" t="str">
        <f t="shared" si="25"/>
        <v/>
      </c>
      <c r="F131" s="141" t="str">
        <f t="shared" si="26"/>
        <v/>
      </c>
      <c r="G131" s="142" t="str">
        <f t="shared" si="27"/>
        <v/>
      </c>
      <c r="H131" s="143" t="str">
        <f t="shared" si="28"/>
        <v/>
      </c>
      <c r="I131" s="144" t="str">
        <f t="shared" si="29"/>
        <v/>
      </c>
      <c r="J131" s="82"/>
      <c r="L131" s="36">
        <v>126</v>
      </c>
      <c r="M131" s="39">
        <f t="shared" si="22"/>
        <v>0</v>
      </c>
      <c r="N131" s="40" t="s">
        <v>30</v>
      </c>
      <c r="O131" s="41"/>
      <c r="P131" s="39">
        <f>QDrops!H5</f>
        <v>0</v>
      </c>
      <c r="Q131" s="95">
        <f>QDrops!I5</f>
        <v>33.92</v>
      </c>
      <c r="R131" s="95">
        <f>QDrops!K5</f>
        <v>0</v>
      </c>
      <c r="S131" s="39">
        <f>QDrops!D5</f>
        <v>2811411080</v>
      </c>
      <c r="T131" s="39" t="str">
        <f>QDrops!E5</f>
        <v>40 / 1½"</v>
      </c>
      <c r="U131" s="40" t="str">
        <f>QDrops!F5</f>
        <v>20 / ¾"</v>
      </c>
      <c r="V131" s="39">
        <v>1</v>
      </c>
    </row>
    <row r="132" spans="1:22" ht="14.5">
      <c r="A132" s="69"/>
      <c r="B132" s="245" t="str">
        <f>IF(ISERROR(VLOOKUP(L132,$M$6:$V$612,7,0)),"",(VLOOKUP(L132,$M$6:$V738,7,0)))</f>
        <v/>
      </c>
      <c r="C132" s="140" t="str">
        <f t="shared" si="23"/>
        <v/>
      </c>
      <c r="D132" s="141" t="str">
        <f t="shared" si="24"/>
        <v/>
      </c>
      <c r="E132" s="140" t="str">
        <f t="shared" si="25"/>
        <v/>
      </c>
      <c r="F132" s="141" t="str">
        <f t="shared" si="26"/>
        <v/>
      </c>
      <c r="G132" s="142" t="str">
        <f t="shared" si="27"/>
        <v/>
      </c>
      <c r="H132" s="143" t="str">
        <f t="shared" si="28"/>
        <v/>
      </c>
      <c r="I132" s="144" t="str">
        <f t="shared" si="29"/>
        <v/>
      </c>
      <c r="J132" s="82"/>
      <c r="L132" s="36">
        <v>127</v>
      </c>
      <c r="M132" s="39">
        <f t="shared" si="22"/>
        <v>0</v>
      </c>
      <c r="N132" s="40" t="s">
        <v>30</v>
      </c>
      <c r="O132" s="41"/>
      <c r="P132" s="39">
        <f>QDrops!H6</f>
        <v>0</v>
      </c>
      <c r="Q132" s="95">
        <f>QDrops!I6</f>
        <v>36.14</v>
      </c>
      <c r="R132" s="95">
        <f>QDrops!K6</f>
        <v>0</v>
      </c>
      <c r="S132" s="39">
        <f>QDrops!D6</f>
        <v>2811421080</v>
      </c>
      <c r="T132" s="39" t="str">
        <f>QDrops!E6</f>
        <v>40 / 1½"</v>
      </c>
      <c r="U132" s="40" t="str">
        <f>QDrops!F6</f>
        <v>25 / 1"</v>
      </c>
      <c r="V132" s="39">
        <v>1</v>
      </c>
    </row>
    <row r="133" spans="1:22" ht="14.5">
      <c r="A133" s="69"/>
      <c r="B133" s="245" t="str">
        <f>IF(ISERROR(VLOOKUP(L133,$M$6:$V$612,7,0)),"",(VLOOKUP(L133,$M$6:$V739,7,0)))</f>
        <v/>
      </c>
      <c r="C133" s="140" t="str">
        <f t="shared" si="23"/>
        <v/>
      </c>
      <c r="D133" s="141" t="str">
        <f t="shared" si="24"/>
        <v/>
      </c>
      <c r="E133" s="140" t="str">
        <f t="shared" si="25"/>
        <v/>
      </c>
      <c r="F133" s="141" t="str">
        <f t="shared" si="26"/>
        <v/>
      </c>
      <c r="G133" s="142" t="str">
        <f t="shared" si="27"/>
        <v/>
      </c>
      <c r="H133" s="143" t="str">
        <f t="shared" si="28"/>
        <v/>
      </c>
      <c r="I133" s="144" t="str">
        <f t="shared" si="29"/>
        <v/>
      </c>
      <c r="J133" s="82"/>
      <c r="L133" s="36">
        <v>128</v>
      </c>
      <c r="M133" s="39">
        <f t="shared" si="22"/>
        <v>0</v>
      </c>
      <c r="N133" s="40" t="s">
        <v>30</v>
      </c>
      <c r="O133" s="41"/>
      <c r="P133" s="39">
        <f>QDrops!H7</f>
        <v>0</v>
      </c>
      <c r="Q133" s="95">
        <f>QDrops!I7</f>
        <v>50.47</v>
      </c>
      <c r="R133" s="95">
        <f>QDrops!K7</f>
        <v>0</v>
      </c>
      <c r="S133" s="39">
        <f>QDrops!D7</f>
        <v>2811511080</v>
      </c>
      <c r="T133" s="39" t="str">
        <f>QDrops!E7</f>
        <v>50 / 2"</v>
      </c>
      <c r="U133" s="40" t="str">
        <f>QDrops!F7</f>
        <v>20 / ¾"</v>
      </c>
      <c r="V133" s="39">
        <v>1</v>
      </c>
    </row>
    <row r="134" spans="1:22" ht="14.5">
      <c r="A134" s="69"/>
      <c r="B134" s="245" t="str">
        <f>IF(ISERROR(VLOOKUP(L134,$M$6:$V$612,7,0)),"",(VLOOKUP(L134,$M$6:$V740,7,0)))</f>
        <v/>
      </c>
      <c r="C134" s="140" t="str">
        <f t="shared" ref="C134:C159" si="32">IF(ISERROR(VLOOKUP(L134,$M$6:$V$612,2,0)),"",(VLOOKUP(L134,$M$6:$V$612,2,0)))</f>
        <v/>
      </c>
      <c r="D134" s="141" t="str">
        <f t="shared" ref="D134:D159" si="33">IF(ISERROR(VLOOKUP(L134,$M$6:$V$612,8,0)),"",(VLOOKUP(L134,$M$6:$V$612,8,0)))</f>
        <v/>
      </c>
      <c r="E134" s="140" t="str">
        <f t="shared" ref="E134:E159" si="34">IF(ISERROR(VLOOKUP(L134,$M$6:$V$612,9,FALSE)),"",(VLOOKUP(L134,$M$6:$V$612,9,0)))</f>
        <v/>
      </c>
      <c r="F134" s="141" t="str">
        <f t="shared" ref="F134:F159" si="35">IF(ISERROR(VLOOKUP(L134,$M$6:$V$612,10,0)),"",(VLOOKUP(L134,$M$6:$V$612,10,0)))</f>
        <v/>
      </c>
      <c r="G134" s="142" t="str">
        <f t="shared" ref="G134:G159" si="36">IF(ISERROR(VLOOKUP(L134,$M$6:$V$612,5,0)),"",(VLOOKUP(L134,$M$6:$V$612,5,0)))</f>
        <v/>
      </c>
      <c r="H134" s="143" t="str">
        <f t="shared" ref="H134:H159" si="37">IF(ISERROR(VLOOKUP(L134,$M$6:$V$612,4,0)),"",(VLOOKUP(L134,$M$6:$V$612,4,0)))</f>
        <v/>
      </c>
      <c r="I134" s="144" t="str">
        <f t="shared" ref="I134:I159" si="38">IF(ISERROR(VLOOKUP(L134,$M$6:$V$612,6,0)),"",(VLOOKUP(L134,$M$6:$V$612,6,0)))</f>
        <v/>
      </c>
      <c r="J134" s="82"/>
      <c r="L134" s="36">
        <v>129</v>
      </c>
      <c r="M134" s="39">
        <f t="shared" si="22"/>
        <v>0</v>
      </c>
      <c r="N134" s="40" t="s">
        <v>30</v>
      </c>
      <c r="O134" s="41"/>
      <c r="P134" s="39">
        <f>QDrops!H8</f>
        <v>0</v>
      </c>
      <c r="Q134" s="95">
        <f>QDrops!I8</f>
        <v>53.97</v>
      </c>
      <c r="R134" s="95">
        <f>QDrops!K8</f>
        <v>0</v>
      </c>
      <c r="S134" s="39">
        <f>QDrops!D8</f>
        <v>2811521080</v>
      </c>
      <c r="T134" s="39" t="str">
        <f>QDrops!E8</f>
        <v>50 / 2"</v>
      </c>
      <c r="U134" s="40" t="str">
        <f>QDrops!F8</f>
        <v>25 / 1"</v>
      </c>
      <c r="V134" s="39">
        <v>1</v>
      </c>
    </row>
    <row r="135" spans="1:22" ht="14.5">
      <c r="A135" s="69"/>
      <c r="B135" s="245" t="str">
        <f>IF(ISERROR(VLOOKUP(L135,$M$6:$V$612,7,0)),"",(VLOOKUP(L135,$M$6:$V741,7,0)))</f>
        <v/>
      </c>
      <c r="C135" s="140" t="str">
        <f t="shared" si="32"/>
        <v/>
      </c>
      <c r="D135" s="141" t="str">
        <f t="shared" si="33"/>
        <v/>
      </c>
      <c r="E135" s="140" t="str">
        <f t="shared" si="34"/>
        <v/>
      </c>
      <c r="F135" s="141" t="str">
        <f t="shared" si="35"/>
        <v/>
      </c>
      <c r="G135" s="142" t="str">
        <f t="shared" si="36"/>
        <v/>
      </c>
      <c r="H135" s="143" t="str">
        <f t="shared" si="37"/>
        <v/>
      </c>
      <c r="I135" s="144" t="str">
        <f t="shared" si="38"/>
        <v/>
      </c>
      <c r="J135" s="82"/>
      <c r="L135" s="36">
        <v>130</v>
      </c>
      <c r="M135" s="39">
        <f t="shared" si="22"/>
        <v>0</v>
      </c>
      <c r="N135" s="40" t="s">
        <v>30</v>
      </c>
      <c r="O135" s="41"/>
      <c r="P135" s="39">
        <f>QDrops!H9</f>
        <v>0</v>
      </c>
      <c r="Q135" s="95">
        <f>QDrops!I9</f>
        <v>65.25</v>
      </c>
      <c r="R135" s="95">
        <f>QDrops!K9</f>
        <v>0</v>
      </c>
      <c r="S135" s="39">
        <f>QDrops!D9</f>
        <v>2811611080</v>
      </c>
      <c r="T135" s="39" t="str">
        <f>QDrops!E9</f>
        <v>63 / 2½"</v>
      </c>
      <c r="U135" s="40" t="str">
        <f>QDrops!F9</f>
        <v>20 / ¾"</v>
      </c>
      <c r="V135" s="39">
        <v>1</v>
      </c>
    </row>
    <row r="136" spans="1:22" ht="14.5">
      <c r="A136" s="69"/>
      <c r="B136" s="245" t="str">
        <f>IF(ISERROR(VLOOKUP(L136,$M$6:$V$612,7,0)),"",(VLOOKUP(L136,$M$6:$V742,7,0)))</f>
        <v/>
      </c>
      <c r="C136" s="140" t="str">
        <f t="shared" si="32"/>
        <v/>
      </c>
      <c r="D136" s="141" t="str">
        <f t="shared" si="33"/>
        <v/>
      </c>
      <c r="E136" s="140" t="str">
        <f t="shared" si="34"/>
        <v/>
      </c>
      <c r="F136" s="141" t="str">
        <f t="shared" si="35"/>
        <v/>
      </c>
      <c r="G136" s="142" t="str">
        <f t="shared" si="36"/>
        <v/>
      </c>
      <c r="H136" s="143" t="str">
        <f t="shared" si="37"/>
        <v/>
      </c>
      <c r="I136" s="144" t="str">
        <f t="shared" si="38"/>
        <v/>
      </c>
      <c r="J136" s="82"/>
      <c r="L136" s="36">
        <v>131</v>
      </c>
      <c r="M136" s="39">
        <f t="shared" si="22"/>
        <v>0</v>
      </c>
      <c r="N136" s="40" t="s">
        <v>30</v>
      </c>
      <c r="O136" s="41"/>
      <c r="P136" s="39">
        <f>QDrops!H10</f>
        <v>0</v>
      </c>
      <c r="Q136" s="95">
        <f>QDrops!I10</f>
        <v>67.5</v>
      </c>
      <c r="R136" s="95">
        <f>QDrops!K10</f>
        <v>0</v>
      </c>
      <c r="S136" s="39">
        <f>QDrops!D10</f>
        <v>2811621080</v>
      </c>
      <c r="T136" s="39" t="str">
        <f>QDrops!E10</f>
        <v>63 / 2½"</v>
      </c>
      <c r="U136" s="40" t="str">
        <f>QDrops!F10</f>
        <v>25 / 1"</v>
      </c>
      <c r="V136" s="39">
        <v>1</v>
      </c>
    </row>
    <row r="137" spans="1:22" ht="14.5">
      <c r="A137" s="69"/>
      <c r="B137" s="245" t="str">
        <f>IF(ISERROR(VLOOKUP(L137,$M$6:$V$612,7,0)),"",(VLOOKUP(L137,$M$6:$V743,7,0)))</f>
        <v/>
      </c>
      <c r="C137" s="140" t="str">
        <f t="shared" si="32"/>
        <v/>
      </c>
      <c r="D137" s="141" t="str">
        <f t="shared" si="33"/>
        <v/>
      </c>
      <c r="E137" s="140" t="str">
        <f t="shared" si="34"/>
        <v/>
      </c>
      <c r="F137" s="141" t="str">
        <f t="shared" si="35"/>
        <v/>
      </c>
      <c r="G137" s="142" t="str">
        <f t="shared" si="36"/>
        <v/>
      </c>
      <c r="H137" s="143" t="str">
        <f t="shared" si="37"/>
        <v/>
      </c>
      <c r="I137" s="144" t="str">
        <f t="shared" si="38"/>
        <v/>
      </c>
      <c r="J137" s="82"/>
      <c r="L137" s="36">
        <v>132</v>
      </c>
      <c r="M137" s="39">
        <f t="shared" si="22"/>
        <v>0</v>
      </c>
      <c r="N137" s="40" t="s">
        <v>30</v>
      </c>
      <c r="O137" s="41"/>
      <c r="P137" s="39">
        <f>QDrops!H11</f>
        <v>0</v>
      </c>
      <c r="Q137" s="95">
        <f>QDrops!I11</f>
        <v>86.9</v>
      </c>
      <c r="R137" s="95">
        <f>QDrops!K11</f>
        <v>0</v>
      </c>
      <c r="S137" s="39">
        <f>QDrops!D11</f>
        <v>2811711080</v>
      </c>
      <c r="T137" s="39" t="str">
        <f>QDrops!E11</f>
        <v>80 / 3"</v>
      </c>
      <c r="U137" s="40" t="str">
        <f>QDrops!F11</f>
        <v>20 / ¾"</v>
      </c>
      <c r="V137" s="39">
        <v>1</v>
      </c>
    </row>
    <row r="138" spans="1:22" ht="14.5">
      <c r="A138" s="69"/>
      <c r="B138" s="245" t="str">
        <f>IF(ISERROR(VLOOKUP(L138,$M$6:$V$612,7,0)),"",(VLOOKUP(L138,$M$6:$V744,7,0)))</f>
        <v/>
      </c>
      <c r="C138" s="140" t="str">
        <f t="shared" si="32"/>
        <v/>
      </c>
      <c r="D138" s="141" t="str">
        <f t="shared" si="33"/>
        <v/>
      </c>
      <c r="E138" s="140" t="str">
        <f t="shared" si="34"/>
        <v/>
      </c>
      <c r="F138" s="141" t="str">
        <f t="shared" si="35"/>
        <v/>
      </c>
      <c r="G138" s="142" t="str">
        <f t="shared" si="36"/>
        <v/>
      </c>
      <c r="H138" s="143" t="str">
        <f t="shared" si="37"/>
        <v/>
      </c>
      <c r="I138" s="144" t="str">
        <f t="shared" si="38"/>
        <v/>
      </c>
      <c r="J138" s="82"/>
      <c r="L138" s="36">
        <v>133</v>
      </c>
      <c r="M138" s="39">
        <f t="shared" si="22"/>
        <v>0</v>
      </c>
      <c r="N138" s="40" t="s">
        <v>30</v>
      </c>
      <c r="O138" s="41"/>
      <c r="P138" s="39">
        <f>QDrops!H12</f>
        <v>0</v>
      </c>
      <c r="Q138" s="95">
        <f>QDrops!I12</f>
        <v>90</v>
      </c>
      <c r="R138" s="95">
        <f>QDrops!K12</f>
        <v>0</v>
      </c>
      <c r="S138" s="39">
        <f>QDrops!D12</f>
        <v>2811721080</v>
      </c>
      <c r="T138" s="39" t="str">
        <f>QDrops!E12</f>
        <v>80 / 3"</v>
      </c>
      <c r="U138" s="40" t="str">
        <f>QDrops!F12</f>
        <v>25 / 1"</v>
      </c>
      <c r="V138" s="39">
        <v>1</v>
      </c>
    </row>
    <row r="139" spans="1:22" ht="14.5">
      <c r="A139" s="69"/>
      <c r="B139" s="245" t="str">
        <f>IF(ISERROR(VLOOKUP(L139,$M$6:$V$612,7,0)),"",(VLOOKUP(L139,$M$6:$V745,7,0)))</f>
        <v/>
      </c>
      <c r="C139" s="140" t="str">
        <f t="shared" si="32"/>
        <v/>
      </c>
      <c r="D139" s="141" t="str">
        <f t="shared" si="33"/>
        <v/>
      </c>
      <c r="E139" s="140" t="str">
        <f t="shared" si="34"/>
        <v/>
      </c>
      <c r="F139" s="141" t="str">
        <f t="shared" si="35"/>
        <v/>
      </c>
      <c r="G139" s="142" t="str">
        <f t="shared" si="36"/>
        <v/>
      </c>
      <c r="H139" s="143" t="str">
        <f t="shared" si="37"/>
        <v/>
      </c>
      <c r="I139" s="144" t="str">
        <f t="shared" si="38"/>
        <v/>
      </c>
      <c r="J139" s="82"/>
      <c r="L139" s="36">
        <v>134</v>
      </c>
      <c r="M139" s="39">
        <f t="shared" si="22"/>
        <v>0</v>
      </c>
      <c r="O139" s="41"/>
      <c r="Q139" s="101"/>
      <c r="R139" s="101"/>
    </row>
    <row r="140" spans="1:22" ht="14.5">
      <c r="A140" s="69"/>
      <c r="B140" s="245" t="str">
        <f>IF(ISERROR(VLOOKUP(L140,$M$6:$V$612,7,0)),"",(VLOOKUP(L140,$M$6:$V746,7,0)))</f>
        <v/>
      </c>
      <c r="C140" s="140" t="str">
        <f t="shared" si="32"/>
        <v/>
      </c>
      <c r="D140" s="141" t="str">
        <f t="shared" si="33"/>
        <v/>
      </c>
      <c r="E140" s="140" t="str">
        <f t="shared" si="34"/>
        <v/>
      </c>
      <c r="F140" s="141" t="str">
        <f t="shared" si="35"/>
        <v/>
      </c>
      <c r="G140" s="142" t="str">
        <f t="shared" si="36"/>
        <v/>
      </c>
      <c r="H140" s="143" t="str">
        <f t="shared" si="37"/>
        <v/>
      </c>
      <c r="I140" s="144" t="str">
        <f t="shared" si="38"/>
        <v/>
      </c>
      <c r="J140" s="82"/>
      <c r="L140" s="36">
        <v>135</v>
      </c>
      <c r="M140" s="39">
        <f t="shared" ref="M140:M150" si="39">IF(P140&gt;0,M139+1,M139)</f>
        <v>0</v>
      </c>
      <c r="N140" s="40" t="s">
        <v>30</v>
      </c>
      <c r="O140" s="41"/>
      <c r="P140" s="39">
        <f>QDrops!H14</f>
        <v>0</v>
      </c>
      <c r="Q140" s="95">
        <f>QDrops!I14</f>
        <v>211.54</v>
      </c>
      <c r="R140" s="95">
        <f>QDrops!K14</f>
        <v>0</v>
      </c>
      <c r="S140" s="39">
        <f>QDrops!D14</f>
        <v>2811811080</v>
      </c>
      <c r="T140" s="39" t="str">
        <f>QDrops!E14</f>
        <v>100 / 4"</v>
      </c>
      <c r="U140" s="40" t="str">
        <f>QDrops!F14</f>
        <v>20 / ¾"</v>
      </c>
      <c r="V140" s="39">
        <v>1</v>
      </c>
    </row>
    <row r="141" spans="1:22" ht="14.5">
      <c r="A141" s="69"/>
      <c r="B141" s="245" t="str">
        <f>IF(ISERROR(VLOOKUP(L141,$M$6:$V$612,7,0)),"",(VLOOKUP(L141,$M$6:$V747,7,0)))</f>
        <v/>
      </c>
      <c r="C141" s="140" t="str">
        <f t="shared" si="32"/>
        <v/>
      </c>
      <c r="D141" s="141" t="str">
        <f t="shared" si="33"/>
        <v/>
      </c>
      <c r="E141" s="140" t="str">
        <f t="shared" si="34"/>
        <v/>
      </c>
      <c r="F141" s="141" t="str">
        <f t="shared" si="35"/>
        <v/>
      </c>
      <c r="G141" s="142" t="str">
        <f t="shared" si="36"/>
        <v/>
      </c>
      <c r="H141" s="143" t="str">
        <f t="shared" si="37"/>
        <v/>
      </c>
      <c r="I141" s="144" t="str">
        <f t="shared" si="38"/>
        <v/>
      </c>
      <c r="J141" s="82"/>
      <c r="L141" s="36">
        <v>136</v>
      </c>
      <c r="M141" s="39">
        <f t="shared" si="39"/>
        <v>0</v>
      </c>
      <c r="N141" s="40" t="s">
        <v>30</v>
      </c>
      <c r="O141" s="41"/>
      <c r="P141" s="39">
        <f>QDrops!H15</f>
        <v>0</v>
      </c>
      <c r="Q141" s="95">
        <f>QDrops!I15</f>
        <v>223.02</v>
      </c>
      <c r="R141" s="95">
        <f>QDrops!K15</f>
        <v>0</v>
      </c>
      <c r="S141" s="39">
        <f>QDrops!D15</f>
        <v>2811821080</v>
      </c>
      <c r="T141" s="39" t="str">
        <f>QDrops!E15</f>
        <v>100 / 4"</v>
      </c>
      <c r="U141" s="40" t="str">
        <f>QDrops!F15</f>
        <v>25 / 1"</v>
      </c>
      <c r="V141" s="39">
        <v>1</v>
      </c>
    </row>
    <row r="142" spans="1:22" ht="14.5">
      <c r="A142" s="69"/>
      <c r="B142" s="245" t="str">
        <f>IF(ISERROR(VLOOKUP(L142,$M$6:$V$612,7,0)),"",(VLOOKUP(L142,$M$6:$V748,7,0)))</f>
        <v/>
      </c>
      <c r="C142" s="140" t="str">
        <f t="shared" si="32"/>
        <v/>
      </c>
      <c r="D142" s="141" t="str">
        <f t="shared" si="33"/>
        <v/>
      </c>
      <c r="E142" s="140" t="str">
        <f t="shared" si="34"/>
        <v/>
      </c>
      <c r="F142" s="141" t="str">
        <f t="shared" si="35"/>
        <v/>
      </c>
      <c r="G142" s="142" t="str">
        <f t="shared" si="36"/>
        <v/>
      </c>
      <c r="H142" s="143" t="str">
        <f t="shared" si="37"/>
        <v/>
      </c>
      <c r="I142" s="144" t="str">
        <f t="shared" si="38"/>
        <v/>
      </c>
      <c r="J142" s="82"/>
      <c r="L142" s="36">
        <v>137</v>
      </c>
      <c r="M142" s="39">
        <f t="shared" si="39"/>
        <v>0</v>
      </c>
      <c r="N142" s="40" t="s">
        <v>30</v>
      </c>
      <c r="O142" s="41"/>
      <c r="P142" s="39">
        <f>QDrops!H16</f>
        <v>0</v>
      </c>
      <c r="Q142" s="95">
        <f>QDrops!I16</f>
        <v>231.78</v>
      </c>
      <c r="R142" s="95">
        <f>QDrops!K16</f>
        <v>0</v>
      </c>
      <c r="S142" s="39">
        <f>QDrops!D16</f>
        <v>2811841080</v>
      </c>
      <c r="T142" s="39" t="str">
        <f>QDrops!E16</f>
        <v>100 / 4"</v>
      </c>
      <c r="U142" s="40" t="str">
        <f>QDrops!F16</f>
        <v>40 /1 1/2"</v>
      </c>
      <c r="V142" s="39">
        <v>1</v>
      </c>
    </row>
    <row r="143" spans="1:22" ht="14.5">
      <c r="A143" s="69"/>
      <c r="B143" s="245" t="str">
        <f>IF(ISERROR(VLOOKUP(L143,$M$6:$V$612,7,0)),"",(VLOOKUP(L143,$M$6:$V749,7,0)))</f>
        <v/>
      </c>
      <c r="C143" s="140" t="str">
        <f t="shared" si="32"/>
        <v/>
      </c>
      <c r="D143" s="141" t="str">
        <f t="shared" si="33"/>
        <v/>
      </c>
      <c r="E143" s="140" t="str">
        <f t="shared" si="34"/>
        <v/>
      </c>
      <c r="F143" s="141" t="str">
        <f t="shared" si="35"/>
        <v/>
      </c>
      <c r="G143" s="142" t="str">
        <f t="shared" si="36"/>
        <v/>
      </c>
      <c r="H143" s="143" t="str">
        <f t="shared" si="37"/>
        <v/>
      </c>
      <c r="I143" s="144" t="str">
        <f t="shared" si="38"/>
        <v/>
      </c>
      <c r="J143" s="82"/>
      <c r="L143" s="36">
        <v>138</v>
      </c>
      <c r="M143" s="39">
        <f t="shared" si="39"/>
        <v>0</v>
      </c>
      <c r="N143" s="40" t="s">
        <v>30</v>
      </c>
      <c r="O143" s="41"/>
      <c r="P143" s="39">
        <f>QDrops!H17</f>
        <v>0</v>
      </c>
      <c r="Q143" s="95">
        <f>QDrops!I17</f>
        <v>253.82</v>
      </c>
      <c r="R143" s="95">
        <f>QDrops!K17</f>
        <v>0</v>
      </c>
      <c r="S143" s="39">
        <f>QDrops!D17</f>
        <v>2811851080</v>
      </c>
      <c r="T143" s="39" t="str">
        <f>QDrops!E17</f>
        <v>100 / 4"</v>
      </c>
      <c r="U143" s="40" t="str">
        <f>QDrops!F17</f>
        <v>50 / 2"</v>
      </c>
      <c r="V143" s="39">
        <v>1</v>
      </c>
    </row>
    <row r="144" spans="1:22" ht="14.5">
      <c r="A144" s="69"/>
      <c r="B144" s="245" t="str">
        <f>IF(ISERROR(VLOOKUP(L144,$M$6:$V$612,7,0)),"",(VLOOKUP(L144,$M$6:$V750,7,0)))</f>
        <v/>
      </c>
      <c r="C144" s="140" t="str">
        <f t="shared" si="32"/>
        <v/>
      </c>
      <c r="D144" s="141" t="str">
        <f t="shared" si="33"/>
        <v/>
      </c>
      <c r="E144" s="140" t="str">
        <f t="shared" si="34"/>
        <v/>
      </c>
      <c r="F144" s="141" t="str">
        <f t="shared" si="35"/>
        <v/>
      </c>
      <c r="G144" s="142" t="str">
        <f t="shared" si="36"/>
        <v/>
      </c>
      <c r="H144" s="143" t="str">
        <f t="shared" si="37"/>
        <v/>
      </c>
      <c r="I144" s="144" t="str">
        <f t="shared" si="38"/>
        <v/>
      </c>
      <c r="J144" s="82"/>
      <c r="L144" s="36">
        <v>139</v>
      </c>
      <c r="M144" s="39">
        <f t="shared" si="39"/>
        <v>0</v>
      </c>
      <c r="N144" s="40" t="s">
        <v>30</v>
      </c>
      <c r="O144" s="41"/>
      <c r="P144" s="39">
        <f>QDrops!H18</f>
        <v>0</v>
      </c>
      <c r="Q144" s="95">
        <f>QDrops!I18</f>
        <v>319.81</v>
      </c>
      <c r="R144" s="95">
        <f>QDrops!K18</f>
        <v>0</v>
      </c>
      <c r="S144" s="39">
        <f>QDrops!D18</f>
        <v>2811911080</v>
      </c>
      <c r="T144" s="39" t="str">
        <f>QDrops!E18</f>
        <v>158 / 6"</v>
      </c>
      <c r="U144" s="40" t="str">
        <f>QDrops!F18</f>
        <v>20 / ¾"</v>
      </c>
      <c r="V144" s="39">
        <v>1</v>
      </c>
    </row>
    <row r="145" spans="1:22" ht="14.5">
      <c r="A145" s="69"/>
      <c r="B145" s="245" t="str">
        <f>IF(ISERROR(VLOOKUP(L145,$M$6:$V$612,7,0)),"",(VLOOKUP(L145,$M$6:$V751,7,0)))</f>
        <v/>
      </c>
      <c r="C145" s="140" t="str">
        <f t="shared" si="32"/>
        <v/>
      </c>
      <c r="D145" s="141" t="str">
        <f t="shared" si="33"/>
        <v/>
      </c>
      <c r="E145" s="140" t="str">
        <f t="shared" si="34"/>
        <v/>
      </c>
      <c r="F145" s="141" t="str">
        <f t="shared" si="35"/>
        <v/>
      </c>
      <c r="G145" s="142" t="str">
        <f t="shared" si="36"/>
        <v/>
      </c>
      <c r="H145" s="143" t="str">
        <f t="shared" si="37"/>
        <v/>
      </c>
      <c r="I145" s="144" t="str">
        <f t="shared" si="38"/>
        <v/>
      </c>
      <c r="J145" s="82"/>
      <c r="L145" s="36">
        <v>140</v>
      </c>
      <c r="M145" s="39">
        <f t="shared" si="39"/>
        <v>0</v>
      </c>
      <c r="N145" s="40" t="s">
        <v>30</v>
      </c>
      <c r="O145" s="41"/>
      <c r="P145" s="39">
        <f>QDrops!H19</f>
        <v>0</v>
      </c>
      <c r="Q145" s="95">
        <f>QDrops!I19</f>
        <v>338.29</v>
      </c>
      <c r="R145" s="95">
        <f>QDrops!K19</f>
        <v>0</v>
      </c>
      <c r="S145" s="39">
        <f>QDrops!D19</f>
        <v>2811921080</v>
      </c>
      <c r="T145" s="39" t="str">
        <f>QDrops!E19</f>
        <v>158 / 6"</v>
      </c>
      <c r="U145" s="40" t="str">
        <f>QDrops!F19</f>
        <v>25 / 1"</v>
      </c>
      <c r="V145" s="39">
        <v>1</v>
      </c>
    </row>
    <row r="146" spans="1:22" ht="14.5">
      <c r="A146" s="69"/>
      <c r="B146" s="245" t="str">
        <f>IF(ISERROR(VLOOKUP(L146,$M$6:$V$612,7,0)),"",(VLOOKUP(L146,$M$6:$V752,7,0)))</f>
        <v/>
      </c>
      <c r="C146" s="140" t="str">
        <f t="shared" si="32"/>
        <v/>
      </c>
      <c r="D146" s="141" t="str">
        <f t="shared" si="33"/>
        <v/>
      </c>
      <c r="E146" s="140" t="str">
        <f t="shared" si="34"/>
        <v/>
      </c>
      <c r="F146" s="141" t="str">
        <f t="shared" si="35"/>
        <v/>
      </c>
      <c r="G146" s="142" t="str">
        <f t="shared" si="36"/>
        <v/>
      </c>
      <c r="H146" s="143" t="str">
        <f t="shared" si="37"/>
        <v/>
      </c>
      <c r="I146" s="144" t="str">
        <f t="shared" si="38"/>
        <v/>
      </c>
      <c r="J146" s="82"/>
      <c r="L146" s="36">
        <v>141</v>
      </c>
      <c r="M146" s="39">
        <f t="shared" si="39"/>
        <v>0</v>
      </c>
      <c r="N146" s="40" t="s">
        <v>30</v>
      </c>
      <c r="O146" s="41"/>
      <c r="P146" s="39">
        <f>QDrops!H20</f>
        <v>0</v>
      </c>
      <c r="Q146" s="95">
        <f>QDrops!I20</f>
        <v>370.91</v>
      </c>
      <c r="R146" s="95">
        <f>QDrops!K20</f>
        <v>0</v>
      </c>
      <c r="S146" s="39">
        <f>QDrops!D20</f>
        <v>2811941080</v>
      </c>
      <c r="T146" s="39" t="str">
        <f>QDrops!E20</f>
        <v>158 / 6"</v>
      </c>
      <c r="U146" s="40" t="str">
        <f>QDrops!F20</f>
        <v>40 /1 1/2"</v>
      </c>
      <c r="V146" s="39">
        <v>1</v>
      </c>
    </row>
    <row r="147" spans="1:22" ht="14.5">
      <c r="A147" s="69"/>
      <c r="B147" s="245" t="str">
        <f>IF(ISERROR(VLOOKUP(L147,$M$6:$V$612,7,0)),"",(VLOOKUP(L147,$M$6:$V753,7,0)))</f>
        <v/>
      </c>
      <c r="C147" s="140" t="str">
        <f t="shared" si="32"/>
        <v/>
      </c>
      <c r="D147" s="141" t="str">
        <f t="shared" si="33"/>
        <v/>
      </c>
      <c r="E147" s="140" t="str">
        <f t="shared" si="34"/>
        <v/>
      </c>
      <c r="F147" s="141" t="str">
        <f t="shared" si="35"/>
        <v/>
      </c>
      <c r="G147" s="142" t="str">
        <f t="shared" si="36"/>
        <v/>
      </c>
      <c r="H147" s="143" t="str">
        <f t="shared" si="37"/>
        <v/>
      </c>
      <c r="I147" s="144" t="str">
        <f t="shared" si="38"/>
        <v/>
      </c>
      <c r="J147" s="82"/>
      <c r="L147" s="36">
        <v>142</v>
      </c>
      <c r="M147" s="39">
        <f t="shared" si="39"/>
        <v>0</v>
      </c>
      <c r="N147" s="40" t="s">
        <v>30</v>
      </c>
      <c r="O147" s="41"/>
      <c r="P147" s="39">
        <f>QDrops!H21</f>
        <v>0</v>
      </c>
      <c r="Q147" s="95">
        <f>QDrops!I21</f>
        <v>406.87</v>
      </c>
      <c r="R147" s="95">
        <f>QDrops!K21</f>
        <v>0</v>
      </c>
      <c r="S147" s="39">
        <f>QDrops!D21</f>
        <v>2811951080</v>
      </c>
      <c r="T147" s="39" t="str">
        <f>QDrops!E21</f>
        <v>158 / 6"</v>
      </c>
      <c r="U147" s="40" t="str">
        <f>QDrops!F21</f>
        <v>50 / 2"</v>
      </c>
      <c r="V147" s="39">
        <v>1</v>
      </c>
    </row>
    <row r="148" spans="1:22" ht="14.5">
      <c r="A148" s="69"/>
      <c r="B148" s="245" t="str">
        <f>IF(ISERROR(VLOOKUP(L148,$M$6:$V$612,7,0)),"",(VLOOKUP(L148,$M$6:$V754,7,0)))</f>
        <v/>
      </c>
      <c r="C148" s="140" t="str">
        <f t="shared" si="32"/>
        <v/>
      </c>
      <c r="D148" s="141" t="str">
        <f t="shared" si="33"/>
        <v/>
      </c>
      <c r="E148" s="140" t="str">
        <f t="shared" si="34"/>
        <v/>
      </c>
      <c r="F148" s="141" t="str">
        <f t="shared" si="35"/>
        <v/>
      </c>
      <c r="G148" s="142" t="str">
        <f t="shared" si="36"/>
        <v/>
      </c>
      <c r="H148" s="143" t="str">
        <f t="shared" si="37"/>
        <v/>
      </c>
      <c r="I148" s="144" t="str">
        <f t="shared" si="38"/>
        <v/>
      </c>
      <c r="J148" s="82"/>
      <c r="L148" s="36">
        <v>143</v>
      </c>
      <c r="M148" s="39">
        <f t="shared" si="39"/>
        <v>0</v>
      </c>
      <c r="O148" s="41"/>
      <c r="Q148" s="101"/>
      <c r="R148" s="101"/>
    </row>
    <row r="149" spans="1:22" ht="14.5">
      <c r="A149" s="69"/>
      <c r="B149" s="245" t="str">
        <f>IF(ISERROR(VLOOKUP(L149,$M$6:$V$612,7,0)),"",(VLOOKUP(L149,$M$6:$V755,7,0)))</f>
        <v/>
      </c>
      <c r="C149" s="140" t="str">
        <f t="shared" si="32"/>
        <v/>
      </c>
      <c r="D149" s="141" t="str">
        <f t="shared" si="33"/>
        <v/>
      </c>
      <c r="E149" s="140" t="str">
        <f t="shared" si="34"/>
        <v/>
      </c>
      <c r="F149" s="141" t="str">
        <f t="shared" si="35"/>
        <v/>
      </c>
      <c r="G149" s="142" t="str">
        <f t="shared" si="36"/>
        <v/>
      </c>
      <c r="H149" s="143" t="str">
        <f t="shared" si="37"/>
        <v/>
      </c>
      <c r="I149" s="144" t="str">
        <f t="shared" si="38"/>
        <v/>
      </c>
      <c r="J149" s="82"/>
      <c r="L149" s="36">
        <v>144</v>
      </c>
      <c r="M149" s="39">
        <f t="shared" si="39"/>
        <v>0</v>
      </c>
      <c r="O149" s="41"/>
      <c r="Q149" s="101"/>
      <c r="R149" s="101"/>
    </row>
    <row r="150" spans="1:22" ht="14.5">
      <c r="A150" s="69"/>
      <c r="B150" s="245" t="str">
        <f>IF(ISERROR(VLOOKUP(L150,$M$6:$V$612,7,0)),"",(VLOOKUP(L150,$M$6:$V756,7,0)))</f>
        <v/>
      </c>
      <c r="C150" s="140" t="str">
        <f t="shared" si="32"/>
        <v/>
      </c>
      <c r="D150" s="141" t="str">
        <f t="shared" si="33"/>
        <v/>
      </c>
      <c r="E150" s="140" t="str">
        <f t="shared" si="34"/>
        <v/>
      </c>
      <c r="F150" s="141" t="str">
        <f t="shared" si="35"/>
        <v/>
      </c>
      <c r="G150" s="142" t="str">
        <f t="shared" si="36"/>
        <v/>
      </c>
      <c r="H150" s="143" t="str">
        <f t="shared" si="37"/>
        <v/>
      </c>
      <c r="I150" s="144" t="str">
        <f t="shared" si="38"/>
        <v/>
      </c>
      <c r="J150" s="82"/>
      <c r="L150" s="36">
        <v>145</v>
      </c>
      <c r="M150" s="39">
        <f t="shared" si="39"/>
        <v>0</v>
      </c>
      <c r="N150" s="40" t="s">
        <v>30</v>
      </c>
      <c r="O150" s="41"/>
      <c r="P150" s="39">
        <f>QDrops!H24</f>
        <v>0</v>
      </c>
      <c r="Q150" s="95">
        <f>QDrops!I24</f>
        <v>27</v>
      </c>
      <c r="R150" s="95">
        <f>QDrops!K24</f>
        <v>0</v>
      </c>
      <c r="S150" s="39">
        <f>QDrops!D24</f>
        <v>2811201280</v>
      </c>
      <c r="T150" s="39" t="str">
        <f>QDrops!E24</f>
        <v>25 / 1"</v>
      </c>
      <c r="U150" s="40" t="str">
        <f>QDrops!F24</f>
        <v>1/2" NPT</v>
      </c>
      <c r="V150" s="39">
        <v>1</v>
      </c>
    </row>
    <row r="151" spans="1:22" ht="14.5">
      <c r="A151" s="69"/>
      <c r="B151" s="245" t="str">
        <f>IF(ISERROR(VLOOKUP(L151,$M$6:$V$612,7,0)),"",(VLOOKUP(L151,$M$6:$V757,7,0)))</f>
        <v/>
      </c>
      <c r="C151" s="140" t="str">
        <f t="shared" si="32"/>
        <v/>
      </c>
      <c r="D151" s="141" t="str">
        <f t="shared" si="33"/>
        <v/>
      </c>
      <c r="E151" s="140" t="str">
        <f t="shared" si="34"/>
        <v/>
      </c>
      <c r="F151" s="141" t="str">
        <f t="shared" si="35"/>
        <v/>
      </c>
      <c r="G151" s="142" t="str">
        <f t="shared" si="36"/>
        <v/>
      </c>
      <c r="H151" s="143" t="str">
        <f t="shared" si="37"/>
        <v/>
      </c>
      <c r="I151" s="144" t="str">
        <f t="shared" si="38"/>
        <v/>
      </c>
      <c r="J151" s="82"/>
      <c r="L151" s="36">
        <v>146</v>
      </c>
      <c r="M151" s="39">
        <f t="shared" ref="M151:M214" si="40">IF(P151&gt;0,M150+1,M150)</f>
        <v>0</v>
      </c>
      <c r="N151" s="40" t="s">
        <v>30</v>
      </c>
      <c r="O151" s="41"/>
      <c r="P151" s="39">
        <f>QDrops!H25</f>
        <v>0</v>
      </c>
      <c r="Q151" s="95">
        <f>QDrops!I25</f>
        <v>38.65</v>
      </c>
      <c r="R151" s="95">
        <f>QDrops!K25</f>
        <v>0</v>
      </c>
      <c r="S151" s="39">
        <f>QDrops!D25</f>
        <v>2811401280</v>
      </c>
      <c r="T151" s="39" t="str">
        <f>QDrops!E25</f>
        <v>40 / 1½"</v>
      </c>
      <c r="U151" s="40" t="str">
        <f>QDrops!F25</f>
        <v>1/2" NPT</v>
      </c>
      <c r="V151" s="39">
        <v>1</v>
      </c>
    </row>
    <row r="152" spans="1:22" ht="14.5">
      <c r="A152" s="69"/>
      <c r="B152" s="245" t="str">
        <f>IF(ISERROR(VLOOKUP(L152,$M$6:$V$612,7,0)),"",(VLOOKUP(L152,$M$6:$V758,7,0)))</f>
        <v/>
      </c>
      <c r="C152" s="140" t="str">
        <f t="shared" si="32"/>
        <v/>
      </c>
      <c r="D152" s="141" t="str">
        <f t="shared" si="33"/>
        <v/>
      </c>
      <c r="E152" s="140" t="str">
        <f t="shared" si="34"/>
        <v/>
      </c>
      <c r="F152" s="141" t="str">
        <f t="shared" si="35"/>
        <v/>
      </c>
      <c r="G152" s="142" t="str">
        <f t="shared" si="36"/>
        <v/>
      </c>
      <c r="H152" s="143" t="str">
        <f t="shared" si="37"/>
        <v/>
      </c>
      <c r="I152" s="144" t="str">
        <f t="shared" si="38"/>
        <v/>
      </c>
      <c r="J152" s="82"/>
      <c r="L152" s="36">
        <v>147</v>
      </c>
      <c r="M152" s="39">
        <f t="shared" si="40"/>
        <v>0</v>
      </c>
      <c r="N152" s="40" t="s">
        <v>30</v>
      </c>
      <c r="O152" s="41"/>
      <c r="P152" s="39">
        <f>QDrops!H26</f>
        <v>0</v>
      </c>
      <c r="Q152" s="95">
        <f>QDrops!I26</f>
        <v>48.38</v>
      </c>
      <c r="R152" s="95">
        <f>QDrops!K26</f>
        <v>0</v>
      </c>
      <c r="S152" s="39">
        <f>QDrops!D26</f>
        <v>2811411280</v>
      </c>
      <c r="T152" s="39" t="str">
        <f>QDrops!E26</f>
        <v>40 / 1½"</v>
      </c>
      <c r="U152" s="40" t="str">
        <f>QDrops!F26</f>
        <v>3/4"NPT</v>
      </c>
      <c r="V152" s="39">
        <v>1</v>
      </c>
    </row>
    <row r="153" spans="1:22" ht="14.5">
      <c r="A153" s="69"/>
      <c r="B153" s="245" t="str">
        <f>IF(ISERROR(VLOOKUP(L153,$M$6:$V$612,7,0)),"",(VLOOKUP(L153,$M$6:$V759,7,0)))</f>
        <v/>
      </c>
      <c r="C153" s="140" t="str">
        <f t="shared" si="32"/>
        <v/>
      </c>
      <c r="D153" s="141" t="str">
        <f t="shared" si="33"/>
        <v/>
      </c>
      <c r="E153" s="140" t="str">
        <f t="shared" si="34"/>
        <v/>
      </c>
      <c r="F153" s="141" t="str">
        <f t="shared" si="35"/>
        <v/>
      </c>
      <c r="G153" s="142" t="str">
        <f t="shared" si="36"/>
        <v/>
      </c>
      <c r="H153" s="143" t="str">
        <f t="shared" si="37"/>
        <v/>
      </c>
      <c r="I153" s="144" t="str">
        <f t="shared" si="38"/>
        <v/>
      </c>
      <c r="J153" s="82"/>
      <c r="L153" s="36">
        <v>148</v>
      </c>
      <c r="M153" s="39">
        <f t="shared" si="40"/>
        <v>0</v>
      </c>
      <c r="N153" s="40" t="s">
        <v>30</v>
      </c>
      <c r="O153" s="41"/>
      <c r="P153" s="39">
        <f>QDrops!H27</f>
        <v>0</v>
      </c>
      <c r="Q153" s="95">
        <f>QDrops!I27</f>
        <v>55.52</v>
      </c>
      <c r="R153" s="95">
        <f>QDrops!K27</f>
        <v>0</v>
      </c>
      <c r="S153" s="39">
        <f>QDrops!D27</f>
        <v>2811501280</v>
      </c>
      <c r="T153" s="39" t="str">
        <f>QDrops!E27</f>
        <v>50 / 2"</v>
      </c>
      <c r="U153" s="40" t="str">
        <f>QDrops!F27</f>
        <v>1/2" NPT</v>
      </c>
      <c r="V153" s="39">
        <v>1</v>
      </c>
    </row>
    <row r="154" spans="1:22" ht="14.5">
      <c r="A154" s="69"/>
      <c r="B154" s="245" t="str">
        <f>IF(ISERROR(VLOOKUP(L154,$M$6:$V$612,7,0)),"",(VLOOKUP(L154,$M$6:$V760,7,0)))</f>
        <v/>
      </c>
      <c r="C154" s="140" t="str">
        <f t="shared" si="32"/>
        <v/>
      </c>
      <c r="D154" s="141" t="str">
        <f t="shared" si="33"/>
        <v/>
      </c>
      <c r="E154" s="140" t="str">
        <f t="shared" si="34"/>
        <v/>
      </c>
      <c r="F154" s="141" t="str">
        <f t="shared" si="35"/>
        <v/>
      </c>
      <c r="G154" s="142" t="str">
        <f t="shared" si="36"/>
        <v/>
      </c>
      <c r="H154" s="143" t="str">
        <f t="shared" si="37"/>
        <v/>
      </c>
      <c r="I154" s="144" t="str">
        <f t="shared" si="38"/>
        <v/>
      </c>
      <c r="J154" s="82"/>
      <c r="L154" s="36">
        <v>149</v>
      </c>
      <c r="M154" s="39">
        <f t="shared" si="40"/>
        <v>0</v>
      </c>
      <c r="N154" s="40" t="s">
        <v>30</v>
      </c>
      <c r="O154" s="41"/>
      <c r="P154" s="39">
        <f>QDrops!H28</f>
        <v>0</v>
      </c>
      <c r="Q154" s="95">
        <f>QDrops!I28</f>
        <v>57.89</v>
      </c>
      <c r="R154" s="95">
        <f>QDrops!K28</f>
        <v>0</v>
      </c>
      <c r="S154" s="39">
        <f>QDrops!D28</f>
        <v>2811511280</v>
      </c>
      <c r="T154" s="39" t="str">
        <f>QDrops!E28</f>
        <v>50 / 2"</v>
      </c>
      <c r="U154" s="40" t="str">
        <f>QDrops!F28</f>
        <v>3/4"NPT</v>
      </c>
      <c r="V154" s="39">
        <v>1</v>
      </c>
    </row>
    <row r="155" spans="1:22" ht="14.5">
      <c r="A155" s="69"/>
      <c r="B155" s="245" t="str">
        <f>IF(ISERROR(VLOOKUP(L155,$M$6:$V$612,7,0)),"",(VLOOKUP(L155,$M$6:$V761,7,0)))</f>
        <v/>
      </c>
      <c r="C155" s="140" t="str">
        <f t="shared" si="32"/>
        <v/>
      </c>
      <c r="D155" s="141" t="str">
        <f t="shared" si="33"/>
        <v/>
      </c>
      <c r="E155" s="140" t="str">
        <f t="shared" si="34"/>
        <v/>
      </c>
      <c r="F155" s="141" t="str">
        <f t="shared" si="35"/>
        <v/>
      </c>
      <c r="G155" s="142" t="str">
        <f t="shared" si="36"/>
        <v/>
      </c>
      <c r="H155" s="143" t="str">
        <f t="shared" si="37"/>
        <v/>
      </c>
      <c r="I155" s="144" t="str">
        <f t="shared" si="38"/>
        <v/>
      </c>
      <c r="J155" s="82"/>
      <c r="L155" s="36">
        <v>150</v>
      </c>
      <c r="M155" s="39">
        <f t="shared" si="40"/>
        <v>0</v>
      </c>
      <c r="N155" s="40" t="s">
        <v>30</v>
      </c>
      <c r="O155" s="41"/>
      <c r="P155" s="39">
        <f>QDrops!H29</f>
        <v>0</v>
      </c>
      <c r="Q155" s="95">
        <f>QDrops!I29</f>
        <v>73.73</v>
      </c>
      <c r="R155" s="95">
        <f>QDrops!K29</f>
        <v>0</v>
      </c>
      <c r="S155" s="39">
        <f>QDrops!D29</f>
        <v>2811601280</v>
      </c>
      <c r="T155" s="39" t="str">
        <f>QDrops!E29</f>
        <v>63 / 2½"</v>
      </c>
      <c r="U155" s="40" t="str">
        <f>QDrops!F29</f>
        <v>1/2" NPT</v>
      </c>
      <c r="V155" s="39">
        <v>1</v>
      </c>
    </row>
    <row r="156" spans="1:22" ht="14.5">
      <c r="A156" s="69"/>
      <c r="B156" s="245" t="str">
        <f>IF(ISERROR(VLOOKUP(L156,$M$6:$V$612,7,0)),"",(VLOOKUP(L156,$M$6:$V762,7,0)))</f>
        <v/>
      </c>
      <c r="C156" s="140" t="str">
        <f t="shared" si="32"/>
        <v/>
      </c>
      <c r="D156" s="141" t="str">
        <f t="shared" si="33"/>
        <v/>
      </c>
      <c r="E156" s="140" t="str">
        <f t="shared" si="34"/>
        <v/>
      </c>
      <c r="F156" s="141" t="str">
        <f t="shared" si="35"/>
        <v/>
      </c>
      <c r="G156" s="142" t="str">
        <f t="shared" si="36"/>
        <v/>
      </c>
      <c r="H156" s="143" t="str">
        <f t="shared" si="37"/>
        <v/>
      </c>
      <c r="I156" s="144" t="str">
        <f t="shared" si="38"/>
        <v/>
      </c>
      <c r="J156" s="82"/>
      <c r="L156" s="36">
        <v>151</v>
      </c>
      <c r="M156" s="39">
        <f t="shared" si="40"/>
        <v>0</v>
      </c>
      <c r="N156" s="40" t="s">
        <v>30</v>
      </c>
      <c r="O156" s="41"/>
      <c r="P156" s="39">
        <f>QDrops!H30</f>
        <v>0</v>
      </c>
      <c r="Q156" s="95">
        <f>QDrops!I30</f>
        <v>77.010000000000005</v>
      </c>
      <c r="R156" s="95">
        <f>QDrops!K30</f>
        <v>0</v>
      </c>
      <c r="S156" s="39">
        <f>QDrops!D30</f>
        <v>2811611280</v>
      </c>
      <c r="T156" s="39" t="str">
        <f>QDrops!E30</f>
        <v>63 / 2½"</v>
      </c>
      <c r="U156" s="40" t="str">
        <f>QDrops!F30</f>
        <v>3/4"NPT</v>
      </c>
      <c r="V156" s="39">
        <v>1</v>
      </c>
    </row>
    <row r="157" spans="1:22" ht="14.5" hidden="1">
      <c r="B157" s="245" t="str">
        <f>IF(ISERROR(VLOOKUP(L157,$M$6:$V$612,7,0)),"",(VLOOKUP(L157,$M$6:$V763,7,0)))</f>
        <v/>
      </c>
      <c r="C157" s="140" t="str">
        <f t="shared" si="32"/>
        <v/>
      </c>
      <c r="D157" s="141" t="str">
        <f t="shared" si="33"/>
        <v/>
      </c>
      <c r="E157" s="140" t="str">
        <f t="shared" si="34"/>
        <v/>
      </c>
      <c r="F157" s="141" t="str">
        <f t="shared" si="35"/>
        <v/>
      </c>
      <c r="G157" s="142" t="str">
        <f t="shared" si="36"/>
        <v/>
      </c>
      <c r="H157" s="143" t="str">
        <f t="shared" si="37"/>
        <v/>
      </c>
      <c r="I157" s="144" t="str">
        <f t="shared" si="38"/>
        <v/>
      </c>
      <c r="L157" s="36">
        <v>152</v>
      </c>
      <c r="M157" s="39">
        <f t="shared" si="40"/>
        <v>0</v>
      </c>
      <c r="N157" s="40" t="s">
        <v>30</v>
      </c>
      <c r="O157" s="41"/>
      <c r="P157" s="39">
        <f>QDrops!H31</f>
        <v>0</v>
      </c>
      <c r="Q157" s="95">
        <f>QDrops!I31</f>
        <v>89.77</v>
      </c>
      <c r="R157" s="95">
        <f>QDrops!K31</f>
        <v>0</v>
      </c>
      <c r="S157" s="39">
        <f>QDrops!D31</f>
        <v>2811701280</v>
      </c>
      <c r="T157" s="39" t="str">
        <f>QDrops!E31</f>
        <v>80 / 3"</v>
      </c>
      <c r="U157" s="40" t="str">
        <f>QDrops!F31</f>
        <v>1/2" NPT</v>
      </c>
      <c r="V157" s="39">
        <v>1</v>
      </c>
    </row>
    <row r="158" spans="1:22" ht="14.5" hidden="1">
      <c r="B158" s="245" t="str">
        <f>IF(ISERROR(VLOOKUP(L158,$M$6:$V$612,7,0)),"",(VLOOKUP(L158,$M$6:$V764,7,0)))</f>
        <v/>
      </c>
      <c r="C158" s="140" t="str">
        <f t="shared" si="32"/>
        <v/>
      </c>
      <c r="D158" s="141" t="str">
        <f t="shared" si="33"/>
        <v/>
      </c>
      <c r="E158" s="140" t="str">
        <f t="shared" si="34"/>
        <v/>
      </c>
      <c r="F158" s="141" t="str">
        <f t="shared" si="35"/>
        <v/>
      </c>
      <c r="G158" s="142" t="str">
        <f t="shared" si="36"/>
        <v/>
      </c>
      <c r="H158" s="143" t="str">
        <f t="shared" si="37"/>
        <v/>
      </c>
      <c r="I158" s="144" t="str">
        <f t="shared" si="38"/>
        <v/>
      </c>
      <c r="L158" s="36">
        <v>153</v>
      </c>
      <c r="M158" s="39">
        <f t="shared" si="40"/>
        <v>0</v>
      </c>
      <c r="N158" s="40" t="s">
        <v>30</v>
      </c>
      <c r="O158" s="41"/>
      <c r="P158" s="39">
        <f>QDrops!H32</f>
        <v>0</v>
      </c>
      <c r="Q158" s="95">
        <f>QDrops!I32</f>
        <v>100.46</v>
      </c>
      <c r="R158" s="95">
        <f>QDrops!K32</f>
        <v>0</v>
      </c>
      <c r="S158" s="39">
        <f>QDrops!D32</f>
        <v>2811711280</v>
      </c>
      <c r="T158" s="39" t="str">
        <f>QDrops!E32</f>
        <v>80 / 3"</v>
      </c>
      <c r="U158" s="40" t="str">
        <f>QDrops!F32</f>
        <v>3/4"NPT</v>
      </c>
      <c r="V158" s="39">
        <v>1</v>
      </c>
    </row>
    <row r="159" spans="1:22" ht="14.5" hidden="1">
      <c r="B159" s="245" t="str">
        <f>IF(ISERROR(VLOOKUP(L159,$M$6:$V$612,7,0)),"",(VLOOKUP(L159,$M$6:$V765,7,0)))</f>
        <v/>
      </c>
      <c r="C159" s="140" t="str">
        <f t="shared" si="32"/>
        <v/>
      </c>
      <c r="D159" s="141" t="str">
        <f t="shared" si="33"/>
        <v/>
      </c>
      <c r="E159" s="140" t="str">
        <f t="shared" si="34"/>
        <v/>
      </c>
      <c r="F159" s="141" t="str">
        <f t="shared" si="35"/>
        <v/>
      </c>
      <c r="G159" s="142" t="str">
        <f t="shared" si="36"/>
        <v/>
      </c>
      <c r="H159" s="143" t="str">
        <f t="shared" si="37"/>
        <v/>
      </c>
      <c r="I159" s="144" t="str">
        <f t="shared" si="38"/>
        <v/>
      </c>
      <c r="L159" s="36">
        <v>154</v>
      </c>
      <c r="M159" s="39">
        <f t="shared" si="40"/>
        <v>0</v>
      </c>
      <c r="O159" s="41"/>
      <c r="Q159" s="101"/>
      <c r="R159" s="101"/>
    </row>
    <row r="160" spans="1:22" ht="14.5" hidden="1">
      <c r="B160" s="246"/>
      <c r="C160" s="115"/>
      <c r="D160" s="114"/>
      <c r="E160" s="115"/>
      <c r="F160" s="114"/>
      <c r="G160" s="116"/>
      <c r="H160" s="117"/>
      <c r="I160" s="113"/>
      <c r="L160" s="36">
        <v>155</v>
      </c>
      <c r="M160" s="39">
        <f t="shared" si="40"/>
        <v>0</v>
      </c>
      <c r="N160" s="40" t="s">
        <v>30</v>
      </c>
      <c r="O160" s="41"/>
      <c r="P160" s="39">
        <f>QDrops!H34</f>
        <v>0</v>
      </c>
      <c r="Q160" s="95">
        <f>QDrops!I34</f>
        <v>211.54</v>
      </c>
      <c r="R160" s="95">
        <f>QDrops!K34</f>
        <v>0</v>
      </c>
      <c r="S160" s="39">
        <f>QDrops!D34</f>
        <v>2811811280</v>
      </c>
      <c r="T160" s="39" t="str">
        <f>QDrops!E34</f>
        <v>100 / 4"</v>
      </c>
      <c r="U160" s="40" t="str">
        <f>QDrops!F34</f>
        <v>3/4"NPT</v>
      </c>
      <c r="V160" s="39">
        <v>1</v>
      </c>
    </row>
    <row r="161" spans="2:22" ht="14.5" hidden="1">
      <c r="B161" s="246"/>
      <c r="C161" s="115"/>
      <c r="D161" s="114"/>
      <c r="E161" s="115"/>
      <c r="F161" s="114"/>
      <c r="G161" s="116"/>
      <c r="H161" s="117"/>
      <c r="I161" s="113"/>
      <c r="L161" s="36">
        <v>156</v>
      </c>
      <c r="M161" s="39">
        <f t="shared" si="40"/>
        <v>0</v>
      </c>
      <c r="N161" s="40" t="s">
        <v>30</v>
      </c>
      <c r="O161" s="41"/>
      <c r="P161" s="39">
        <f>QDrops!H35</f>
        <v>0</v>
      </c>
      <c r="Q161" s="95">
        <f>QDrops!I35</f>
        <v>225.28</v>
      </c>
      <c r="R161" s="95">
        <f>QDrops!K35</f>
        <v>0</v>
      </c>
      <c r="S161" s="39">
        <f>QDrops!D35</f>
        <v>2811821280</v>
      </c>
      <c r="T161" s="39" t="str">
        <f>QDrops!E35</f>
        <v>100 / 4"</v>
      </c>
      <c r="U161" s="40" t="str">
        <f>QDrops!F35</f>
        <v>1" NPT</v>
      </c>
      <c r="V161" s="39">
        <v>1</v>
      </c>
    </row>
    <row r="162" spans="2:22" ht="14.5" hidden="1">
      <c r="B162" s="246"/>
      <c r="C162" s="115"/>
      <c r="D162" s="114"/>
      <c r="E162" s="115"/>
      <c r="F162" s="114"/>
      <c r="G162" s="116"/>
      <c r="H162" s="117"/>
      <c r="I162" s="113"/>
      <c r="L162" s="36">
        <v>157</v>
      </c>
      <c r="M162" s="39">
        <f t="shared" si="40"/>
        <v>0</v>
      </c>
      <c r="N162" s="40" t="s">
        <v>30</v>
      </c>
      <c r="O162" s="41"/>
      <c r="P162" s="39">
        <f>QDrops!H36</f>
        <v>0</v>
      </c>
      <c r="Q162" s="95">
        <f>QDrops!I36</f>
        <v>231.78</v>
      </c>
      <c r="R162" s="95">
        <f>QDrops!K36</f>
        <v>0</v>
      </c>
      <c r="S162" s="39">
        <f>QDrops!D36</f>
        <v>2811841280</v>
      </c>
      <c r="T162" s="39" t="str">
        <f>QDrops!E36</f>
        <v>100 / 4"</v>
      </c>
      <c r="U162" s="40" t="str">
        <f>QDrops!F36</f>
        <v>1 1/2" NPT</v>
      </c>
      <c r="V162" s="39">
        <v>1</v>
      </c>
    </row>
    <row r="163" spans="2:22" ht="14.5" hidden="1">
      <c r="B163" s="246"/>
      <c r="C163" s="115"/>
      <c r="D163" s="114"/>
      <c r="E163" s="115"/>
      <c r="F163" s="114"/>
      <c r="G163" s="116"/>
      <c r="H163" s="117"/>
      <c r="I163" s="113"/>
      <c r="L163" s="36">
        <v>158</v>
      </c>
      <c r="M163" s="39">
        <f t="shared" si="40"/>
        <v>0</v>
      </c>
      <c r="N163" s="40" t="s">
        <v>30</v>
      </c>
      <c r="O163" s="41"/>
      <c r="P163" s="39">
        <f>QDrops!H37</f>
        <v>0</v>
      </c>
      <c r="Q163" s="95">
        <f>QDrops!I37</f>
        <v>265.11</v>
      </c>
      <c r="R163" s="95">
        <f>QDrops!K37</f>
        <v>0</v>
      </c>
      <c r="S163" s="39">
        <f>QDrops!D37</f>
        <v>2811851280</v>
      </c>
      <c r="T163" s="39" t="str">
        <f>QDrops!E37</f>
        <v>100 / 4"</v>
      </c>
      <c r="U163" s="40" t="str">
        <f>QDrops!F37</f>
        <v>2" NPT</v>
      </c>
      <c r="V163" s="39">
        <v>1</v>
      </c>
    </row>
    <row r="164" spans="2:22" ht="14.5" hidden="1">
      <c r="B164" s="246"/>
      <c r="C164" s="115"/>
      <c r="D164" s="114"/>
      <c r="E164" s="115"/>
      <c r="F164" s="114"/>
      <c r="G164" s="116"/>
      <c r="H164" s="117"/>
      <c r="I164" s="113"/>
      <c r="L164" s="36">
        <v>159</v>
      </c>
      <c r="M164" s="39">
        <f t="shared" si="40"/>
        <v>0</v>
      </c>
      <c r="N164" s="40" t="s">
        <v>30</v>
      </c>
      <c r="O164" s="41"/>
      <c r="P164" s="39">
        <f>QDrops!H38</f>
        <v>0</v>
      </c>
      <c r="Q164" s="95">
        <f>QDrops!I38</f>
        <v>322.52</v>
      </c>
      <c r="R164" s="95">
        <f>QDrops!K38</f>
        <v>0</v>
      </c>
      <c r="S164" s="39">
        <f>QDrops!D38</f>
        <v>2811911280</v>
      </c>
      <c r="T164" s="39" t="str">
        <f>QDrops!E38</f>
        <v>158 / 6"</v>
      </c>
      <c r="U164" s="40" t="str">
        <f>QDrops!F38</f>
        <v>3/4"NPT</v>
      </c>
      <c r="V164" s="39">
        <v>1</v>
      </c>
    </row>
    <row r="165" spans="2:22" ht="14.5" hidden="1">
      <c r="B165" s="246" t="str">
        <f>IF(ISERROR(VLOOKUP(L177,$M$6:$V$612,7,0)),"",(VLOOKUP(L177,$M$6:$V767,7,0)))</f>
        <v/>
      </c>
      <c r="C165" s="115" t="str">
        <f t="shared" ref="C165:C191" si="41">IF(ISERROR(VLOOKUP(L177,$M$6:$V$612,2,0)),"",(VLOOKUP(L177,$M$6:$V$612,2,0)))</f>
        <v/>
      </c>
      <c r="D165" s="114" t="str">
        <f t="shared" ref="D165:D191" si="42">IF(ISERROR(VLOOKUP(L177,$M$6:$V$612,8,0)),"",(VLOOKUP(L177,$M$6:$V$612,8,0)))</f>
        <v/>
      </c>
      <c r="E165" s="115" t="str">
        <f t="shared" ref="E165:E191" si="43">IF(ISERROR(VLOOKUP(L177,$M$6:$V$612,9,FALSE)),"",(VLOOKUP(L177,$M$6:$V$612,9,0)))</f>
        <v/>
      </c>
      <c r="F165" s="114" t="str">
        <f t="shared" ref="F165:F191" si="44">IF(ISERROR(VLOOKUP(L177,$M$6:$V$612,10,0)),"",(VLOOKUP(L177,$M$6:$V$612,10,0)))</f>
        <v/>
      </c>
      <c r="G165" s="116" t="str">
        <f t="shared" ref="G165:G191" si="45">IF(ISERROR(VLOOKUP(L177,$M$6:$V$612,5,0)),"",(VLOOKUP(L177,$M$6:$V$612,5,0)))</f>
        <v/>
      </c>
      <c r="H165" s="117" t="str">
        <f t="shared" ref="H165:H191" si="46">IF(ISERROR(VLOOKUP(L177,$M$6:$V$612,4,0)),"",(VLOOKUP(L177,$M$6:$V$612,4,0)))</f>
        <v/>
      </c>
      <c r="I165" s="113" t="str">
        <f t="shared" ref="I165:I191" si="47">IF(ISERROR(VLOOKUP(L177,$M$6:$V$612,6,0)),"",(VLOOKUP(L177,$M$6:$V$612,6,0)))</f>
        <v/>
      </c>
      <c r="L165" s="36">
        <v>160</v>
      </c>
      <c r="M165" s="39">
        <f t="shared" si="40"/>
        <v>0</v>
      </c>
      <c r="N165" s="40" t="s">
        <v>30</v>
      </c>
      <c r="O165" s="41"/>
      <c r="P165" s="39">
        <f>QDrops!H39</f>
        <v>0</v>
      </c>
      <c r="Q165" s="95">
        <f>QDrops!I39</f>
        <v>341.67</v>
      </c>
      <c r="R165" s="95">
        <f>QDrops!K39</f>
        <v>0</v>
      </c>
      <c r="S165" s="39">
        <f>QDrops!D39</f>
        <v>2811921280</v>
      </c>
      <c r="T165" s="39" t="str">
        <f>QDrops!E39</f>
        <v>158 / 6"</v>
      </c>
      <c r="U165" s="40" t="str">
        <f>QDrops!F39</f>
        <v>1" NPT</v>
      </c>
      <c r="V165" s="39">
        <v>1</v>
      </c>
    </row>
    <row r="166" spans="2:22" ht="14.5" hidden="1">
      <c r="B166" s="246" t="str">
        <f>IF(ISERROR(VLOOKUP(L178,$M$6:$V$612,7,0)),"",(VLOOKUP(L178,$M$6:$V768,7,0)))</f>
        <v/>
      </c>
      <c r="C166" s="115" t="str">
        <f t="shared" si="41"/>
        <v/>
      </c>
      <c r="D166" s="114" t="str">
        <f t="shared" si="42"/>
        <v/>
      </c>
      <c r="E166" s="115" t="str">
        <f t="shared" si="43"/>
        <v/>
      </c>
      <c r="F166" s="114" t="str">
        <f t="shared" si="44"/>
        <v/>
      </c>
      <c r="G166" s="116" t="str">
        <f t="shared" si="45"/>
        <v/>
      </c>
      <c r="H166" s="117" t="str">
        <f t="shared" si="46"/>
        <v/>
      </c>
      <c r="I166" s="113" t="str">
        <f t="shared" si="47"/>
        <v/>
      </c>
      <c r="L166" s="36">
        <v>161</v>
      </c>
      <c r="M166" s="39">
        <f t="shared" si="40"/>
        <v>0</v>
      </c>
      <c r="N166" s="40" t="s">
        <v>30</v>
      </c>
      <c r="O166" s="41"/>
      <c r="P166" s="39">
        <f>QDrops!H40</f>
        <v>0</v>
      </c>
      <c r="Q166" s="95">
        <f>QDrops!I40</f>
        <v>382.19</v>
      </c>
      <c r="R166" s="95">
        <f>QDrops!K40</f>
        <v>0</v>
      </c>
      <c r="S166" s="39">
        <f>QDrops!D40</f>
        <v>2811941280</v>
      </c>
      <c r="T166" s="39" t="str">
        <f>QDrops!E40</f>
        <v>158 / 6"</v>
      </c>
      <c r="U166" s="40" t="str">
        <f>QDrops!F40</f>
        <v>1 1/2" NPT</v>
      </c>
      <c r="V166" s="39">
        <v>1</v>
      </c>
    </row>
    <row r="167" spans="2:22" ht="14.5" hidden="1">
      <c r="B167" s="246" t="str">
        <f>IF(ISERROR(VLOOKUP(L179,$M$6:$V$612,7,0)),"",(VLOOKUP(L179,$M$6:$V769,7,0)))</f>
        <v/>
      </c>
      <c r="C167" s="115" t="str">
        <f t="shared" si="41"/>
        <v/>
      </c>
      <c r="D167" s="114" t="str">
        <f t="shared" si="42"/>
        <v/>
      </c>
      <c r="E167" s="115" t="str">
        <f t="shared" si="43"/>
        <v/>
      </c>
      <c r="F167" s="114" t="str">
        <f t="shared" si="44"/>
        <v/>
      </c>
      <c r="G167" s="116" t="str">
        <f t="shared" si="45"/>
        <v/>
      </c>
      <c r="H167" s="117" t="str">
        <f t="shared" si="46"/>
        <v/>
      </c>
      <c r="I167" s="113" t="str">
        <f t="shared" si="47"/>
        <v/>
      </c>
      <c r="L167" s="36">
        <v>162</v>
      </c>
      <c r="M167" s="39">
        <f t="shared" si="40"/>
        <v>0</v>
      </c>
      <c r="N167" s="40" t="s">
        <v>30</v>
      </c>
      <c r="O167" s="41"/>
      <c r="P167" s="39">
        <f>QDrops!H41</f>
        <v>0</v>
      </c>
      <c r="Q167" s="95">
        <f>QDrops!I41</f>
        <v>417.01</v>
      </c>
      <c r="R167" s="95">
        <f>QDrops!K41</f>
        <v>0</v>
      </c>
      <c r="S167" s="39">
        <f>QDrops!D41</f>
        <v>2811951280</v>
      </c>
      <c r="T167" s="39" t="str">
        <f>QDrops!E41</f>
        <v>158 / 6"</v>
      </c>
      <c r="U167" s="40" t="str">
        <f>QDrops!F41</f>
        <v>2" NPT</v>
      </c>
      <c r="V167" s="39">
        <v>1</v>
      </c>
    </row>
    <row r="168" spans="2:22" ht="14.5" hidden="1">
      <c r="B168" s="246" t="str">
        <f>IF(ISERROR(VLOOKUP(L180,$M$6:$V$612,7,0)),"",(VLOOKUP(L180,$M$6:$V770,7,0)))</f>
        <v/>
      </c>
      <c r="C168" s="115" t="str">
        <f t="shared" si="41"/>
        <v/>
      </c>
      <c r="D168" s="114" t="str">
        <f t="shared" si="42"/>
        <v/>
      </c>
      <c r="E168" s="115" t="str">
        <f t="shared" si="43"/>
        <v/>
      </c>
      <c r="F168" s="114" t="str">
        <f t="shared" si="44"/>
        <v/>
      </c>
      <c r="G168" s="116" t="str">
        <f t="shared" si="45"/>
        <v/>
      </c>
      <c r="H168" s="117" t="str">
        <f t="shared" si="46"/>
        <v/>
      </c>
      <c r="I168" s="113" t="str">
        <f t="shared" si="47"/>
        <v/>
      </c>
      <c r="L168" s="36">
        <v>163</v>
      </c>
      <c r="M168" s="39">
        <f t="shared" si="40"/>
        <v>0</v>
      </c>
      <c r="N168" s="18"/>
      <c r="O168" s="41"/>
      <c r="P168" s="87"/>
      <c r="Q168" s="96"/>
      <c r="R168" s="96"/>
      <c r="S168" s="87"/>
      <c r="T168" s="87"/>
      <c r="U168" s="18"/>
      <c r="V168" s="87"/>
    </row>
    <row r="169" spans="2:22" ht="14.5" hidden="1">
      <c r="B169" s="246" t="str">
        <f>IF(ISERROR(VLOOKUP(L181,$M$6:$V$612,7,0)),"",(VLOOKUP(L181,$M$6:$V771,7,0)))</f>
        <v/>
      </c>
      <c r="C169" s="115" t="str">
        <f t="shared" si="41"/>
        <v/>
      </c>
      <c r="D169" s="114" t="str">
        <f t="shared" si="42"/>
        <v/>
      </c>
      <c r="E169" s="115" t="str">
        <f t="shared" si="43"/>
        <v/>
      </c>
      <c r="F169" s="114" t="str">
        <f t="shared" si="44"/>
        <v/>
      </c>
      <c r="G169" s="116" t="str">
        <f t="shared" si="45"/>
        <v/>
      </c>
      <c r="H169" s="117" t="str">
        <f t="shared" si="46"/>
        <v/>
      </c>
      <c r="I169" s="113" t="str">
        <f t="shared" si="47"/>
        <v/>
      </c>
      <c r="L169" s="36">
        <v>164</v>
      </c>
      <c r="M169" s="39">
        <f t="shared" si="40"/>
        <v>0</v>
      </c>
      <c r="N169" s="18"/>
      <c r="O169" s="41"/>
      <c r="P169" s="87"/>
      <c r="Q169" s="96"/>
      <c r="R169" s="96"/>
      <c r="S169" s="87"/>
      <c r="T169" s="87"/>
      <c r="U169" s="18"/>
      <c r="V169" s="87"/>
    </row>
    <row r="170" spans="2:22" ht="14.5" hidden="1">
      <c r="B170" s="246" t="str">
        <f>IF(ISERROR(VLOOKUP(L182,$M$6:$V$612,7,0)),"",(VLOOKUP(L182,$M$6:$V772,7,0)))</f>
        <v/>
      </c>
      <c r="C170" s="115" t="str">
        <f t="shared" si="41"/>
        <v/>
      </c>
      <c r="D170" s="114" t="str">
        <f t="shared" si="42"/>
        <v/>
      </c>
      <c r="E170" s="115" t="str">
        <f t="shared" si="43"/>
        <v/>
      </c>
      <c r="F170" s="114" t="str">
        <f t="shared" si="44"/>
        <v/>
      </c>
      <c r="G170" s="116" t="str">
        <f t="shared" si="45"/>
        <v/>
      </c>
      <c r="H170" s="117" t="str">
        <f t="shared" si="46"/>
        <v/>
      </c>
      <c r="I170" s="113" t="str">
        <f t="shared" si="47"/>
        <v/>
      </c>
      <c r="L170" s="36">
        <v>165</v>
      </c>
      <c r="M170" s="39">
        <f t="shared" si="40"/>
        <v>0</v>
      </c>
      <c r="N170" s="6" t="s">
        <v>329</v>
      </c>
      <c r="O170" s="41"/>
      <c r="P170" s="39">
        <f>QDrops!H51</f>
        <v>0</v>
      </c>
      <c r="Q170" s="95">
        <f>QDrops!I51</f>
        <v>47.12</v>
      </c>
      <c r="R170" s="95">
        <f>QDrops!K51</f>
        <v>0</v>
      </c>
      <c r="S170" s="39">
        <f>QDrops!D51</f>
        <v>2811102480</v>
      </c>
      <c r="T170" s="39" t="str">
        <f>QDrops!E51</f>
        <v>20 / ¾"</v>
      </c>
      <c r="U170" s="40" t="str">
        <f>QDrops!F51</f>
        <v>(3) / 1/2" NPT</v>
      </c>
      <c r="V170" s="39">
        <v>1</v>
      </c>
    </row>
    <row r="171" spans="2:22" ht="14.5" hidden="1">
      <c r="B171" s="246" t="str">
        <f>IF(ISERROR(VLOOKUP(L183,$M$6:$V$612,7,0)),"",(VLOOKUP(L183,$M$6:$V773,7,0)))</f>
        <v/>
      </c>
      <c r="C171" s="115" t="str">
        <f t="shared" si="41"/>
        <v/>
      </c>
      <c r="D171" s="114" t="str">
        <f t="shared" si="42"/>
        <v/>
      </c>
      <c r="E171" s="115" t="str">
        <f t="shared" si="43"/>
        <v/>
      </c>
      <c r="F171" s="114" t="str">
        <f t="shared" si="44"/>
        <v/>
      </c>
      <c r="G171" s="116" t="str">
        <f t="shared" si="45"/>
        <v/>
      </c>
      <c r="H171" s="117" t="str">
        <f t="shared" si="46"/>
        <v/>
      </c>
      <c r="I171" s="113" t="str">
        <f t="shared" si="47"/>
        <v/>
      </c>
      <c r="L171" s="36">
        <v>166</v>
      </c>
      <c r="M171" s="39">
        <f t="shared" si="40"/>
        <v>0</v>
      </c>
      <c r="N171" s="6" t="s">
        <v>329</v>
      </c>
      <c r="O171" s="41"/>
      <c r="P171" s="39">
        <f>QDrops!H52</f>
        <v>0</v>
      </c>
      <c r="Q171" s="95">
        <f>QDrops!I52</f>
        <v>52.67</v>
      </c>
      <c r="R171" s="95">
        <f>QDrops!K52</f>
        <v>0</v>
      </c>
      <c r="S171" s="39">
        <f>QDrops!D52</f>
        <v>2811202480</v>
      </c>
      <c r="T171" s="39" t="str">
        <f>QDrops!E52</f>
        <v>25 / 1"</v>
      </c>
      <c r="U171" s="40" t="str">
        <f>QDrops!F52</f>
        <v>(3) / 1/2" NPT</v>
      </c>
      <c r="V171" s="39">
        <v>1</v>
      </c>
    </row>
    <row r="172" spans="2:22" ht="14.5" hidden="1">
      <c r="B172" s="246" t="str">
        <f>IF(ISERROR(VLOOKUP(L184,$M$6:$V$612,7,0)),"",(VLOOKUP(L184,$M$6:$V774,7,0)))</f>
        <v/>
      </c>
      <c r="C172" s="115" t="str">
        <f t="shared" si="41"/>
        <v/>
      </c>
      <c r="D172" s="114" t="str">
        <f t="shared" si="42"/>
        <v/>
      </c>
      <c r="E172" s="115" t="str">
        <f t="shared" si="43"/>
        <v/>
      </c>
      <c r="F172" s="114" t="str">
        <f t="shared" si="44"/>
        <v/>
      </c>
      <c r="G172" s="116" t="str">
        <f t="shared" si="45"/>
        <v/>
      </c>
      <c r="H172" s="117" t="str">
        <f t="shared" si="46"/>
        <v/>
      </c>
      <c r="I172" s="113" t="str">
        <f t="shared" si="47"/>
        <v/>
      </c>
      <c r="L172" s="36">
        <v>167</v>
      </c>
      <c r="M172" s="39">
        <f t="shared" si="40"/>
        <v>0</v>
      </c>
      <c r="N172" s="6" t="s">
        <v>329</v>
      </c>
      <c r="O172" s="41"/>
      <c r="P172" s="39">
        <f>QDrops!H53</f>
        <v>0</v>
      </c>
      <c r="Q172" s="95">
        <f>QDrops!I53</f>
        <v>39.07</v>
      </c>
      <c r="R172" s="95">
        <f>QDrops!K53</f>
        <v>0</v>
      </c>
      <c r="S172" s="39">
        <f>QDrops!D53</f>
        <v>2811104180</v>
      </c>
      <c r="T172" s="39" t="str">
        <f>QDrops!E53</f>
        <v>20 / ¾"</v>
      </c>
      <c r="U172" s="40" t="str">
        <f>QDrops!F53</f>
        <v>(1) / 1/2" NPT (single port)</v>
      </c>
      <c r="V172" s="39">
        <v>1</v>
      </c>
    </row>
    <row r="173" spans="2:22" ht="14.5" hidden="1">
      <c r="B173" s="246" t="str">
        <f>IF(ISERROR(VLOOKUP(L185,$M$6:$V$612,7,0)),"",(VLOOKUP(L185,$M$6:$V775,7,0)))</f>
        <v/>
      </c>
      <c r="C173" s="115" t="str">
        <f t="shared" si="41"/>
        <v/>
      </c>
      <c r="D173" s="114" t="str">
        <f t="shared" si="42"/>
        <v/>
      </c>
      <c r="E173" s="115" t="str">
        <f t="shared" si="43"/>
        <v/>
      </c>
      <c r="F173" s="114" t="str">
        <f t="shared" si="44"/>
        <v/>
      </c>
      <c r="G173" s="116" t="str">
        <f t="shared" si="45"/>
        <v/>
      </c>
      <c r="H173" s="117" t="str">
        <f t="shared" si="46"/>
        <v/>
      </c>
      <c r="I173" s="113" t="str">
        <f t="shared" si="47"/>
        <v/>
      </c>
      <c r="L173" s="36">
        <v>168</v>
      </c>
      <c r="M173" s="39">
        <f t="shared" si="40"/>
        <v>0</v>
      </c>
      <c r="N173" s="6" t="s">
        <v>329</v>
      </c>
      <c r="O173" s="41"/>
      <c r="P173" s="39">
        <f>QDrops!H54</f>
        <v>0</v>
      </c>
      <c r="Q173" s="95">
        <f>QDrops!I54</f>
        <v>48.07</v>
      </c>
      <c r="R173" s="95">
        <f>QDrops!K54</f>
        <v>0</v>
      </c>
      <c r="S173" s="39">
        <f>QDrops!D54</f>
        <v>2811204180</v>
      </c>
      <c r="T173" s="39" t="str">
        <f>QDrops!E54</f>
        <v>25 / 1"</v>
      </c>
      <c r="U173" s="40" t="str">
        <f>QDrops!F54</f>
        <v>(1) / 1/2" NPT (single port)</v>
      </c>
      <c r="V173" s="39">
        <v>1</v>
      </c>
    </row>
    <row r="174" spans="2:22" ht="14.5" hidden="1">
      <c r="B174" s="246" t="str">
        <f>IF(ISERROR(VLOOKUP(L186,$M$6:$V$612,7,0)),"",(VLOOKUP(L186,$M$6:$V776,7,0)))</f>
        <v/>
      </c>
      <c r="C174" s="115" t="str">
        <f t="shared" si="41"/>
        <v/>
      </c>
      <c r="D174" s="114" t="str">
        <f t="shared" si="42"/>
        <v/>
      </c>
      <c r="E174" s="115" t="str">
        <f t="shared" si="43"/>
        <v/>
      </c>
      <c r="F174" s="114" t="str">
        <f t="shared" si="44"/>
        <v/>
      </c>
      <c r="G174" s="116" t="str">
        <f t="shared" si="45"/>
        <v/>
      </c>
      <c r="H174" s="117" t="str">
        <f t="shared" si="46"/>
        <v/>
      </c>
      <c r="I174" s="113" t="str">
        <f t="shared" si="47"/>
        <v/>
      </c>
      <c r="L174" s="36">
        <v>169</v>
      </c>
      <c r="M174" s="39">
        <f t="shared" si="40"/>
        <v>0</v>
      </c>
      <c r="N174" s="6" t="s">
        <v>329</v>
      </c>
      <c r="O174" s="41"/>
      <c r="P174" s="39">
        <f>QDrops!H55</f>
        <v>0</v>
      </c>
      <c r="Q174" s="164">
        <f>QDrops!I55</f>
        <v>120.77</v>
      </c>
      <c r="R174" s="95">
        <f>QDrops!K55</f>
        <v>0</v>
      </c>
      <c r="S174" s="39">
        <f>QDrops!D55</f>
        <v>2811104380</v>
      </c>
      <c r="T174" s="39" t="str">
        <f>QDrops!E55</f>
        <v>20 / ¾"</v>
      </c>
      <c r="U174" s="40" t="str">
        <f>QDrops!F55</f>
        <v>(1) / 1/2" NPT (new 6 port)</v>
      </c>
      <c r="V174" s="39">
        <v>1</v>
      </c>
    </row>
    <row r="175" spans="2:22" ht="14.5" hidden="1">
      <c r="B175" s="246" t="str">
        <f>IF(ISERROR(VLOOKUP(L187,$M$6:$V$612,7,0)),"",(VLOOKUP(L187,$M$6:$V777,7,0)))</f>
        <v/>
      </c>
      <c r="C175" s="115" t="str">
        <f t="shared" si="41"/>
        <v/>
      </c>
      <c r="D175" s="114" t="str">
        <f t="shared" si="42"/>
        <v/>
      </c>
      <c r="E175" s="115" t="str">
        <f t="shared" si="43"/>
        <v/>
      </c>
      <c r="F175" s="114" t="str">
        <f t="shared" si="44"/>
        <v/>
      </c>
      <c r="G175" s="116" t="str">
        <f t="shared" si="45"/>
        <v/>
      </c>
      <c r="H175" s="117" t="str">
        <f t="shared" si="46"/>
        <v/>
      </c>
      <c r="I175" s="113" t="str">
        <f t="shared" si="47"/>
        <v/>
      </c>
      <c r="L175" s="36">
        <v>170</v>
      </c>
      <c r="M175" s="39">
        <f t="shared" si="40"/>
        <v>0</v>
      </c>
      <c r="N175" s="6" t="s">
        <v>329</v>
      </c>
      <c r="O175" s="41"/>
      <c r="P175" s="39">
        <f>QDrops!H56</f>
        <v>0</v>
      </c>
      <c r="Q175" s="164">
        <f>QDrops!I56</f>
        <v>144.53</v>
      </c>
      <c r="R175" s="95">
        <f>QDrops!K56</f>
        <v>0</v>
      </c>
      <c r="S175" s="39">
        <f>QDrops!D56</f>
        <v>2811204380</v>
      </c>
      <c r="T175" s="39" t="str">
        <f>QDrops!E56</f>
        <v>25 / 1"</v>
      </c>
      <c r="U175" s="40" t="str">
        <f>QDrops!F56</f>
        <v>(1) / 1/2" NPT (new 6 port)</v>
      </c>
      <c r="V175" s="39">
        <v>1</v>
      </c>
    </row>
    <row r="176" spans="2:22" ht="14.5" hidden="1">
      <c r="B176" s="246" t="str">
        <f>IF(ISERROR(VLOOKUP(L188,$M$6:$V$612,7,0)),"",(VLOOKUP(L188,$M$6:$V778,7,0)))</f>
        <v/>
      </c>
      <c r="C176" s="115" t="str">
        <f t="shared" si="41"/>
        <v/>
      </c>
      <c r="D176" s="114" t="str">
        <f t="shared" si="42"/>
        <v/>
      </c>
      <c r="E176" s="115" t="str">
        <f t="shared" si="43"/>
        <v/>
      </c>
      <c r="F176" s="114" t="str">
        <f t="shared" si="44"/>
        <v/>
      </c>
      <c r="G176" s="116" t="str">
        <f t="shared" si="45"/>
        <v/>
      </c>
      <c r="H176" s="117" t="str">
        <f t="shared" si="46"/>
        <v/>
      </c>
      <c r="I176" s="113" t="str">
        <f t="shared" si="47"/>
        <v/>
      </c>
      <c r="L176" s="36">
        <v>171</v>
      </c>
      <c r="M176" s="39">
        <f t="shared" si="40"/>
        <v>0</v>
      </c>
      <c r="N176" s="18"/>
      <c r="O176" s="41"/>
      <c r="P176" s="87"/>
      <c r="Q176" s="96"/>
      <c r="R176" s="96"/>
      <c r="S176" s="87"/>
      <c r="T176" s="87"/>
      <c r="U176" s="18"/>
      <c r="V176" s="87"/>
    </row>
    <row r="177" spans="2:22" ht="14.5" hidden="1">
      <c r="B177" s="246" t="str">
        <f>IF(ISERROR(VLOOKUP(L189,$M$6:$V$612,7,0)),"",(VLOOKUP(L189,$M$6:$V779,7,0)))</f>
        <v/>
      </c>
      <c r="C177" s="115" t="str">
        <f t="shared" si="41"/>
        <v/>
      </c>
      <c r="D177" s="114" t="str">
        <f t="shared" si="42"/>
        <v/>
      </c>
      <c r="E177" s="115" t="str">
        <f t="shared" si="43"/>
        <v/>
      </c>
      <c r="F177" s="114" t="str">
        <f t="shared" si="44"/>
        <v/>
      </c>
      <c r="G177" s="116" t="str">
        <f t="shared" si="45"/>
        <v/>
      </c>
      <c r="H177" s="117" t="str">
        <f t="shared" si="46"/>
        <v/>
      </c>
      <c r="I177" s="113" t="str">
        <f t="shared" si="47"/>
        <v/>
      </c>
      <c r="L177" s="36">
        <v>172</v>
      </c>
      <c r="M177" s="39">
        <f t="shared" si="40"/>
        <v>0</v>
      </c>
      <c r="N177" s="6" t="s">
        <v>330</v>
      </c>
      <c r="O177" s="41"/>
      <c r="P177" s="165">
        <f>QDrops!H58</f>
        <v>0</v>
      </c>
      <c r="Q177" s="166">
        <f>QDrops!I58</f>
        <v>44.64</v>
      </c>
      <c r="R177" s="166">
        <f>QDrops!K58</f>
        <v>0</v>
      </c>
      <c r="S177" s="165">
        <f>QDrops!D58</f>
        <v>2811002680</v>
      </c>
      <c r="T177" s="165" t="str">
        <f>QDrops!E58</f>
        <v>1/2" NPT</v>
      </c>
      <c r="U177" s="118" t="str">
        <f>QDrops!F58</f>
        <v>1/2" NPT</v>
      </c>
      <c r="V177" s="165">
        <v>1</v>
      </c>
    </row>
    <row r="178" spans="2:22" ht="14.5" hidden="1">
      <c r="B178" s="246" t="str">
        <f>IF(ISERROR(VLOOKUP(L190,$M$6:$V$612,7,0)),"",(VLOOKUP(L190,$M$6:$V780,7,0)))</f>
        <v/>
      </c>
      <c r="C178" s="115" t="str">
        <f t="shared" si="41"/>
        <v/>
      </c>
      <c r="D178" s="114" t="str">
        <f t="shared" si="42"/>
        <v/>
      </c>
      <c r="E178" s="115" t="str">
        <f t="shared" si="43"/>
        <v/>
      </c>
      <c r="F178" s="114" t="str">
        <f t="shared" si="44"/>
        <v/>
      </c>
      <c r="G178" s="116" t="str">
        <f t="shared" si="45"/>
        <v/>
      </c>
      <c r="H178" s="117" t="str">
        <f t="shared" si="46"/>
        <v/>
      </c>
      <c r="I178" s="113" t="str">
        <f t="shared" si="47"/>
        <v/>
      </c>
      <c r="L178" s="36">
        <v>173</v>
      </c>
      <c r="M178" s="39">
        <f t="shared" si="40"/>
        <v>0</v>
      </c>
      <c r="N178" s="6" t="s">
        <v>330</v>
      </c>
      <c r="O178" s="41"/>
      <c r="P178" s="165">
        <f>QDrops!H59</f>
        <v>0</v>
      </c>
      <c r="Q178" s="166">
        <f>QDrops!I59</f>
        <v>45.44</v>
      </c>
      <c r="R178" s="166">
        <f>QDrops!K59</f>
        <v>0</v>
      </c>
      <c r="S178" s="165">
        <f>QDrops!D59</f>
        <v>2811102680</v>
      </c>
      <c r="T178" s="165" t="str">
        <f>QDrops!E59</f>
        <v>3/4"NPT</v>
      </c>
      <c r="U178" s="118" t="str">
        <f>QDrops!F59</f>
        <v>1/2" NPT</v>
      </c>
      <c r="V178" s="165">
        <v>1</v>
      </c>
    </row>
    <row r="179" spans="2:22" ht="14.5" hidden="1">
      <c r="B179" s="246" t="str">
        <f>IF(ISERROR(VLOOKUP(L191,$M$6:$V$612,7,0)),"",(VLOOKUP(L191,$M$6:$V781,7,0)))</f>
        <v/>
      </c>
      <c r="C179" s="115" t="str">
        <f t="shared" si="41"/>
        <v/>
      </c>
      <c r="D179" s="114" t="str">
        <f t="shared" si="42"/>
        <v/>
      </c>
      <c r="E179" s="115" t="str">
        <f t="shared" si="43"/>
        <v/>
      </c>
      <c r="F179" s="114" t="str">
        <f t="shared" si="44"/>
        <v/>
      </c>
      <c r="G179" s="116" t="str">
        <f t="shared" si="45"/>
        <v/>
      </c>
      <c r="H179" s="117" t="str">
        <f t="shared" si="46"/>
        <v/>
      </c>
      <c r="I179" s="113" t="str">
        <f t="shared" si="47"/>
        <v/>
      </c>
      <c r="L179" s="36">
        <v>174</v>
      </c>
      <c r="M179" s="39">
        <f t="shared" si="40"/>
        <v>0</v>
      </c>
      <c r="N179" s="18"/>
      <c r="O179" s="41"/>
      <c r="P179" s="87"/>
      <c r="Q179" s="96"/>
      <c r="R179" s="96"/>
      <c r="S179" s="87"/>
      <c r="T179" s="87"/>
      <c r="U179" s="18"/>
      <c r="V179" s="87"/>
    </row>
    <row r="180" spans="2:22" ht="14.5" hidden="1">
      <c r="B180" s="246" t="str">
        <f>IF(ISERROR(VLOOKUP(L192,$M$6:$V$612,7,0)),"",(VLOOKUP(L192,$M$6:$V782,7,0)))</f>
        <v/>
      </c>
      <c r="C180" s="115" t="str">
        <f t="shared" si="41"/>
        <v/>
      </c>
      <c r="D180" s="114" t="str">
        <f t="shared" si="42"/>
        <v/>
      </c>
      <c r="E180" s="115" t="str">
        <f t="shared" si="43"/>
        <v/>
      </c>
      <c r="F180" s="114" t="str">
        <f t="shared" si="44"/>
        <v/>
      </c>
      <c r="G180" s="116" t="str">
        <f t="shared" si="45"/>
        <v/>
      </c>
      <c r="H180" s="117" t="str">
        <f t="shared" si="46"/>
        <v/>
      </c>
      <c r="I180" s="113" t="str">
        <f t="shared" si="47"/>
        <v/>
      </c>
      <c r="L180" s="36">
        <v>175</v>
      </c>
      <c r="M180" s="39">
        <f t="shared" si="40"/>
        <v>0</v>
      </c>
      <c r="N180" s="18"/>
      <c r="O180" s="41"/>
      <c r="P180" s="87"/>
      <c r="Q180" s="96"/>
      <c r="R180" s="96"/>
      <c r="S180" s="87"/>
      <c r="T180" s="87"/>
      <c r="U180" s="18"/>
      <c r="V180" s="87"/>
    </row>
    <row r="181" spans="2:22" ht="14.5" hidden="1">
      <c r="B181" s="246" t="str">
        <f>IF(ISERROR(VLOOKUP(L193,$M$6:$V$612,7,0)),"",(VLOOKUP(L193,$M$6:$V783,7,0)))</f>
        <v/>
      </c>
      <c r="C181" s="115" t="str">
        <f t="shared" si="41"/>
        <v/>
      </c>
      <c r="D181" s="114" t="str">
        <f t="shared" si="42"/>
        <v/>
      </c>
      <c r="E181" s="115" t="str">
        <f t="shared" si="43"/>
        <v/>
      </c>
      <c r="F181" s="114" t="str">
        <f t="shared" si="44"/>
        <v/>
      </c>
      <c r="G181" s="116" t="str">
        <f t="shared" si="45"/>
        <v/>
      </c>
      <c r="H181" s="117" t="str">
        <f t="shared" si="46"/>
        <v/>
      </c>
      <c r="I181" s="113" t="str">
        <f t="shared" si="47"/>
        <v/>
      </c>
      <c r="L181" s="36">
        <v>176</v>
      </c>
      <c r="M181" s="39">
        <f t="shared" si="40"/>
        <v>0</v>
      </c>
      <c r="N181" s="6" t="s">
        <v>442</v>
      </c>
      <c r="O181" s="41"/>
      <c r="P181" s="39">
        <f>QDrops!H63</f>
        <v>0</v>
      </c>
      <c r="Q181" s="95">
        <f>QDrops!I63</f>
        <v>7.79</v>
      </c>
      <c r="R181" s="95">
        <f>QDrops!K63</f>
        <v>0</v>
      </c>
      <c r="S181" s="39">
        <f>QDrops!D63</f>
        <v>2811007502</v>
      </c>
      <c r="T181" s="39" t="str">
        <f>QDrops!E63</f>
        <v>1/2" Male NPT</v>
      </c>
      <c r="U181" s="40" t="str">
        <f>QDrops!F63</f>
        <v>Package quantity-2</v>
      </c>
      <c r="V181" s="39">
        <v>2</v>
      </c>
    </row>
    <row r="182" spans="2:22" ht="14.5" hidden="1">
      <c r="B182" s="246" t="str">
        <f>IF(ISERROR(VLOOKUP(L194,$M$6:$V$612,7,0)),"",(VLOOKUP(L194,$M$6:$V784,7,0)))</f>
        <v/>
      </c>
      <c r="C182" s="115" t="str">
        <f t="shared" si="41"/>
        <v/>
      </c>
      <c r="D182" s="114" t="str">
        <f t="shared" si="42"/>
        <v/>
      </c>
      <c r="E182" s="115" t="str">
        <f t="shared" si="43"/>
        <v/>
      </c>
      <c r="F182" s="114" t="str">
        <f t="shared" si="44"/>
        <v/>
      </c>
      <c r="G182" s="116" t="str">
        <f t="shared" si="45"/>
        <v/>
      </c>
      <c r="H182" s="117" t="str">
        <f t="shared" si="46"/>
        <v/>
      </c>
      <c r="I182" s="113" t="str">
        <f t="shared" si="47"/>
        <v/>
      </c>
      <c r="L182" s="36">
        <v>177</v>
      </c>
      <c r="M182" s="39">
        <f t="shared" si="40"/>
        <v>0</v>
      </c>
      <c r="N182" s="41"/>
      <c r="O182" s="41"/>
      <c r="P182" s="86"/>
      <c r="Q182" s="97"/>
      <c r="R182" s="97"/>
      <c r="S182" s="86"/>
      <c r="T182" s="86"/>
      <c r="U182" s="41"/>
      <c r="V182" s="86"/>
    </row>
    <row r="183" spans="2:22" ht="14.5" hidden="1">
      <c r="B183" s="246" t="str">
        <f>IF(ISERROR(VLOOKUP(L195,$M$6:$V$612,7,0)),"",(VLOOKUP(L195,$M$6:$V785,7,0)))</f>
        <v/>
      </c>
      <c r="C183" s="115" t="str">
        <f t="shared" si="41"/>
        <v/>
      </c>
      <c r="D183" s="114" t="str">
        <f t="shared" si="42"/>
        <v/>
      </c>
      <c r="E183" s="115" t="str">
        <f t="shared" si="43"/>
        <v/>
      </c>
      <c r="F183" s="114" t="str">
        <f t="shared" si="44"/>
        <v/>
      </c>
      <c r="G183" s="116" t="str">
        <f t="shared" si="45"/>
        <v/>
      </c>
      <c r="H183" s="117" t="str">
        <f t="shared" si="46"/>
        <v/>
      </c>
      <c r="I183" s="113" t="str">
        <f t="shared" si="47"/>
        <v/>
      </c>
      <c r="L183" s="36">
        <v>178</v>
      </c>
      <c r="M183" s="39">
        <f t="shared" si="40"/>
        <v>0</v>
      </c>
      <c r="N183" s="40" t="s">
        <v>288</v>
      </c>
      <c r="O183" s="41"/>
      <c r="P183" s="39">
        <f>'VALVES &amp; FLANGES'!H4</f>
        <v>0</v>
      </c>
      <c r="Q183" s="164" t="e">
        <f>'VALVES &amp; FLANGES'!I4</f>
        <v>#REF!</v>
      </c>
      <c r="R183" s="95" t="e">
        <f>'VALVES &amp; FLANGES'!K4</f>
        <v>#REF!</v>
      </c>
      <c r="S183" s="39">
        <f>'VALVES &amp; FLANGES'!D4</f>
        <v>0</v>
      </c>
      <c r="T183" s="40">
        <f>'VALVES &amp; FLANGES'!E4</f>
        <v>0</v>
      </c>
      <c r="U183" s="40" t="str">
        <f>'VALVES &amp; FLANGES'!F4</f>
        <v>(Flanges are included)</v>
      </c>
      <c r="V183" s="39">
        <v>1</v>
      </c>
    </row>
    <row r="184" spans="2:22" ht="14.5" hidden="1">
      <c r="B184" s="246" t="str">
        <f>IF(ISERROR(VLOOKUP(L196,$M$6:$V$612,7,0)),"",(VLOOKUP(L196,$M$6:$V786,7,0)))</f>
        <v/>
      </c>
      <c r="C184" s="115" t="str">
        <f t="shared" si="41"/>
        <v/>
      </c>
      <c r="D184" s="114" t="str">
        <f t="shared" si="42"/>
        <v/>
      </c>
      <c r="E184" s="115" t="str">
        <f t="shared" si="43"/>
        <v/>
      </c>
      <c r="F184" s="114" t="str">
        <f t="shared" si="44"/>
        <v/>
      </c>
      <c r="G184" s="116" t="str">
        <f t="shared" si="45"/>
        <v/>
      </c>
      <c r="H184" s="117" t="str">
        <f t="shared" si="46"/>
        <v/>
      </c>
      <c r="I184" s="113" t="str">
        <f t="shared" si="47"/>
        <v/>
      </c>
      <c r="L184" s="36">
        <v>179</v>
      </c>
      <c r="M184" s="39">
        <f t="shared" si="40"/>
        <v>0</v>
      </c>
      <c r="N184" s="40" t="s">
        <v>288</v>
      </c>
      <c r="O184" s="41"/>
      <c r="P184" s="39">
        <f>'VALVES &amp; FLANGES'!H5</f>
        <v>0</v>
      </c>
      <c r="Q184" s="164" t="e">
        <f>'VALVES &amp; FLANGES'!I5</f>
        <v>#REF!</v>
      </c>
      <c r="R184" s="95" t="e">
        <f>'VALVES &amp; FLANGES'!K5</f>
        <v>#REF!</v>
      </c>
      <c r="S184" s="39">
        <f>'VALVES &amp; FLANGES'!D5</f>
        <v>0</v>
      </c>
      <c r="T184" s="40">
        <f>'VALVES &amp; FLANGES'!E5</f>
        <v>0</v>
      </c>
      <c r="U184" s="40" t="str">
        <f>'VALVES &amp; FLANGES'!F5</f>
        <v>(Flanges are included)</v>
      </c>
      <c r="V184" s="39">
        <v>1</v>
      </c>
    </row>
    <row r="185" spans="2:22" ht="14.5" hidden="1">
      <c r="B185" s="246" t="str">
        <f>IF(ISERROR(VLOOKUP(L197,$M$6:$V$612,7,0)),"",(VLOOKUP(L197,$M$6:$V787,7,0)))</f>
        <v/>
      </c>
      <c r="C185" s="115" t="str">
        <f t="shared" si="41"/>
        <v/>
      </c>
      <c r="D185" s="114" t="str">
        <f t="shared" si="42"/>
        <v/>
      </c>
      <c r="E185" s="115" t="str">
        <f t="shared" si="43"/>
        <v/>
      </c>
      <c r="F185" s="114" t="str">
        <f t="shared" si="44"/>
        <v/>
      </c>
      <c r="G185" s="116" t="str">
        <f t="shared" si="45"/>
        <v/>
      </c>
      <c r="H185" s="117" t="str">
        <f t="shared" si="46"/>
        <v/>
      </c>
      <c r="I185" s="113" t="str">
        <f t="shared" si="47"/>
        <v/>
      </c>
      <c r="L185" s="36">
        <v>180</v>
      </c>
      <c r="M185" s="39">
        <f t="shared" si="40"/>
        <v>0</v>
      </c>
      <c r="N185" s="40" t="s">
        <v>288</v>
      </c>
      <c r="O185" s="41"/>
      <c r="P185" s="39">
        <f>'VALVES &amp; FLANGES'!H6</f>
        <v>0</v>
      </c>
      <c r="Q185" s="95" t="e">
        <f>'VALVES &amp; FLANGES'!I6</f>
        <v>#REF!</v>
      </c>
      <c r="R185" s="95" t="e">
        <f>'VALVES &amp; FLANGES'!K6</f>
        <v>#REF!</v>
      </c>
      <c r="S185" s="39">
        <f>'VALVES &amp; FLANGES'!D6</f>
        <v>0</v>
      </c>
      <c r="T185" s="40">
        <f>'VALVES &amp; FLANGES'!E6</f>
        <v>0</v>
      </c>
      <c r="U185" s="40" t="str">
        <f>'VALVES &amp; FLANGES'!F6</f>
        <v>(Valve Only) - requires flange / bolt sets</v>
      </c>
      <c r="V185" s="39">
        <v>1</v>
      </c>
    </row>
    <row r="186" spans="2:22" ht="14.5" hidden="1">
      <c r="B186" s="246" t="str">
        <f>IF(ISERROR(VLOOKUP(L198,$M$6:$V$612,7,0)),"",(VLOOKUP(L198,$M$6:$V788,7,0)))</f>
        <v/>
      </c>
      <c r="C186" s="115" t="str">
        <f t="shared" si="41"/>
        <v/>
      </c>
      <c r="D186" s="114" t="str">
        <f t="shared" si="42"/>
        <v/>
      </c>
      <c r="E186" s="115" t="str">
        <f t="shared" si="43"/>
        <v/>
      </c>
      <c r="F186" s="114" t="str">
        <f t="shared" si="44"/>
        <v/>
      </c>
      <c r="G186" s="116" t="str">
        <f t="shared" si="45"/>
        <v/>
      </c>
      <c r="H186" s="117" t="str">
        <f t="shared" si="46"/>
        <v/>
      </c>
      <c r="I186" s="113" t="str">
        <f t="shared" si="47"/>
        <v/>
      </c>
      <c r="L186" s="36">
        <v>181</v>
      </c>
      <c r="M186" s="39">
        <f t="shared" si="40"/>
        <v>0</v>
      </c>
      <c r="N186" s="40" t="s">
        <v>288</v>
      </c>
      <c r="O186" s="41"/>
      <c r="P186" s="39">
        <f>'VALVES &amp; FLANGES'!H7</f>
        <v>0</v>
      </c>
      <c r="Q186" s="95" t="e">
        <f>'VALVES &amp; FLANGES'!I7</f>
        <v>#REF!</v>
      </c>
      <c r="R186" s="95" t="e">
        <f>'VALVES &amp; FLANGES'!K7</f>
        <v>#REF!</v>
      </c>
      <c r="S186" s="39">
        <f>'VALVES &amp; FLANGES'!D7</f>
        <v>0</v>
      </c>
      <c r="T186" s="40">
        <f>'VALVES &amp; FLANGES'!E7</f>
        <v>0</v>
      </c>
      <c r="U186" s="40" t="str">
        <f>'VALVES &amp; FLANGES'!F7</f>
        <v>(Valve Only) - requires flange / bolt sets</v>
      </c>
      <c r="V186" s="39">
        <v>1</v>
      </c>
    </row>
    <row r="187" spans="2:22" ht="14.5" hidden="1">
      <c r="B187" s="246" t="str">
        <f>IF(ISERROR(VLOOKUP(L199,$M$6:$V$612,7,0)),"",(VLOOKUP(L199,$M$6:$V789,7,0)))</f>
        <v/>
      </c>
      <c r="C187" s="115" t="str">
        <f t="shared" si="41"/>
        <v/>
      </c>
      <c r="D187" s="114" t="str">
        <f t="shared" si="42"/>
        <v/>
      </c>
      <c r="E187" s="115" t="str">
        <f t="shared" si="43"/>
        <v/>
      </c>
      <c r="F187" s="114" t="str">
        <f t="shared" si="44"/>
        <v/>
      </c>
      <c r="G187" s="116" t="str">
        <f t="shared" si="45"/>
        <v/>
      </c>
      <c r="H187" s="117" t="str">
        <f t="shared" si="46"/>
        <v/>
      </c>
      <c r="I187" s="113" t="str">
        <f t="shared" si="47"/>
        <v/>
      </c>
      <c r="L187" s="36">
        <v>182</v>
      </c>
      <c r="M187" s="39">
        <f t="shared" si="40"/>
        <v>0</v>
      </c>
      <c r="N187" s="18"/>
      <c r="O187" s="41"/>
      <c r="P187" s="87">
        <f>'VALVES &amp; FLANGES'!H8</f>
        <v>0</v>
      </c>
      <c r="Q187" s="96">
        <f>'VALVES &amp; FLANGES'!I8</f>
        <v>0</v>
      </c>
      <c r="R187" s="96">
        <f>'VALVES &amp; FLANGES'!K8</f>
        <v>0</v>
      </c>
      <c r="S187" s="87">
        <f>'VALVES &amp; FLANGES'!D8</f>
        <v>0</v>
      </c>
      <c r="T187" s="18">
        <f>'VALVES &amp; FLANGES'!E8</f>
        <v>0</v>
      </c>
      <c r="U187" s="18">
        <f>'VALVES &amp; FLANGES'!F8</f>
        <v>0</v>
      </c>
      <c r="V187" s="87"/>
    </row>
    <row r="188" spans="2:22" ht="14.5" hidden="1">
      <c r="B188" s="246" t="str">
        <f>IF(ISERROR(VLOOKUP(L200,$M$6:$V$612,7,0)),"",(VLOOKUP(L200,$M$6:$V790,7,0)))</f>
        <v/>
      </c>
      <c r="C188" s="115" t="str">
        <f t="shared" si="41"/>
        <v/>
      </c>
      <c r="D188" s="114" t="str">
        <f t="shared" si="42"/>
        <v/>
      </c>
      <c r="E188" s="115" t="str">
        <f t="shared" si="43"/>
        <v/>
      </c>
      <c r="F188" s="114" t="str">
        <f t="shared" si="44"/>
        <v/>
      </c>
      <c r="G188" s="116" t="str">
        <f t="shared" si="45"/>
        <v/>
      </c>
      <c r="H188" s="117" t="str">
        <f t="shared" si="46"/>
        <v/>
      </c>
      <c r="I188" s="113" t="str">
        <f t="shared" si="47"/>
        <v/>
      </c>
      <c r="L188" s="36">
        <v>183</v>
      </c>
      <c r="M188" s="39">
        <f t="shared" si="40"/>
        <v>0</v>
      </c>
      <c r="N188" s="18"/>
      <c r="O188" s="41"/>
      <c r="P188" s="87">
        <f>'VALVES &amp; FLANGES'!H9</f>
        <v>0</v>
      </c>
      <c r="Q188" s="96">
        <f>'VALVES &amp; FLANGES'!I9</f>
        <v>0</v>
      </c>
      <c r="R188" s="96">
        <f>'VALVES &amp; FLANGES'!K9</f>
        <v>0</v>
      </c>
      <c r="S188" s="87">
        <f>'VALVES &amp; FLANGES'!D9</f>
        <v>0</v>
      </c>
      <c r="T188" s="18">
        <f>'VALVES &amp; FLANGES'!E9</f>
        <v>0</v>
      </c>
      <c r="U188" s="18">
        <f>'VALVES &amp; FLANGES'!F9</f>
        <v>0</v>
      </c>
      <c r="V188" s="87"/>
    </row>
    <row r="189" spans="2:22" ht="14.5" hidden="1">
      <c r="B189" s="246" t="str">
        <f>IF(ISERROR(VLOOKUP(L201,$M$6:$V$612,7,0)),"",(VLOOKUP(L201,$M$6:$V791,7,0)))</f>
        <v/>
      </c>
      <c r="C189" s="115" t="str">
        <f t="shared" si="41"/>
        <v/>
      </c>
      <c r="D189" s="114" t="str">
        <f t="shared" si="42"/>
        <v/>
      </c>
      <c r="E189" s="115" t="str">
        <f t="shared" si="43"/>
        <v/>
      </c>
      <c r="F189" s="114" t="str">
        <f t="shared" si="44"/>
        <v/>
      </c>
      <c r="G189" s="116" t="str">
        <f t="shared" si="45"/>
        <v/>
      </c>
      <c r="H189" s="117" t="str">
        <f t="shared" si="46"/>
        <v/>
      </c>
      <c r="I189" s="113" t="str">
        <f t="shared" si="47"/>
        <v/>
      </c>
      <c r="L189" s="36">
        <v>184</v>
      </c>
      <c r="M189" s="39">
        <f t="shared" si="40"/>
        <v>0</v>
      </c>
      <c r="N189" s="40" t="s">
        <v>288</v>
      </c>
      <c r="O189" s="41"/>
      <c r="P189" s="39">
        <f>'VALVES &amp; FLANGES'!H10</f>
        <v>0</v>
      </c>
      <c r="Q189" s="164" t="e">
        <f>'VALVES &amp; FLANGES'!I10</f>
        <v>#REF!</v>
      </c>
      <c r="R189" s="95" t="e">
        <f>'VALVES &amp; FLANGES'!K10</f>
        <v>#REF!</v>
      </c>
      <c r="S189" s="39">
        <f>'VALVES &amp; FLANGES'!D10</f>
        <v>0</v>
      </c>
      <c r="T189" s="40">
        <f>'VALVES &amp; FLANGES'!E10</f>
        <v>0</v>
      </c>
      <c r="U189" s="40" t="str">
        <f>'VALVES &amp; FLANGES'!F10</f>
        <v>(Flanges are included)</v>
      </c>
      <c r="V189" s="39">
        <v>1</v>
      </c>
    </row>
    <row r="190" spans="2:22" ht="14.5" hidden="1">
      <c r="B190" s="246" t="str">
        <f>IF(ISERROR(VLOOKUP(L202,$M$6:$V$612,7,0)),"",(VLOOKUP(L202,$M$6:$V792,7,0)))</f>
        <v/>
      </c>
      <c r="C190" s="115" t="str">
        <f t="shared" si="41"/>
        <v/>
      </c>
      <c r="D190" s="114" t="str">
        <f t="shared" si="42"/>
        <v/>
      </c>
      <c r="E190" s="115" t="str">
        <f t="shared" si="43"/>
        <v/>
      </c>
      <c r="F190" s="114" t="str">
        <f t="shared" si="44"/>
        <v/>
      </c>
      <c r="G190" s="116" t="str">
        <f t="shared" si="45"/>
        <v/>
      </c>
      <c r="H190" s="117" t="str">
        <f t="shared" si="46"/>
        <v/>
      </c>
      <c r="I190" s="113" t="str">
        <f t="shared" si="47"/>
        <v/>
      </c>
      <c r="L190" s="36">
        <v>185</v>
      </c>
      <c r="M190" s="39">
        <f t="shared" si="40"/>
        <v>0</v>
      </c>
      <c r="N190" s="40" t="s">
        <v>288</v>
      </c>
      <c r="O190" s="41"/>
      <c r="P190" s="39">
        <f>'VALVES &amp; FLANGES'!H11</f>
        <v>0</v>
      </c>
      <c r="Q190" s="164" t="e">
        <f>'VALVES &amp; FLANGES'!I11</f>
        <v>#REF!</v>
      </c>
      <c r="R190" s="95" t="e">
        <f>'VALVES &amp; FLANGES'!K11</f>
        <v>#REF!</v>
      </c>
      <c r="S190" s="39">
        <f>'VALVES &amp; FLANGES'!D11</f>
        <v>0</v>
      </c>
      <c r="T190" s="40">
        <f>'VALVES &amp; FLANGES'!E11</f>
        <v>0</v>
      </c>
      <c r="U190" s="40" t="str">
        <f>'VALVES &amp; FLANGES'!F11</f>
        <v>(Flanges are included)</v>
      </c>
      <c r="V190" s="39">
        <v>1</v>
      </c>
    </row>
    <row r="191" spans="2:22" ht="14.5" hidden="1">
      <c r="B191" s="246" t="str">
        <f>IF(ISERROR(VLOOKUP(L203,$M$6:$V$612,7,0)),"",(VLOOKUP(L203,$M$6:$V793,7,0)))</f>
        <v/>
      </c>
      <c r="C191" s="115" t="str">
        <f t="shared" si="41"/>
        <v/>
      </c>
      <c r="D191" s="114" t="str">
        <f t="shared" si="42"/>
        <v/>
      </c>
      <c r="E191" s="115" t="str">
        <f t="shared" si="43"/>
        <v/>
      </c>
      <c r="F191" s="114" t="str">
        <f t="shared" si="44"/>
        <v/>
      </c>
      <c r="G191" s="116" t="str">
        <f t="shared" si="45"/>
        <v/>
      </c>
      <c r="H191" s="117" t="str">
        <f t="shared" si="46"/>
        <v/>
      </c>
      <c r="I191" s="113" t="str">
        <f t="shared" si="47"/>
        <v/>
      </c>
      <c r="L191" s="36">
        <v>186</v>
      </c>
      <c r="M191" s="39">
        <f t="shared" si="40"/>
        <v>0</v>
      </c>
      <c r="N191" s="18"/>
      <c r="O191" s="41"/>
      <c r="P191" s="87">
        <f>'VALVES &amp; FLANGES'!H12</f>
        <v>0</v>
      </c>
      <c r="Q191" s="96"/>
      <c r="R191" s="96"/>
      <c r="S191" s="87">
        <f>'VALVES &amp; FLANGES'!D12</f>
        <v>0</v>
      </c>
      <c r="T191" s="18">
        <f>'VALVES &amp; FLANGES'!E12</f>
        <v>0</v>
      </c>
      <c r="U191" s="18">
        <f>'VALVES &amp; FLANGES'!F12</f>
        <v>0</v>
      </c>
      <c r="V191" s="87"/>
    </row>
    <row r="192" spans="2:22" ht="14.5" hidden="1">
      <c r="B192" s="246" t="str">
        <f>IF(ISERROR(VLOOKUP(L212,$M$6:$V$612,7,0)),"",(VLOOKUP(L212,$M$6:$V794,7,0)))</f>
        <v/>
      </c>
      <c r="C192" s="115" t="str">
        <f t="shared" ref="C192:C197" si="48">IF(ISERROR(VLOOKUP(L212,$M$6:$V$612,2,0)),"",(VLOOKUP(L212,$M$6:$V$612,2,0)))</f>
        <v/>
      </c>
      <c r="D192" s="114" t="str">
        <f t="shared" ref="D192:D197" si="49">IF(ISERROR(VLOOKUP(L212,$M$6:$V$612,8,0)),"",(VLOOKUP(L212,$M$6:$V$612,8,0)))</f>
        <v/>
      </c>
      <c r="E192" s="115" t="str">
        <f t="shared" ref="E192:E197" si="50">IF(ISERROR(VLOOKUP(L212,$M$6:$V$612,9,FALSE)),"",(VLOOKUP(L212,$M$6:$V$612,9,0)))</f>
        <v/>
      </c>
      <c r="F192" s="114" t="str">
        <f t="shared" ref="F192:F197" si="51">IF(ISERROR(VLOOKUP(L212,$M$6:$V$612,10,0)),"",(VLOOKUP(L212,$M$6:$V$612,10,0)))</f>
        <v/>
      </c>
      <c r="G192" s="116" t="str">
        <f t="shared" ref="G192:G197" si="52">IF(ISERROR(VLOOKUP(L212,$M$6:$V$612,5,0)),"",(VLOOKUP(L212,$M$6:$V$612,5,0)))</f>
        <v/>
      </c>
      <c r="H192" s="117" t="str">
        <f t="shared" ref="H192:H197" si="53">IF(ISERROR(VLOOKUP(L212,$M$6:$V$612,4,0)),"",(VLOOKUP(L212,$M$6:$V$612,4,0)))</f>
        <v/>
      </c>
      <c r="I192" s="113" t="str">
        <f t="shared" ref="I192:I197" si="54">IF(ISERROR(VLOOKUP(L212,$M$6:$V$612,6,0)),"",(VLOOKUP(L212,$M$6:$V$612,6,0)))</f>
        <v/>
      </c>
      <c r="L192" s="36">
        <v>187</v>
      </c>
      <c r="M192" s="39">
        <f t="shared" si="40"/>
        <v>0</v>
      </c>
      <c r="N192" s="18"/>
      <c r="O192" s="41"/>
      <c r="P192" s="87">
        <f>'VALVES &amp; FLANGES'!H13</f>
        <v>0</v>
      </c>
      <c r="Q192" s="96"/>
      <c r="R192" s="96"/>
      <c r="S192" s="87">
        <f>'VALVES &amp; FLANGES'!D13</f>
        <v>0</v>
      </c>
      <c r="T192" s="18">
        <f>'VALVES &amp; FLANGES'!E13</f>
        <v>0</v>
      </c>
      <c r="U192" s="18">
        <f>'VALVES &amp; FLANGES'!F13</f>
        <v>0</v>
      </c>
      <c r="V192" s="87"/>
    </row>
    <row r="193" spans="2:22" ht="14.5" hidden="1">
      <c r="B193" s="246" t="str">
        <f>IF(ISERROR(VLOOKUP(L213,$M$6:$V$612,7,0)),"",(VLOOKUP(L213,$M$6:$V795,7,0)))</f>
        <v/>
      </c>
      <c r="C193" s="115" t="str">
        <f t="shared" si="48"/>
        <v/>
      </c>
      <c r="D193" s="114" t="str">
        <f t="shared" si="49"/>
        <v/>
      </c>
      <c r="E193" s="115" t="str">
        <f t="shared" si="50"/>
        <v/>
      </c>
      <c r="F193" s="114" t="str">
        <f t="shared" si="51"/>
        <v/>
      </c>
      <c r="G193" s="116" t="str">
        <f t="shared" si="52"/>
        <v/>
      </c>
      <c r="H193" s="117" t="str">
        <f t="shared" si="53"/>
        <v/>
      </c>
      <c r="I193" s="113" t="str">
        <f t="shared" si="54"/>
        <v/>
      </c>
      <c r="L193" s="36">
        <v>188</v>
      </c>
      <c r="M193" s="39">
        <f t="shared" si="40"/>
        <v>0</v>
      </c>
      <c r="N193" s="18"/>
      <c r="O193" s="41"/>
      <c r="P193" s="87">
        <f>'VALVES &amp; FLANGES'!H14</f>
        <v>0</v>
      </c>
      <c r="Q193" s="96"/>
      <c r="R193" s="96"/>
      <c r="S193" s="87">
        <f>'VALVES &amp; FLANGES'!D14</f>
        <v>0</v>
      </c>
      <c r="T193" s="18">
        <f>'VALVES &amp; FLANGES'!E14</f>
        <v>0</v>
      </c>
      <c r="U193" s="18">
        <f>'VALVES &amp; FLANGES'!F14</f>
        <v>0</v>
      </c>
      <c r="V193" s="87"/>
    </row>
    <row r="194" spans="2:22" ht="14.5" hidden="1">
      <c r="B194" s="246" t="str">
        <f>IF(ISERROR(VLOOKUP(L214,$M$6:$V$612,7,0)),"",(VLOOKUP(L214,$M$6:$V796,7,0)))</f>
        <v/>
      </c>
      <c r="C194" s="115" t="str">
        <f t="shared" si="48"/>
        <v/>
      </c>
      <c r="D194" s="114" t="str">
        <f t="shared" si="49"/>
        <v/>
      </c>
      <c r="E194" s="115" t="str">
        <f t="shared" si="50"/>
        <v/>
      </c>
      <c r="F194" s="114" t="str">
        <f t="shared" si="51"/>
        <v/>
      </c>
      <c r="G194" s="116" t="str">
        <f t="shared" si="52"/>
        <v/>
      </c>
      <c r="H194" s="117" t="str">
        <f t="shared" si="53"/>
        <v/>
      </c>
      <c r="I194" s="113" t="str">
        <f t="shared" si="54"/>
        <v/>
      </c>
      <c r="L194" s="36">
        <v>189</v>
      </c>
      <c r="M194" s="39">
        <f t="shared" si="40"/>
        <v>0</v>
      </c>
      <c r="N194" s="18"/>
      <c r="O194" s="41"/>
      <c r="P194" s="87">
        <f>'VALVES &amp; FLANGES'!H15</f>
        <v>0</v>
      </c>
      <c r="Q194" s="96"/>
      <c r="R194" s="96"/>
      <c r="S194" s="87">
        <f>'VALVES &amp; FLANGES'!D15</f>
        <v>0</v>
      </c>
      <c r="T194" s="18">
        <f>'VALVES &amp; FLANGES'!E15</f>
        <v>0</v>
      </c>
      <c r="U194" s="18">
        <f>'VALVES &amp; FLANGES'!F15</f>
        <v>0</v>
      </c>
      <c r="V194" s="87"/>
    </row>
    <row r="195" spans="2:22" ht="14.5" hidden="1">
      <c r="B195" s="246" t="str">
        <f>IF(ISERROR(VLOOKUP(L215,$M$6:$V$612,7,0)),"",(VLOOKUP(L215,$M$6:$V797,7,0)))</f>
        <v/>
      </c>
      <c r="C195" s="115" t="str">
        <f t="shared" si="48"/>
        <v/>
      </c>
      <c r="D195" s="114" t="str">
        <f t="shared" si="49"/>
        <v/>
      </c>
      <c r="E195" s="115" t="str">
        <f t="shared" si="50"/>
        <v/>
      </c>
      <c r="F195" s="114" t="str">
        <f t="shared" si="51"/>
        <v/>
      </c>
      <c r="G195" s="116" t="str">
        <f t="shared" si="52"/>
        <v/>
      </c>
      <c r="H195" s="117" t="str">
        <f t="shared" si="53"/>
        <v/>
      </c>
      <c r="I195" s="113" t="str">
        <f t="shared" si="54"/>
        <v/>
      </c>
      <c r="L195" s="36">
        <v>190</v>
      </c>
      <c r="M195" s="39">
        <f t="shared" si="40"/>
        <v>0</v>
      </c>
      <c r="N195" s="40" t="s">
        <v>288</v>
      </c>
      <c r="O195" s="41"/>
      <c r="P195" s="39">
        <f>'VALVES &amp; FLANGES'!H16</f>
        <v>0</v>
      </c>
      <c r="Q195" s="95">
        <f>'VALVES &amp; FLANGES'!I16</f>
        <v>55.02</v>
      </c>
      <c r="R195" s="95">
        <f>'VALVES &amp; FLANGES'!K16</f>
        <v>0</v>
      </c>
      <c r="S195" s="39">
        <f>'VALVES &amp; FLANGES'!D16</f>
        <v>2811105191</v>
      </c>
      <c r="T195" s="40" t="str">
        <f>'VALVES &amp; FLANGES'!E16</f>
        <v>20 / ¾"</v>
      </c>
      <c r="U195" s="40" t="str">
        <f>'VALVES &amp; FLANGES'!F16</f>
        <v>AIRnet x AIRnet Connections</v>
      </c>
      <c r="V195" s="39">
        <v>1</v>
      </c>
    </row>
    <row r="196" spans="2:22" ht="14.5" hidden="1">
      <c r="B196" s="246" t="str">
        <f>IF(ISERROR(VLOOKUP(L216,$M$6:$V$612,7,0)),"",(VLOOKUP(L216,$M$6:$V798,7,0)))</f>
        <v/>
      </c>
      <c r="C196" s="115" t="str">
        <f t="shared" si="48"/>
        <v/>
      </c>
      <c r="D196" s="114" t="str">
        <f t="shared" si="49"/>
        <v/>
      </c>
      <c r="E196" s="115" t="str">
        <f t="shared" si="50"/>
        <v/>
      </c>
      <c r="F196" s="114" t="str">
        <f t="shared" si="51"/>
        <v/>
      </c>
      <c r="G196" s="116" t="str">
        <f t="shared" si="52"/>
        <v/>
      </c>
      <c r="H196" s="117" t="str">
        <f t="shared" si="53"/>
        <v/>
      </c>
      <c r="I196" s="113" t="str">
        <f t="shared" si="54"/>
        <v/>
      </c>
      <c r="L196" s="36">
        <v>191</v>
      </c>
      <c r="M196" s="39">
        <f t="shared" si="40"/>
        <v>0</v>
      </c>
      <c r="N196" s="40" t="s">
        <v>288</v>
      </c>
      <c r="O196" s="41"/>
      <c r="P196" s="39">
        <f>'VALVES &amp; FLANGES'!H17</f>
        <v>0</v>
      </c>
      <c r="Q196" s="95">
        <f>'VALVES &amp; FLANGES'!I17</f>
        <v>80.3</v>
      </c>
      <c r="R196" s="95">
        <f>'VALVES &amp; FLANGES'!K17</f>
        <v>0</v>
      </c>
      <c r="S196" s="39">
        <f>'VALVES &amp; FLANGES'!D17</f>
        <v>2811205191</v>
      </c>
      <c r="T196" s="40" t="str">
        <f>'VALVES &amp; FLANGES'!E17</f>
        <v>25 / 1"</v>
      </c>
      <c r="U196" s="40" t="str">
        <f>'VALVES &amp; FLANGES'!F17</f>
        <v>AIRnet x AIRnet Connections</v>
      </c>
      <c r="V196" s="39">
        <v>1</v>
      </c>
    </row>
    <row r="197" spans="2:22" ht="14.5" hidden="1">
      <c r="B197" s="246" t="str">
        <f>IF(ISERROR(VLOOKUP(L217,$M$6:$V$612,7,0)),"",(VLOOKUP(L217,$M$6:$V799,7,0)))</f>
        <v/>
      </c>
      <c r="C197" s="115" t="str">
        <f t="shared" si="48"/>
        <v/>
      </c>
      <c r="D197" s="114" t="str">
        <f t="shared" si="49"/>
        <v/>
      </c>
      <c r="E197" s="115" t="str">
        <f t="shared" si="50"/>
        <v/>
      </c>
      <c r="F197" s="114" t="str">
        <f t="shared" si="51"/>
        <v/>
      </c>
      <c r="G197" s="116" t="str">
        <f t="shared" si="52"/>
        <v/>
      </c>
      <c r="H197" s="117" t="str">
        <f t="shared" si="53"/>
        <v/>
      </c>
      <c r="I197" s="113" t="str">
        <f t="shared" si="54"/>
        <v/>
      </c>
      <c r="L197" s="36">
        <v>192</v>
      </c>
      <c r="M197" s="39">
        <f t="shared" si="40"/>
        <v>0</v>
      </c>
      <c r="N197" s="40" t="s">
        <v>288</v>
      </c>
      <c r="O197" s="41"/>
      <c r="P197" s="39">
        <f>'VALVES &amp; FLANGES'!H18</f>
        <v>0</v>
      </c>
      <c r="Q197" s="95">
        <f>'VALVES &amp; FLANGES'!I18</f>
        <v>134.31</v>
      </c>
      <c r="R197" s="95">
        <f>'VALVES &amp; FLANGES'!K18</f>
        <v>0</v>
      </c>
      <c r="S197" s="39">
        <f>'VALVES &amp; FLANGES'!D18</f>
        <v>2811405191</v>
      </c>
      <c r="T197" s="40" t="str">
        <f>'VALVES &amp; FLANGES'!E18</f>
        <v>40 / 1½"</v>
      </c>
      <c r="U197" s="40" t="str">
        <f>'VALVES &amp; FLANGES'!F18</f>
        <v>AIRnet x AIRnet Connections</v>
      </c>
      <c r="V197" s="39">
        <v>1</v>
      </c>
    </row>
    <row r="198" spans="2:22" ht="14.5" hidden="1">
      <c r="B198" s="246"/>
      <c r="C198" s="115"/>
      <c r="D198" s="114"/>
      <c r="E198" s="115"/>
      <c r="F198" s="114"/>
      <c r="G198" s="116"/>
      <c r="H198" s="117"/>
      <c r="I198" s="113"/>
      <c r="L198" s="36">
        <v>193</v>
      </c>
      <c r="M198" s="39">
        <f t="shared" si="40"/>
        <v>0</v>
      </c>
      <c r="N198" s="40" t="s">
        <v>288</v>
      </c>
      <c r="O198" s="41"/>
      <c r="P198" s="39">
        <f>'VALVES &amp; FLANGES'!H19</f>
        <v>0</v>
      </c>
      <c r="Q198" s="95">
        <f>'VALVES &amp; FLANGES'!I19</f>
        <v>261.91000000000003</v>
      </c>
      <c r="R198" s="95">
        <f>'VALVES &amp; FLANGES'!K19</f>
        <v>0</v>
      </c>
      <c r="S198" s="39">
        <f>'VALVES &amp; FLANGES'!D19</f>
        <v>2811505191</v>
      </c>
      <c r="T198" s="40" t="str">
        <f>'VALVES &amp; FLANGES'!E19</f>
        <v>50 / 2"</v>
      </c>
      <c r="U198" s="40" t="str">
        <f>'VALVES &amp; FLANGES'!F19</f>
        <v>AIRnet x AIRnet Connections</v>
      </c>
      <c r="V198" s="39">
        <v>1</v>
      </c>
    </row>
    <row r="199" spans="2:22" ht="14.5" hidden="1">
      <c r="B199" s="246"/>
      <c r="C199" s="115"/>
      <c r="D199" s="114"/>
      <c r="E199" s="115"/>
      <c r="F199" s="114"/>
      <c r="G199" s="116"/>
      <c r="H199" s="117"/>
      <c r="I199" s="113"/>
      <c r="L199" s="36">
        <v>194</v>
      </c>
      <c r="M199" s="39">
        <f t="shared" si="40"/>
        <v>0</v>
      </c>
      <c r="N199" s="18"/>
      <c r="O199" s="41"/>
      <c r="P199" s="87">
        <f>'VALVES &amp; FLANGES'!H20</f>
        <v>0</v>
      </c>
      <c r="Q199" s="96">
        <f>'VALVES &amp; FLANGES'!I20</f>
        <v>0</v>
      </c>
      <c r="R199" s="96">
        <f>'VALVES &amp; FLANGES'!K20</f>
        <v>0</v>
      </c>
      <c r="S199" s="87">
        <f>'VALVES &amp; FLANGES'!D20</f>
        <v>0</v>
      </c>
      <c r="T199" s="18">
        <f>'VALVES &amp; FLANGES'!E20</f>
        <v>0</v>
      </c>
      <c r="U199" s="18">
        <f>'VALVES &amp; FLANGES'!F20</f>
        <v>0</v>
      </c>
      <c r="V199" s="87"/>
    </row>
    <row r="200" spans="2:22" ht="14.5" hidden="1">
      <c r="B200" s="246"/>
      <c r="C200" s="115"/>
      <c r="D200" s="114"/>
      <c r="E200" s="115"/>
      <c r="F200" s="114"/>
      <c r="G200" s="116"/>
      <c r="H200" s="117"/>
      <c r="I200" s="113"/>
      <c r="L200" s="36">
        <v>195</v>
      </c>
      <c r="M200" s="39">
        <f t="shared" si="40"/>
        <v>0</v>
      </c>
      <c r="N200" s="40" t="s">
        <v>288</v>
      </c>
      <c r="O200" s="41"/>
      <c r="P200" s="39">
        <f>'VALVES &amp; FLANGES'!H21</f>
        <v>0</v>
      </c>
      <c r="Q200" s="95">
        <f>'VALVES &amp; FLANGES'!I21</f>
        <v>72.84</v>
      </c>
      <c r="R200" s="95">
        <f>'VALVES &amp; FLANGES'!K21</f>
        <v>0</v>
      </c>
      <c r="S200" s="39">
        <f>'VALVES &amp; FLANGES'!D21</f>
        <v>2811115391</v>
      </c>
      <c r="T200" s="40" t="str">
        <f>'VALVES &amp; FLANGES'!E21</f>
        <v>3/4" / 3/4" NPT</v>
      </c>
      <c r="U200" s="40" t="str">
        <f>'VALVES &amp; FLANGES'!F21</f>
        <v>AIRnet x NPT Connections</v>
      </c>
      <c r="V200" s="39">
        <v>1</v>
      </c>
    </row>
    <row r="201" spans="2:22" ht="14.5" hidden="1">
      <c r="B201" s="246"/>
      <c r="C201" s="115"/>
      <c r="D201" s="114"/>
      <c r="E201" s="115"/>
      <c r="F201" s="114"/>
      <c r="G201" s="116"/>
      <c r="H201" s="117"/>
      <c r="I201" s="113"/>
      <c r="L201" s="36">
        <v>196</v>
      </c>
      <c r="M201" s="39">
        <f t="shared" si="40"/>
        <v>0</v>
      </c>
      <c r="N201" s="40" t="s">
        <v>288</v>
      </c>
      <c r="O201" s="41"/>
      <c r="P201" s="39">
        <f>'VALVES &amp; FLANGES'!H22</f>
        <v>0</v>
      </c>
      <c r="Q201" s="95">
        <f>'VALVES &amp; FLANGES'!I22</f>
        <v>84.05</v>
      </c>
      <c r="R201" s="95">
        <f>'VALVES &amp; FLANGES'!K22</f>
        <v>0</v>
      </c>
      <c r="S201" s="39">
        <f>'VALVES &amp; FLANGES'!D22</f>
        <v>2811225391</v>
      </c>
      <c r="T201" s="40" t="str">
        <f>'VALVES &amp; FLANGES'!E22</f>
        <v>1" / 1" NPT</v>
      </c>
      <c r="U201" s="40" t="str">
        <f>'VALVES &amp; FLANGES'!F22</f>
        <v>AIRnet x NPT Connections</v>
      </c>
      <c r="V201" s="39">
        <v>1</v>
      </c>
    </row>
    <row r="202" spans="2:22" ht="14.5" hidden="1">
      <c r="B202" s="246"/>
      <c r="C202" s="115"/>
      <c r="D202" s="114"/>
      <c r="E202" s="115"/>
      <c r="F202" s="114"/>
      <c r="G202" s="116"/>
      <c r="H202" s="117"/>
      <c r="I202" s="113"/>
      <c r="L202" s="36">
        <v>197</v>
      </c>
      <c r="M202" s="39">
        <f t="shared" si="40"/>
        <v>0</v>
      </c>
      <c r="N202" s="40" t="s">
        <v>288</v>
      </c>
      <c r="O202" s="41"/>
      <c r="P202" s="39">
        <f>'VALVES &amp; FLANGES'!H23</f>
        <v>0</v>
      </c>
      <c r="Q202" s="95">
        <f>'VALVES &amp; FLANGES'!I23</f>
        <v>156.29</v>
      </c>
      <c r="R202" s="95">
        <f>'VALVES &amp; FLANGES'!K23</f>
        <v>0</v>
      </c>
      <c r="S202" s="39">
        <f>'VALVES &amp; FLANGES'!D23</f>
        <v>2811445391</v>
      </c>
      <c r="T202" s="40" t="str">
        <f>'VALVES &amp; FLANGES'!E23</f>
        <v>1 1/2" / 1 1/2" NPT</v>
      </c>
      <c r="U202" s="40" t="str">
        <f>'VALVES &amp; FLANGES'!F23</f>
        <v>AIRnet x NPT Connections</v>
      </c>
      <c r="V202" s="39">
        <v>1</v>
      </c>
    </row>
    <row r="203" spans="2:22" ht="14.5" hidden="1">
      <c r="B203" s="246"/>
      <c r="C203" s="115"/>
      <c r="D203" s="114"/>
      <c r="E203" s="115"/>
      <c r="F203" s="114"/>
      <c r="G203" s="116"/>
      <c r="H203" s="117"/>
      <c r="I203" s="113"/>
      <c r="L203" s="36">
        <v>198</v>
      </c>
      <c r="M203" s="39">
        <f t="shared" si="40"/>
        <v>0</v>
      </c>
      <c r="N203" s="40" t="s">
        <v>288</v>
      </c>
      <c r="O203" s="41"/>
      <c r="P203" s="39">
        <f>'VALVES &amp; FLANGES'!H24</f>
        <v>0</v>
      </c>
      <c r="Q203" s="95">
        <f>'VALVES &amp; FLANGES'!I24</f>
        <v>195.13</v>
      </c>
      <c r="R203" s="95">
        <f>'VALVES &amp; FLANGES'!K24</f>
        <v>0</v>
      </c>
      <c r="S203" s="39">
        <f>'VALVES &amp; FLANGES'!D24</f>
        <v>2811555391</v>
      </c>
      <c r="T203" s="40" t="str">
        <f>'VALVES &amp; FLANGES'!E24</f>
        <v>2" / 2" NPT</v>
      </c>
      <c r="U203" s="40" t="str">
        <f>'VALVES &amp; FLANGES'!F24</f>
        <v>AIRnet x NPT Connections</v>
      </c>
      <c r="V203" s="39">
        <v>1</v>
      </c>
    </row>
    <row r="204" spans="2:22" ht="14.5" hidden="1">
      <c r="B204" s="246"/>
      <c r="C204" s="115"/>
      <c r="D204" s="114"/>
      <c r="E204" s="115"/>
      <c r="F204" s="114"/>
      <c r="G204" s="116"/>
      <c r="H204" s="117"/>
      <c r="I204" s="113"/>
      <c r="L204" s="36">
        <v>199</v>
      </c>
      <c r="M204" s="39">
        <f t="shared" si="40"/>
        <v>0</v>
      </c>
      <c r="N204" t="s">
        <v>288</v>
      </c>
      <c r="P204" s="2">
        <f>'VALVES &amp; FLANGES'!H25</f>
        <v>0</v>
      </c>
      <c r="Q204" s="101">
        <f>'VALVES &amp; FLANGES'!I25</f>
        <v>0</v>
      </c>
      <c r="R204" s="101">
        <f>'VALVES &amp; FLANGES'!K25</f>
        <v>0</v>
      </c>
      <c r="S204" s="2">
        <f>'VALVES &amp; FLANGES'!D25</f>
        <v>0</v>
      </c>
      <c r="T204">
        <f>'VALVES &amp; FLANGES'!E25</f>
        <v>0</v>
      </c>
      <c r="U204">
        <f>'VALVES &amp; FLANGES'!F25</f>
        <v>0</v>
      </c>
    </row>
    <row r="205" spans="2:22" ht="14.5" hidden="1">
      <c r="B205" s="246"/>
      <c r="C205" s="115"/>
      <c r="D205" s="114"/>
      <c r="E205" s="115"/>
      <c r="F205" s="114"/>
      <c r="G205" s="116"/>
      <c r="H205" s="117"/>
      <c r="I205" s="113"/>
      <c r="L205" s="36">
        <v>200</v>
      </c>
      <c r="M205" s="39">
        <f t="shared" si="40"/>
        <v>0</v>
      </c>
      <c r="N205" t="s">
        <v>288</v>
      </c>
      <c r="P205" s="2">
        <f>'VALVES &amp; FLANGES'!H26</f>
        <v>0</v>
      </c>
      <c r="Q205" s="101">
        <f>'VALVES &amp; FLANGES'!I26</f>
        <v>0</v>
      </c>
      <c r="R205" s="101">
        <f>'VALVES &amp; FLANGES'!K26</f>
        <v>0</v>
      </c>
      <c r="S205" s="2">
        <f>'VALVES &amp; FLANGES'!D26</f>
        <v>0</v>
      </c>
      <c r="T205">
        <f>'VALVES &amp; FLANGES'!E26</f>
        <v>0</v>
      </c>
      <c r="U205">
        <f>'VALVES &amp; FLANGES'!F26</f>
        <v>0</v>
      </c>
    </row>
    <row r="206" spans="2:22" ht="14.5" hidden="1">
      <c r="B206" s="246" t="str">
        <f>IF(ISERROR(VLOOKUP(L218,$M$6:$V$612,7,0)),"",(VLOOKUP(L218,$M$6:$V800,7,0)))</f>
        <v/>
      </c>
      <c r="C206" s="115" t="str">
        <f t="shared" ref="C206:C242" si="55">IF(ISERROR(VLOOKUP(L218,$M$6:$V$612,2,0)),"",(VLOOKUP(L218,$M$6:$V$612,2,0)))</f>
        <v/>
      </c>
      <c r="D206" s="114" t="str">
        <f t="shared" ref="D206:D242" si="56">IF(ISERROR(VLOOKUP(L218,$M$6:$V$612,8,0)),"",(VLOOKUP(L218,$M$6:$V$612,8,0)))</f>
        <v/>
      </c>
      <c r="E206" s="115" t="str">
        <f t="shared" ref="E206:E242" si="57">IF(ISERROR(VLOOKUP(L218,$M$6:$V$612,9,FALSE)),"",(VLOOKUP(L218,$M$6:$V$612,9,0)))</f>
        <v/>
      </c>
      <c r="F206" s="114" t="str">
        <f t="shared" ref="F206:F242" si="58">IF(ISERROR(VLOOKUP(L218,$M$6:$V$612,10,0)),"",(VLOOKUP(L218,$M$6:$V$612,10,0)))</f>
        <v/>
      </c>
      <c r="G206" s="116" t="str">
        <f t="shared" ref="G206:G242" si="59">IF(ISERROR(VLOOKUP(L218,$M$6:$V$612,5,0)),"",(VLOOKUP(L218,$M$6:$V$612,5,0)))</f>
        <v/>
      </c>
      <c r="H206" s="117" t="str">
        <f t="shared" ref="H206:H242" si="60">IF(ISERROR(VLOOKUP(L218,$M$6:$V$612,4,0)),"",(VLOOKUP(L218,$M$6:$V$612,4,0)))</f>
        <v/>
      </c>
      <c r="I206" s="113" t="str">
        <f t="shared" ref="I206:I242" si="61">IF(ISERROR(VLOOKUP(L218,$M$6:$V$612,6,0)),"",(VLOOKUP(L218,$M$6:$V$612,6,0)))</f>
        <v/>
      </c>
      <c r="L206" s="36">
        <v>201</v>
      </c>
      <c r="M206" s="39">
        <f t="shared" si="40"/>
        <v>0</v>
      </c>
      <c r="N206" s="40" t="s">
        <v>288</v>
      </c>
      <c r="O206" s="41"/>
      <c r="P206" s="39">
        <f>'VALVES &amp; FLANGES'!H27</f>
        <v>0</v>
      </c>
      <c r="Q206" s="95">
        <f>'VALVES &amp; FLANGES'!I27</f>
        <v>22.88</v>
      </c>
      <c r="R206" s="95">
        <f>'VALVES &amp; FLANGES'!K27</f>
        <v>0</v>
      </c>
      <c r="S206" s="39">
        <f>'VALVES &amp; FLANGES'!D27</f>
        <v>2811125100</v>
      </c>
      <c r="T206" s="40" t="str">
        <f>'VALVES &amp; FLANGES'!E27</f>
        <v>20-25mm / 3/4" - 1"</v>
      </c>
      <c r="U206" s="40" t="str">
        <f>'VALVES &amp; FLANGES'!F27</f>
        <v>Locking handle</v>
      </c>
      <c r="V206" s="39">
        <v>1</v>
      </c>
    </row>
    <row r="207" spans="2:22" ht="14.5" hidden="1">
      <c r="B207" s="246" t="str">
        <f>IF(ISERROR(VLOOKUP(L219,$M$6:$V$612,7,0)),"",(VLOOKUP(L219,$M$6:$V801,7,0)))</f>
        <v/>
      </c>
      <c r="C207" s="115" t="str">
        <f t="shared" si="55"/>
        <v/>
      </c>
      <c r="D207" s="114" t="str">
        <f t="shared" si="56"/>
        <v/>
      </c>
      <c r="E207" s="115" t="str">
        <f t="shared" si="57"/>
        <v/>
      </c>
      <c r="F207" s="114" t="str">
        <f t="shared" si="58"/>
        <v/>
      </c>
      <c r="G207" s="116" t="str">
        <f t="shared" si="59"/>
        <v/>
      </c>
      <c r="H207" s="117" t="str">
        <f t="shared" si="60"/>
        <v/>
      </c>
      <c r="I207" s="113" t="str">
        <f t="shared" si="61"/>
        <v/>
      </c>
      <c r="L207" s="36">
        <v>202</v>
      </c>
      <c r="M207" s="39">
        <f t="shared" si="40"/>
        <v>0</v>
      </c>
      <c r="N207" s="40" t="s">
        <v>288</v>
      </c>
      <c r="O207" s="41"/>
      <c r="P207" s="39">
        <f>'VALVES &amp; FLANGES'!H28</f>
        <v>0</v>
      </c>
      <c r="Q207" s="95">
        <f>'VALVES &amp; FLANGES'!I28</f>
        <v>35.39</v>
      </c>
      <c r="R207" s="95">
        <f>'VALVES &amp; FLANGES'!K28</f>
        <v>0</v>
      </c>
      <c r="S207" s="39">
        <f>'VALVES &amp; FLANGES'!D28</f>
        <v>2811455100</v>
      </c>
      <c r="T207" s="40" t="str">
        <f>'VALVES &amp; FLANGES'!E28</f>
        <v>40-50mm / 1 1/2" - 2"</v>
      </c>
      <c r="U207" s="40" t="str">
        <f>'VALVES &amp; FLANGES'!F28</f>
        <v>Locking Handle</v>
      </c>
      <c r="V207" s="39">
        <v>1</v>
      </c>
    </row>
    <row r="208" spans="2:22" ht="14.5" hidden="1">
      <c r="B208" s="246" t="str">
        <f>IF(ISERROR(VLOOKUP(L220,$M$6:$V$612,7,0)),"",(VLOOKUP(L220,$M$6:$V802,7,0)))</f>
        <v/>
      </c>
      <c r="C208" s="115" t="str">
        <f t="shared" si="55"/>
        <v/>
      </c>
      <c r="D208" s="114" t="str">
        <f t="shared" si="56"/>
        <v/>
      </c>
      <c r="E208" s="115" t="str">
        <f t="shared" si="57"/>
        <v/>
      </c>
      <c r="F208" s="114" t="str">
        <f t="shared" si="58"/>
        <v/>
      </c>
      <c r="G208" s="116" t="str">
        <f t="shared" si="59"/>
        <v/>
      </c>
      <c r="H208" s="117" t="str">
        <f t="shared" si="60"/>
        <v/>
      </c>
      <c r="I208" s="113" t="str">
        <f t="shared" si="61"/>
        <v/>
      </c>
      <c r="L208" s="36">
        <v>203</v>
      </c>
      <c r="M208" s="39">
        <f t="shared" si="40"/>
        <v>0</v>
      </c>
      <c r="N208" t="s">
        <v>288</v>
      </c>
      <c r="P208" s="2">
        <f>'VALVES &amp; FLANGES'!H29</f>
        <v>0</v>
      </c>
      <c r="Q208" s="101">
        <f>'VALVES &amp; FLANGES'!I29</f>
        <v>0</v>
      </c>
      <c r="R208" s="101">
        <f>'VALVES &amp; FLANGES'!K29</f>
        <v>0</v>
      </c>
      <c r="S208" s="2">
        <f>'VALVES &amp; FLANGES'!D29</f>
        <v>0</v>
      </c>
      <c r="T208">
        <f>'VALVES &amp; FLANGES'!E29</f>
        <v>0</v>
      </c>
      <c r="U208">
        <f>'VALVES &amp; FLANGES'!F29</f>
        <v>0</v>
      </c>
    </row>
    <row r="209" spans="2:22" ht="14.5" hidden="1">
      <c r="B209" s="246" t="str">
        <f>IF(ISERROR(VLOOKUP(L221,$M$6:$V$612,7,0)),"",(VLOOKUP(L221,$M$6:$V803,7,0)))</f>
        <v/>
      </c>
      <c r="C209" s="115" t="str">
        <f t="shared" si="55"/>
        <v/>
      </c>
      <c r="D209" s="114" t="str">
        <f t="shared" si="56"/>
        <v/>
      </c>
      <c r="E209" s="115" t="str">
        <f t="shared" si="57"/>
        <v/>
      </c>
      <c r="F209" s="114" t="str">
        <f t="shared" si="58"/>
        <v/>
      </c>
      <c r="G209" s="116" t="str">
        <f t="shared" si="59"/>
        <v/>
      </c>
      <c r="H209" s="117" t="str">
        <f t="shared" si="60"/>
        <v/>
      </c>
      <c r="I209" s="113" t="str">
        <f t="shared" si="61"/>
        <v/>
      </c>
      <c r="L209" s="36">
        <v>204</v>
      </c>
      <c r="M209" s="39">
        <f t="shared" si="40"/>
        <v>0</v>
      </c>
      <c r="N209" t="s">
        <v>288</v>
      </c>
      <c r="P209" s="2">
        <f>'VALVES &amp; FLANGES'!H30</f>
        <v>0</v>
      </c>
      <c r="Q209" s="101">
        <f>'VALVES &amp; FLANGES'!I30</f>
        <v>0</v>
      </c>
      <c r="R209" s="101">
        <f>'VALVES &amp; FLANGES'!K30</f>
        <v>0</v>
      </c>
      <c r="S209" s="2">
        <f>'VALVES &amp; FLANGES'!D30</f>
        <v>0</v>
      </c>
      <c r="T209">
        <f>'VALVES &amp; FLANGES'!E30</f>
        <v>0</v>
      </c>
    </row>
    <row r="210" spans="2:22" ht="14.5" hidden="1">
      <c r="B210" s="246" t="str">
        <f>IF(ISERROR(VLOOKUP(L222,$M$6:$V$612,7,0)),"",(VLOOKUP(L222,$M$6:$V804,7,0)))</f>
        <v/>
      </c>
      <c r="C210" s="115" t="str">
        <f t="shared" si="55"/>
        <v/>
      </c>
      <c r="D210" s="114" t="str">
        <f t="shared" si="56"/>
        <v/>
      </c>
      <c r="E210" s="115" t="str">
        <f t="shared" si="57"/>
        <v/>
      </c>
      <c r="F210" s="114" t="str">
        <f t="shared" si="58"/>
        <v/>
      </c>
      <c r="G210" s="116" t="str">
        <f t="shared" si="59"/>
        <v/>
      </c>
      <c r="H210" s="117" t="str">
        <f t="shared" si="60"/>
        <v/>
      </c>
      <c r="I210" s="113" t="str">
        <f t="shared" si="61"/>
        <v/>
      </c>
      <c r="L210" s="36">
        <v>205</v>
      </c>
      <c r="M210" s="39">
        <f t="shared" si="40"/>
        <v>0</v>
      </c>
      <c r="N210" s="40" t="s">
        <v>288</v>
      </c>
      <c r="O210" s="41"/>
      <c r="P210" s="39">
        <f>'VALVES &amp; FLANGES'!H31</f>
        <v>0</v>
      </c>
      <c r="Q210" s="95">
        <f>'VALVES &amp; FLANGES'!I31</f>
        <v>31</v>
      </c>
      <c r="R210" s="95">
        <f>'VALVES &amp; FLANGES'!K31</f>
        <v>0</v>
      </c>
      <c r="S210" s="39">
        <f>'VALVES &amp; FLANGES'!D31</f>
        <v>1310072363</v>
      </c>
      <c r="T210" s="40" t="str">
        <f>'VALVES &amp; FLANGES'!E31</f>
        <v>1/2"m x 1/2"f</v>
      </c>
      <c r="U210" s="40" t="str">
        <f>'VALVES &amp; FLANGES'!F31</f>
        <v>NPT x NPT connections</v>
      </c>
      <c r="V210" s="39">
        <v>1</v>
      </c>
    </row>
    <row r="211" spans="2:22" ht="14.5" hidden="1">
      <c r="B211" s="246" t="str">
        <f>IF(ISERROR(VLOOKUP(L223,$M$6:$V$612,7,0)),"",(VLOOKUP(L223,$M$6:$V805,7,0)))</f>
        <v/>
      </c>
      <c r="C211" s="115" t="str">
        <f t="shared" si="55"/>
        <v/>
      </c>
      <c r="D211" s="114" t="str">
        <f t="shared" si="56"/>
        <v/>
      </c>
      <c r="E211" s="115" t="str">
        <f t="shared" si="57"/>
        <v/>
      </c>
      <c r="F211" s="114" t="str">
        <f t="shared" si="58"/>
        <v/>
      </c>
      <c r="G211" s="116" t="str">
        <f t="shared" si="59"/>
        <v/>
      </c>
      <c r="H211" s="117" t="str">
        <f t="shared" si="60"/>
        <v/>
      </c>
      <c r="I211" s="113" t="str">
        <f t="shared" si="61"/>
        <v/>
      </c>
      <c r="L211" s="36">
        <v>206</v>
      </c>
      <c r="M211" s="39">
        <f t="shared" si="40"/>
        <v>0</v>
      </c>
      <c r="N211" s="40" t="s">
        <v>288</v>
      </c>
      <c r="O211" s="41"/>
      <c r="P211" s="39">
        <f>'VALVES &amp; FLANGES'!H32</f>
        <v>0</v>
      </c>
      <c r="Q211" s="95">
        <f>'VALVES &amp; FLANGES'!I32</f>
        <v>33.06</v>
      </c>
      <c r="R211" s="95">
        <f>'VALVES &amp; FLANGES'!K32</f>
        <v>0</v>
      </c>
      <c r="S211" s="39">
        <f>'VALVES &amp; FLANGES'!D32</f>
        <v>1310072884</v>
      </c>
      <c r="T211" s="40" t="str">
        <f>'VALVES &amp; FLANGES'!E32</f>
        <v>3/4"m x 3/4" f</v>
      </c>
      <c r="U211" s="40" t="str">
        <f>'VALVES &amp; FLANGES'!F32</f>
        <v>NPT x NPT connections</v>
      </c>
      <c r="V211" s="39">
        <v>1</v>
      </c>
    </row>
    <row r="212" spans="2:22" ht="14.5" hidden="1">
      <c r="B212" s="246" t="str">
        <f>IF(ISERROR(VLOOKUP(L224,$M$6:$V$612,7,0)),"",(VLOOKUP(L224,$M$6:$V806,7,0)))</f>
        <v/>
      </c>
      <c r="C212" s="115" t="str">
        <f t="shared" si="55"/>
        <v/>
      </c>
      <c r="D212" s="114" t="str">
        <f t="shared" si="56"/>
        <v/>
      </c>
      <c r="E212" s="115" t="str">
        <f t="shared" si="57"/>
        <v/>
      </c>
      <c r="F212" s="114" t="str">
        <f t="shared" si="58"/>
        <v/>
      </c>
      <c r="G212" s="116" t="str">
        <f t="shared" si="59"/>
        <v/>
      </c>
      <c r="H212" s="117" t="str">
        <f t="shared" si="60"/>
        <v/>
      </c>
      <c r="I212" s="113" t="str">
        <f t="shared" si="61"/>
        <v/>
      </c>
      <c r="L212" s="36">
        <v>207</v>
      </c>
      <c r="M212" s="39">
        <f t="shared" si="40"/>
        <v>0</v>
      </c>
      <c r="N212" s="40" t="s">
        <v>288</v>
      </c>
      <c r="O212" s="41"/>
      <c r="P212" s="39">
        <f>'VALVES &amp; FLANGES'!H33</f>
        <v>0</v>
      </c>
      <c r="Q212" s="95">
        <f>'VALVES &amp; FLANGES'!I33</f>
        <v>25.76</v>
      </c>
      <c r="R212" s="95">
        <f>'VALVES &amp; FLANGES'!K33</f>
        <v>0</v>
      </c>
      <c r="S212" s="39">
        <f>'VALVES &amp; FLANGES'!D33</f>
        <v>1310072282</v>
      </c>
      <c r="T212" s="40" t="str">
        <f>'VALVES &amp; FLANGES'!E33</f>
        <v>1/2" f x 1/2"f</v>
      </c>
      <c r="U212" s="40" t="str">
        <f>'VALVES &amp; FLANGES'!F33</f>
        <v>NPT x NPT connections</v>
      </c>
      <c r="V212" s="39">
        <v>1</v>
      </c>
    </row>
    <row r="213" spans="2:22" ht="14.5" hidden="1">
      <c r="B213" s="246" t="str">
        <f>IF(ISERROR(VLOOKUP(L225,$M$6:$V$612,7,0)),"",(VLOOKUP(L225,$M$6:$V807,7,0)))</f>
        <v/>
      </c>
      <c r="C213" s="115" t="str">
        <f t="shared" si="55"/>
        <v/>
      </c>
      <c r="D213" s="114" t="str">
        <f t="shared" si="56"/>
        <v/>
      </c>
      <c r="E213" s="115" t="str">
        <f t="shared" si="57"/>
        <v/>
      </c>
      <c r="F213" s="114" t="str">
        <f t="shared" si="58"/>
        <v/>
      </c>
      <c r="G213" s="116" t="str">
        <f t="shared" si="59"/>
        <v/>
      </c>
      <c r="H213" s="117" t="str">
        <f t="shared" si="60"/>
        <v/>
      </c>
      <c r="I213" s="113" t="str">
        <f t="shared" si="61"/>
        <v/>
      </c>
      <c r="L213" s="36">
        <v>208</v>
      </c>
      <c r="M213" s="39">
        <f t="shared" si="40"/>
        <v>0</v>
      </c>
      <c r="N213" s="40" t="s">
        <v>288</v>
      </c>
      <c r="O213" s="41"/>
      <c r="P213" s="39">
        <f>'VALVES &amp; FLANGES'!H34</f>
        <v>0</v>
      </c>
      <c r="Q213" s="95">
        <f>'VALVES &amp; FLANGES'!I34</f>
        <v>33.31</v>
      </c>
      <c r="R213" s="95">
        <f>'VALVES &amp; FLANGES'!K34</f>
        <v>0</v>
      </c>
      <c r="S213" s="39">
        <f>'VALVES &amp; FLANGES'!D34</f>
        <v>1310072283</v>
      </c>
      <c r="T213" s="40" t="str">
        <f>'VALVES &amp; FLANGES'!E34</f>
        <v>3/4"f x 3/4"f</v>
      </c>
      <c r="U213" s="40" t="str">
        <f>'VALVES &amp; FLANGES'!F34</f>
        <v>NPT x NPT connections</v>
      </c>
      <c r="V213" s="39">
        <v>1</v>
      </c>
    </row>
    <row r="214" spans="2:22" ht="14.5" hidden="1">
      <c r="B214" s="246" t="str">
        <f>IF(ISERROR(VLOOKUP(L226,$M$6:$V$612,7,0)),"",(VLOOKUP(L226,$M$6:$V808,7,0)))</f>
        <v/>
      </c>
      <c r="C214" s="115" t="str">
        <f t="shared" si="55"/>
        <v/>
      </c>
      <c r="D214" s="114" t="str">
        <f t="shared" si="56"/>
        <v/>
      </c>
      <c r="E214" s="115" t="str">
        <f t="shared" si="57"/>
        <v/>
      </c>
      <c r="F214" s="114" t="str">
        <f t="shared" si="58"/>
        <v/>
      </c>
      <c r="G214" s="116" t="str">
        <f t="shared" si="59"/>
        <v/>
      </c>
      <c r="H214" s="117" t="str">
        <f t="shared" si="60"/>
        <v/>
      </c>
      <c r="I214" s="113" t="str">
        <f t="shared" si="61"/>
        <v/>
      </c>
      <c r="L214" s="36">
        <v>209</v>
      </c>
      <c r="M214" s="39">
        <f t="shared" si="40"/>
        <v>0</v>
      </c>
      <c r="N214" s="40" t="s">
        <v>288</v>
      </c>
      <c r="O214" s="41"/>
      <c r="P214" s="39">
        <f>'VALVES &amp; FLANGES'!H35</f>
        <v>0</v>
      </c>
      <c r="Q214" s="95">
        <f>'VALVES &amp; FLANGES'!I35</f>
        <v>43.11</v>
      </c>
      <c r="R214" s="95">
        <f>'VALVES &amp; FLANGES'!K35</f>
        <v>0</v>
      </c>
      <c r="S214" s="39">
        <f>'VALVES &amp; FLANGES'!D35</f>
        <v>1310072284</v>
      </c>
      <c r="T214" s="40" t="str">
        <f>'VALVES &amp; FLANGES'!E35</f>
        <v>1"f x 1"f</v>
      </c>
      <c r="U214" s="40" t="str">
        <f>'VALVES &amp; FLANGES'!F35</f>
        <v>NPT x NPT connections</v>
      </c>
      <c r="V214" s="39">
        <v>1</v>
      </c>
    </row>
    <row r="215" spans="2:22" ht="14.5" hidden="1">
      <c r="B215" s="246" t="str">
        <f>IF(ISERROR(VLOOKUP(L227,$M$6:$V$612,7,0)),"",(VLOOKUP(L227,$M$6:$V809,7,0)))</f>
        <v/>
      </c>
      <c r="C215" s="115" t="str">
        <f t="shared" si="55"/>
        <v/>
      </c>
      <c r="D215" s="114" t="str">
        <f t="shared" si="56"/>
        <v/>
      </c>
      <c r="E215" s="115" t="str">
        <f t="shared" si="57"/>
        <v/>
      </c>
      <c r="F215" s="114" t="str">
        <f t="shared" si="58"/>
        <v/>
      </c>
      <c r="G215" s="116" t="str">
        <f t="shared" si="59"/>
        <v/>
      </c>
      <c r="H215" s="117" t="str">
        <f t="shared" si="60"/>
        <v/>
      </c>
      <c r="I215" s="113" t="str">
        <f t="shared" si="61"/>
        <v/>
      </c>
      <c r="L215" s="36">
        <v>210</v>
      </c>
      <c r="M215" s="39">
        <f t="shared" ref="M215:M278" si="62">IF(P215&gt;0,M214+1,M214)</f>
        <v>0</v>
      </c>
      <c r="N215" s="40" t="s">
        <v>288</v>
      </c>
      <c r="O215" s="41"/>
      <c r="P215" s="39">
        <f>'VALVES &amp; FLANGES'!H36</f>
        <v>0</v>
      </c>
      <c r="Q215" s="95">
        <f>'VALVES &amp; FLANGES'!I36</f>
        <v>63.1</v>
      </c>
      <c r="R215" s="95">
        <f>'VALVES &amp; FLANGES'!K36</f>
        <v>0</v>
      </c>
      <c r="S215" s="39">
        <f>'VALVES &amp; FLANGES'!D36</f>
        <v>1310072378</v>
      </c>
      <c r="T215" s="40" t="str">
        <f>'VALVES &amp; FLANGES'!E36</f>
        <v>1 1/4"f x 1 1/4"f</v>
      </c>
      <c r="U215" s="40" t="str">
        <f>'VALVES &amp; FLANGES'!F36</f>
        <v>NPT x NPT connections</v>
      </c>
      <c r="V215" s="39">
        <v>1</v>
      </c>
    </row>
    <row r="216" spans="2:22" ht="14.5" hidden="1">
      <c r="B216" s="246" t="str">
        <f>IF(ISERROR(VLOOKUP(L228,$M$6:$V$612,7,0)),"",(VLOOKUP(L228,$M$6:$V810,7,0)))</f>
        <v/>
      </c>
      <c r="C216" s="115" t="str">
        <f t="shared" si="55"/>
        <v/>
      </c>
      <c r="D216" s="114" t="str">
        <f t="shared" si="56"/>
        <v/>
      </c>
      <c r="E216" s="115" t="str">
        <f t="shared" si="57"/>
        <v/>
      </c>
      <c r="F216" s="114" t="str">
        <f t="shared" si="58"/>
        <v/>
      </c>
      <c r="G216" s="116" t="str">
        <f t="shared" si="59"/>
        <v/>
      </c>
      <c r="H216" s="117" t="str">
        <f t="shared" si="60"/>
        <v/>
      </c>
      <c r="I216" s="113" t="str">
        <f t="shared" si="61"/>
        <v/>
      </c>
      <c r="L216" s="36">
        <v>211</v>
      </c>
      <c r="M216" s="39">
        <f t="shared" si="62"/>
        <v>0</v>
      </c>
      <c r="N216" s="40" t="s">
        <v>288</v>
      </c>
      <c r="O216" s="41"/>
      <c r="P216" s="39">
        <f>'VALVES &amp; FLANGES'!H37</f>
        <v>0</v>
      </c>
      <c r="Q216" s="95">
        <f>'VALVES &amp; FLANGES'!I37</f>
        <v>76.25</v>
      </c>
      <c r="R216" s="95">
        <f>'VALVES &amp; FLANGES'!K37</f>
        <v>0</v>
      </c>
      <c r="S216" s="39">
        <f>'VALVES &amp; FLANGES'!D37</f>
        <v>1310072286</v>
      </c>
      <c r="T216" s="40" t="str">
        <f>'VALVES &amp; FLANGES'!E37</f>
        <v>1 1/2"f x 1 1/2"f</v>
      </c>
      <c r="U216" s="40" t="str">
        <f>'VALVES &amp; FLANGES'!F37</f>
        <v>NPT x NPT connections</v>
      </c>
      <c r="V216" s="39">
        <v>1</v>
      </c>
    </row>
    <row r="217" spans="2:22" ht="14.5" hidden="1">
      <c r="B217" s="246" t="str">
        <f>IF(ISERROR(VLOOKUP(L229,$M$6:$V$612,7,0)),"",(VLOOKUP(L229,$M$6:$V811,7,0)))</f>
        <v/>
      </c>
      <c r="C217" s="115" t="str">
        <f t="shared" si="55"/>
        <v/>
      </c>
      <c r="D217" s="114" t="str">
        <f t="shared" si="56"/>
        <v/>
      </c>
      <c r="E217" s="115" t="str">
        <f t="shared" si="57"/>
        <v/>
      </c>
      <c r="F217" s="114" t="str">
        <f t="shared" si="58"/>
        <v/>
      </c>
      <c r="G217" s="116" t="str">
        <f t="shared" si="59"/>
        <v/>
      </c>
      <c r="H217" s="117" t="str">
        <f t="shared" si="60"/>
        <v/>
      </c>
      <c r="I217" s="113" t="str">
        <f t="shared" si="61"/>
        <v/>
      </c>
      <c r="L217" s="36">
        <v>212</v>
      </c>
      <c r="M217" s="39">
        <f t="shared" si="62"/>
        <v>0</v>
      </c>
      <c r="N217" s="40" t="s">
        <v>288</v>
      </c>
      <c r="O217" s="41"/>
      <c r="P217" s="39">
        <f>'VALVES &amp; FLANGES'!H38</f>
        <v>0</v>
      </c>
      <c r="Q217" s="95">
        <f>'VALVES &amp; FLANGES'!I38</f>
        <v>199.69</v>
      </c>
      <c r="R217" s="95">
        <f>'VALVES &amp; FLANGES'!K38</f>
        <v>0</v>
      </c>
      <c r="S217" s="39">
        <f>'VALVES &amp; FLANGES'!D38</f>
        <v>1310072287</v>
      </c>
      <c r="T217" s="40" t="str">
        <f>'VALVES &amp; FLANGES'!E38</f>
        <v>2"f x 2"f</v>
      </c>
      <c r="U217" s="40" t="str">
        <f>'VALVES &amp; FLANGES'!F38</f>
        <v>NPT x NPT connections</v>
      </c>
      <c r="V217" s="39">
        <v>1</v>
      </c>
    </row>
    <row r="218" spans="2:22" ht="14.5" hidden="1">
      <c r="B218" s="246" t="str">
        <f>IF(ISERROR(VLOOKUP(L230,$M$6:$V$612,7,0)),"",(VLOOKUP(L230,$M$6:$V812,7,0)))</f>
        <v/>
      </c>
      <c r="C218" s="115" t="str">
        <f t="shared" si="55"/>
        <v/>
      </c>
      <c r="D218" s="114" t="str">
        <f t="shared" si="56"/>
        <v/>
      </c>
      <c r="E218" s="115" t="str">
        <f t="shared" si="57"/>
        <v/>
      </c>
      <c r="F218" s="114" t="str">
        <f t="shared" si="58"/>
        <v/>
      </c>
      <c r="G218" s="116" t="str">
        <f t="shared" si="59"/>
        <v/>
      </c>
      <c r="H218" s="117" t="str">
        <f t="shared" si="60"/>
        <v/>
      </c>
      <c r="I218" s="113" t="str">
        <f t="shared" si="61"/>
        <v/>
      </c>
      <c r="L218" s="36">
        <v>213</v>
      </c>
      <c r="M218" s="39">
        <f t="shared" si="62"/>
        <v>0</v>
      </c>
      <c r="N218" s="40" t="s">
        <v>288</v>
      </c>
      <c r="O218" s="41"/>
      <c r="P218" s="39">
        <f>'VALVES &amp; FLANGES'!H39</f>
        <v>0</v>
      </c>
      <c r="Q218" s="95" t="e">
        <f>'VALVES &amp; FLANGES'!I39</f>
        <v>#REF!</v>
      </c>
      <c r="R218" s="95" t="e">
        <f>'VALVES &amp; FLANGES'!K39</f>
        <v>#REF!</v>
      </c>
      <c r="S218" s="39">
        <f>'VALVES &amp; FLANGES'!D39</f>
        <v>1310072288</v>
      </c>
      <c r="T218" s="40" t="str">
        <f>'VALVES &amp; FLANGES'!E39</f>
        <v>2 1/2"f x 2 1/2"f</v>
      </c>
      <c r="U218" s="40" t="str">
        <f>'VALVES &amp; FLANGES'!F39</f>
        <v>NPT x NPT connections</v>
      </c>
      <c r="V218" s="39">
        <v>1</v>
      </c>
    </row>
    <row r="219" spans="2:22" ht="14.5" hidden="1">
      <c r="B219" s="246" t="str">
        <f>IF(ISERROR(VLOOKUP(L231,$M$6:$V$612,7,0)),"",(VLOOKUP(L231,$M$6:$V813,7,0)))</f>
        <v/>
      </c>
      <c r="C219" s="115" t="str">
        <f t="shared" si="55"/>
        <v/>
      </c>
      <c r="D219" s="114" t="str">
        <f t="shared" si="56"/>
        <v/>
      </c>
      <c r="E219" s="115" t="str">
        <f t="shared" si="57"/>
        <v/>
      </c>
      <c r="F219" s="114" t="str">
        <f t="shared" si="58"/>
        <v/>
      </c>
      <c r="G219" s="116" t="str">
        <f t="shared" si="59"/>
        <v/>
      </c>
      <c r="H219" s="117" t="str">
        <f t="shared" si="60"/>
        <v/>
      </c>
      <c r="I219" s="113" t="str">
        <f t="shared" si="61"/>
        <v/>
      </c>
      <c r="L219" s="36">
        <v>214</v>
      </c>
      <c r="M219" s="39">
        <f t="shared" si="62"/>
        <v>0</v>
      </c>
      <c r="N219" s="40" t="s">
        <v>288</v>
      </c>
      <c r="O219" s="41"/>
      <c r="P219" s="39">
        <f>'VALVES &amp; FLANGES'!H40</f>
        <v>0</v>
      </c>
      <c r="Q219" s="95" t="e">
        <f>'VALVES &amp; FLANGES'!I40</f>
        <v>#REF!</v>
      </c>
      <c r="R219" s="95" t="e">
        <f>'VALVES &amp; FLANGES'!K40</f>
        <v>#REF!</v>
      </c>
      <c r="S219" s="39">
        <f>'VALVES &amp; FLANGES'!D40</f>
        <v>1310072289</v>
      </c>
      <c r="T219" s="40" t="str">
        <f>'VALVES &amp; FLANGES'!E40</f>
        <v>3"f x 3"f</v>
      </c>
      <c r="U219" s="40" t="str">
        <f>'VALVES &amp; FLANGES'!F40</f>
        <v>NPT x NPT connections</v>
      </c>
      <c r="V219" s="39">
        <v>1</v>
      </c>
    </row>
    <row r="220" spans="2:22" ht="14.5" hidden="1">
      <c r="B220" s="246" t="str">
        <f>IF(ISERROR(VLOOKUP(L232,$M$6:$V$612,7,0)),"",(VLOOKUP(L232,$M$6:$V814,7,0)))</f>
        <v/>
      </c>
      <c r="C220" s="115" t="str">
        <f t="shared" si="55"/>
        <v/>
      </c>
      <c r="D220" s="114" t="str">
        <f t="shared" si="56"/>
        <v/>
      </c>
      <c r="E220" s="115" t="str">
        <f t="shared" si="57"/>
        <v/>
      </c>
      <c r="F220" s="114" t="str">
        <f t="shared" si="58"/>
        <v/>
      </c>
      <c r="G220" s="116" t="str">
        <f t="shared" si="59"/>
        <v/>
      </c>
      <c r="H220" s="117" t="str">
        <f t="shared" si="60"/>
        <v/>
      </c>
      <c r="I220" s="113" t="str">
        <f t="shared" si="61"/>
        <v/>
      </c>
      <c r="L220" s="36">
        <v>215</v>
      </c>
      <c r="M220" s="39">
        <f t="shared" si="62"/>
        <v>0</v>
      </c>
      <c r="N220" s="18"/>
      <c r="O220" s="41"/>
      <c r="P220" s="87">
        <f>'VALVES &amp; FLANGES'!H54</f>
        <v>0</v>
      </c>
      <c r="Q220" s="96"/>
      <c r="R220" s="96"/>
      <c r="S220" s="87"/>
      <c r="T220" s="18"/>
      <c r="U220" s="18">
        <f>'VALVES &amp; FLANGES'!F54</f>
        <v>0</v>
      </c>
      <c r="V220" s="87"/>
    </row>
    <row r="221" spans="2:22" ht="14.5" hidden="1">
      <c r="B221" s="246" t="str">
        <f>IF(ISERROR(VLOOKUP(L233,$M$6:$V$612,7,0)),"",(VLOOKUP(L233,$M$6:$V815,7,0)))</f>
        <v/>
      </c>
      <c r="C221" s="115" t="str">
        <f t="shared" si="55"/>
        <v/>
      </c>
      <c r="D221" s="114" t="str">
        <f t="shared" si="56"/>
        <v/>
      </c>
      <c r="E221" s="115" t="str">
        <f t="shared" si="57"/>
        <v/>
      </c>
      <c r="F221" s="114" t="str">
        <f t="shared" si="58"/>
        <v/>
      </c>
      <c r="G221" s="116" t="str">
        <f t="shared" si="59"/>
        <v/>
      </c>
      <c r="H221" s="117" t="str">
        <f t="shared" si="60"/>
        <v/>
      </c>
      <c r="I221" s="113" t="str">
        <f t="shared" si="61"/>
        <v/>
      </c>
      <c r="L221" s="36">
        <v>216</v>
      </c>
      <c r="M221" s="39">
        <f t="shared" si="62"/>
        <v>0</v>
      </c>
      <c r="N221" s="40" t="s">
        <v>288</v>
      </c>
      <c r="O221" s="41"/>
      <c r="P221" s="39">
        <f>'VALVES &amp; FLANGES'!H42</f>
        <v>0</v>
      </c>
      <c r="Q221" s="164">
        <f>'VALVES &amp; FLANGES'!I42</f>
        <v>486.18</v>
      </c>
      <c r="R221" s="95">
        <f>'VALVES &amp; FLANGES'!K42</f>
        <v>0</v>
      </c>
      <c r="S221" s="39">
        <f>'VALVES &amp; FLANGES'!D42</f>
        <v>2811605190</v>
      </c>
      <c r="T221" s="40" t="str">
        <f>'VALVES &amp; FLANGES'!E42</f>
        <v>63 / 2½"</v>
      </c>
      <c r="U221" s="40" t="str">
        <f>'VALVES &amp; FLANGES'!F42</f>
        <v>(Flanges are included)</v>
      </c>
      <c r="V221" s="39">
        <v>1</v>
      </c>
    </row>
    <row r="222" spans="2:22" ht="14.5" hidden="1">
      <c r="B222" s="246" t="str">
        <f>IF(ISERROR(VLOOKUP(L234,$M$6:$V$612,7,0)),"",(VLOOKUP(L234,$M$6:$V816,7,0)))</f>
        <v/>
      </c>
      <c r="C222" s="115" t="str">
        <f t="shared" si="55"/>
        <v/>
      </c>
      <c r="D222" s="114" t="str">
        <f t="shared" si="56"/>
        <v/>
      </c>
      <c r="E222" s="115" t="str">
        <f t="shared" si="57"/>
        <v/>
      </c>
      <c r="F222" s="114" t="str">
        <f t="shared" si="58"/>
        <v/>
      </c>
      <c r="G222" s="116" t="str">
        <f t="shared" si="59"/>
        <v/>
      </c>
      <c r="H222" s="117" t="str">
        <f t="shared" si="60"/>
        <v/>
      </c>
      <c r="I222" s="113" t="str">
        <f t="shared" si="61"/>
        <v/>
      </c>
      <c r="L222" s="36">
        <v>217</v>
      </c>
      <c r="M222" s="39">
        <f t="shared" si="62"/>
        <v>0</v>
      </c>
      <c r="N222" s="40" t="s">
        <v>288</v>
      </c>
      <c r="O222" s="41"/>
      <c r="P222" s="39">
        <f>'VALVES &amp; FLANGES'!H43</f>
        <v>0</v>
      </c>
      <c r="Q222" s="164">
        <f>'VALVES &amp; FLANGES'!I43</f>
        <v>653.88</v>
      </c>
      <c r="R222" s="95">
        <f>'VALVES &amp; FLANGES'!K43</f>
        <v>0</v>
      </c>
      <c r="S222" s="39">
        <f>'VALVES &amp; FLANGES'!D43</f>
        <v>2811705190</v>
      </c>
      <c r="T222" s="40" t="str">
        <f>'VALVES &amp; FLANGES'!E43</f>
        <v>80 / 3"</v>
      </c>
      <c r="U222" s="40" t="str">
        <f>'VALVES &amp; FLANGES'!F43</f>
        <v>(Flanges are included)</v>
      </c>
      <c r="V222" s="39">
        <v>1</v>
      </c>
    </row>
    <row r="223" spans="2:22" ht="14.5" hidden="1">
      <c r="B223" s="246" t="str">
        <f>IF(ISERROR(VLOOKUP(L235,$M$6:$V$612,7,0)),"",(VLOOKUP(L235,$M$6:$V817,7,0)))</f>
        <v/>
      </c>
      <c r="C223" s="115" t="str">
        <f t="shared" si="55"/>
        <v/>
      </c>
      <c r="D223" s="114" t="str">
        <f t="shared" si="56"/>
        <v/>
      </c>
      <c r="E223" s="115" t="str">
        <f t="shared" si="57"/>
        <v/>
      </c>
      <c r="F223" s="114" t="str">
        <f t="shared" si="58"/>
        <v/>
      </c>
      <c r="G223" s="116" t="str">
        <f t="shared" si="59"/>
        <v/>
      </c>
      <c r="H223" s="117" t="str">
        <f t="shared" si="60"/>
        <v/>
      </c>
      <c r="I223" s="113" t="str">
        <f t="shared" si="61"/>
        <v/>
      </c>
      <c r="L223" s="36">
        <v>218</v>
      </c>
      <c r="M223" s="39">
        <f t="shared" si="62"/>
        <v>0</v>
      </c>
      <c r="N223" s="40" t="s">
        <v>288</v>
      </c>
      <c r="O223" s="41"/>
      <c r="P223" s="39">
        <f>'VALVES &amp; FLANGES'!H44</f>
        <v>0</v>
      </c>
      <c r="Q223" s="95">
        <f>'VALVES &amp; FLANGES'!I44</f>
        <v>472.09</v>
      </c>
      <c r="R223" s="95">
        <f>'VALVES &amp; FLANGES'!K44</f>
        <v>0</v>
      </c>
      <c r="S223" s="39">
        <f>'VALVES &amp; FLANGES'!D44</f>
        <v>1606456104</v>
      </c>
      <c r="T223" s="40" t="str">
        <f>'VALVES &amp; FLANGES'!E44</f>
        <v>100 / 4"</v>
      </c>
      <c r="U223" s="40" t="str">
        <f>'VALVES &amp; FLANGES'!F44</f>
        <v>(Valve Only) - requires flange &amp; bolt sets</v>
      </c>
      <c r="V223" s="39">
        <v>1</v>
      </c>
    </row>
    <row r="224" spans="2:22" ht="14.5" hidden="1">
      <c r="B224" s="246" t="str">
        <f>IF(ISERROR(VLOOKUP(L236,$M$6:$V$612,7,0)),"",(VLOOKUP(L236,$M$6:$V818,7,0)))</f>
        <v/>
      </c>
      <c r="C224" s="115" t="str">
        <f t="shared" si="55"/>
        <v/>
      </c>
      <c r="D224" s="114" t="str">
        <f t="shared" si="56"/>
        <v/>
      </c>
      <c r="E224" s="115" t="str">
        <f t="shared" si="57"/>
        <v/>
      </c>
      <c r="F224" s="114" t="str">
        <f t="shared" si="58"/>
        <v/>
      </c>
      <c r="G224" s="116" t="str">
        <f t="shared" si="59"/>
        <v/>
      </c>
      <c r="H224" s="117" t="str">
        <f t="shared" si="60"/>
        <v/>
      </c>
      <c r="I224" s="113" t="str">
        <f t="shared" si="61"/>
        <v/>
      </c>
      <c r="L224" s="36">
        <v>219</v>
      </c>
      <c r="M224" s="39">
        <f t="shared" si="62"/>
        <v>0</v>
      </c>
      <c r="N224" s="40" t="s">
        <v>288</v>
      </c>
      <c r="O224" s="41"/>
      <c r="P224" s="39">
        <f>'VALVES &amp; FLANGES'!H45</f>
        <v>0</v>
      </c>
      <c r="Q224" s="95">
        <f>'VALVES &amp; FLANGES'!I45</f>
        <v>508.24</v>
      </c>
      <c r="R224" s="95">
        <f>'VALVES &amp; FLANGES'!K45</f>
        <v>0</v>
      </c>
      <c r="S224" s="39">
        <f>'VALVES &amp; FLANGES'!D45</f>
        <v>2810905100</v>
      </c>
      <c r="T224" s="40" t="str">
        <f>'VALVES &amp; FLANGES'!E45</f>
        <v>158 / 6"</v>
      </c>
      <c r="U224" s="40" t="str">
        <f>'VALVES &amp; FLANGES'!F45</f>
        <v>(Valve Only) - requires flange &amp; bolt sets</v>
      </c>
      <c r="V224" s="39">
        <v>1</v>
      </c>
    </row>
    <row r="225" spans="2:22" ht="14.5" hidden="1">
      <c r="B225" s="246" t="str">
        <f>IF(ISERROR(VLOOKUP(L237,$M$6:$V$612,7,0)),"",(VLOOKUP(L237,$M$6:$V819,7,0)))</f>
        <v/>
      </c>
      <c r="C225" s="115" t="str">
        <f t="shared" si="55"/>
        <v/>
      </c>
      <c r="D225" s="114" t="str">
        <f t="shared" si="56"/>
        <v/>
      </c>
      <c r="E225" s="115" t="str">
        <f t="shared" si="57"/>
        <v/>
      </c>
      <c r="F225" s="114" t="str">
        <f t="shared" si="58"/>
        <v/>
      </c>
      <c r="G225" s="116" t="str">
        <f t="shared" si="59"/>
        <v/>
      </c>
      <c r="H225" s="117" t="str">
        <f t="shared" si="60"/>
        <v/>
      </c>
      <c r="I225" s="113" t="str">
        <f t="shared" si="61"/>
        <v/>
      </c>
      <c r="L225" s="36">
        <v>220</v>
      </c>
      <c r="M225" s="39">
        <f t="shared" si="62"/>
        <v>0</v>
      </c>
      <c r="N225" s="18"/>
      <c r="O225" s="41"/>
      <c r="P225" s="87">
        <f>'VALVES &amp; FLANGES'!H46</f>
        <v>0</v>
      </c>
      <c r="Q225" s="96">
        <f>'VALVES &amp; FLANGES'!I46</f>
        <v>0</v>
      </c>
      <c r="R225" s="96">
        <f>'VALVES &amp; FLANGES'!K46</f>
        <v>0</v>
      </c>
      <c r="S225" s="87">
        <f>'VALVES &amp; FLANGES'!D46</f>
        <v>0</v>
      </c>
      <c r="T225" s="18">
        <f>'VALVES &amp; FLANGES'!E46</f>
        <v>0</v>
      </c>
      <c r="U225" s="18">
        <f>'VALVES &amp; FLANGES'!F46</f>
        <v>0</v>
      </c>
      <c r="V225" s="87"/>
    </row>
    <row r="226" spans="2:22" ht="14.5" hidden="1">
      <c r="B226" s="246" t="str">
        <f>IF(ISERROR(VLOOKUP(L238,$M$6:$V$612,7,0)),"",(VLOOKUP(L238,$M$6:$V820,7,0)))</f>
        <v/>
      </c>
      <c r="C226" s="115" t="str">
        <f t="shared" si="55"/>
        <v/>
      </c>
      <c r="D226" s="114" t="str">
        <f t="shared" si="56"/>
        <v/>
      </c>
      <c r="E226" s="115" t="str">
        <f t="shared" si="57"/>
        <v/>
      </c>
      <c r="F226" s="114" t="str">
        <f t="shared" si="58"/>
        <v/>
      </c>
      <c r="G226" s="116" t="str">
        <f t="shared" si="59"/>
        <v/>
      </c>
      <c r="H226" s="117" t="str">
        <f t="shared" si="60"/>
        <v/>
      </c>
      <c r="I226" s="113" t="str">
        <f t="shared" si="61"/>
        <v/>
      </c>
      <c r="L226" s="36">
        <v>221</v>
      </c>
      <c r="M226" s="39">
        <f t="shared" si="62"/>
        <v>0</v>
      </c>
      <c r="N226" s="18"/>
      <c r="O226" s="41"/>
      <c r="P226" s="87">
        <f>'VALVES &amp; FLANGES'!H47</f>
        <v>0</v>
      </c>
      <c r="Q226" s="96">
        <f>'VALVES &amp; FLANGES'!I47</f>
        <v>0</v>
      </c>
      <c r="R226" s="96">
        <f>'VALVES &amp; FLANGES'!K47</f>
        <v>0</v>
      </c>
      <c r="S226" s="87">
        <f>'VALVES &amp; FLANGES'!D47</f>
        <v>0</v>
      </c>
      <c r="T226" s="18">
        <f>'VALVES &amp; FLANGES'!E47</f>
        <v>0</v>
      </c>
      <c r="U226" s="18">
        <f>'VALVES &amp; FLANGES'!F47</f>
        <v>0</v>
      </c>
      <c r="V226" s="87"/>
    </row>
    <row r="227" spans="2:22" ht="14.5" hidden="1">
      <c r="B227" s="246" t="str">
        <f>IF(ISERROR(VLOOKUP(L239,$M$6:$V$612,7,0)),"",(VLOOKUP(L239,$M$6:$V821,7,0)))</f>
        <v/>
      </c>
      <c r="C227" s="115" t="str">
        <f t="shared" si="55"/>
        <v/>
      </c>
      <c r="D227" s="114" t="str">
        <f t="shared" si="56"/>
        <v/>
      </c>
      <c r="E227" s="115" t="str">
        <f t="shared" si="57"/>
        <v/>
      </c>
      <c r="F227" s="114" t="str">
        <f t="shared" si="58"/>
        <v/>
      </c>
      <c r="G227" s="116" t="str">
        <f t="shared" si="59"/>
        <v/>
      </c>
      <c r="H227" s="117" t="str">
        <f t="shared" si="60"/>
        <v/>
      </c>
      <c r="I227" s="113" t="str">
        <f t="shared" si="61"/>
        <v/>
      </c>
      <c r="L227" s="36">
        <v>222</v>
      </c>
      <c r="M227" s="39">
        <f t="shared" si="62"/>
        <v>0</v>
      </c>
      <c r="N227" s="40" t="s">
        <v>288</v>
      </c>
      <c r="O227" s="41"/>
      <c r="P227" s="39">
        <f>'VALVES &amp; FLANGES'!H48</f>
        <v>0</v>
      </c>
      <c r="Q227" s="164">
        <f>'VALVES &amp; FLANGES'!I48</f>
        <v>540.46</v>
      </c>
      <c r="R227" s="95">
        <f>'VALVES &amp; FLANGES'!K48</f>
        <v>0</v>
      </c>
      <c r="S227" s="39">
        <f>'VALVES &amp; FLANGES'!D48</f>
        <v>2811665390</v>
      </c>
      <c r="T227" s="40" t="str">
        <f>'VALVES &amp; FLANGES'!E48</f>
        <v>63 / 2½"</v>
      </c>
      <c r="U227" s="40" t="str">
        <f>'VALVES &amp; FLANGES'!F48</f>
        <v>(Flanges are included)</v>
      </c>
      <c r="V227" s="39">
        <v>1</v>
      </c>
    </row>
    <row r="228" spans="2:22" ht="14.5" hidden="1">
      <c r="B228" s="246" t="str">
        <f>IF(ISERROR(VLOOKUP(L240,$M$6:$V$612,7,0)),"",(VLOOKUP(L240,$M$6:$V822,7,0)))</f>
        <v/>
      </c>
      <c r="C228" s="115" t="str">
        <f t="shared" si="55"/>
        <v/>
      </c>
      <c r="D228" s="114" t="str">
        <f t="shared" si="56"/>
        <v/>
      </c>
      <c r="E228" s="115" t="str">
        <f t="shared" si="57"/>
        <v/>
      </c>
      <c r="F228" s="114" t="str">
        <f t="shared" si="58"/>
        <v/>
      </c>
      <c r="G228" s="116" t="str">
        <f t="shared" si="59"/>
        <v/>
      </c>
      <c r="H228" s="117" t="str">
        <f t="shared" si="60"/>
        <v/>
      </c>
      <c r="I228" s="113" t="str">
        <f t="shared" si="61"/>
        <v/>
      </c>
      <c r="L228" s="36">
        <v>223</v>
      </c>
      <c r="M228" s="39">
        <f t="shared" si="62"/>
        <v>0</v>
      </c>
      <c r="N228" s="40" t="s">
        <v>288</v>
      </c>
      <c r="O228" s="41"/>
      <c r="P228" s="39">
        <f>'VALVES &amp; FLANGES'!H49</f>
        <v>0</v>
      </c>
      <c r="Q228" s="164">
        <f>'VALVES &amp; FLANGES'!I49</f>
        <v>675.81</v>
      </c>
      <c r="R228" s="95">
        <f>'VALVES &amp; FLANGES'!K49</f>
        <v>0</v>
      </c>
      <c r="S228" s="39">
        <f>'VALVES &amp; FLANGES'!D49</f>
        <v>2811775390</v>
      </c>
      <c r="T228" s="40" t="str">
        <f>'VALVES &amp; FLANGES'!E49</f>
        <v>80 / 3"</v>
      </c>
      <c r="U228" s="40" t="str">
        <f>'VALVES &amp; FLANGES'!F49</f>
        <v>(Flanges are included)</v>
      </c>
      <c r="V228" s="39">
        <v>1</v>
      </c>
    </row>
    <row r="229" spans="2:22" ht="14.5" hidden="1">
      <c r="B229" s="246" t="str">
        <f>IF(ISERROR(VLOOKUP(L241,$M$6:$V$612,7,0)),"",(VLOOKUP(L241,$M$6:$V823,7,0)))</f>
        <v/>
      </c>
      <c r="C229" s="115" t="str">
        <f t="shared" si="55"/>
        <v/>
      </c>
      <c r="D229" s="114" t="str">
        <f t="shared" si="56"/>
        <v/>
      </c>
      <c r="E229" s="115" t="str">
        <f t="shared" si="57"/>
        <v/>
      </c>
      <c r="F229" s="114" t="str">
        <f t="shared" si="58"/>
        <v/>
      </c>
      <c r="G229" s="116" t="str">
        <f t="shared" si="59"/>
        <v/>
      </c>
      <c r="H229" s="117" t="str">
        <f t="shared" si="60"/>
        <v/>
      </c>
      <c r="I229" s="113" t="str">
        <f t="shared" si="61"/>
        <v/>
      </c>
      <c r="L229" s="36">
        <v>224</v>
      </c>
      <c r="M229" s="39">
        <f t="shared" si="62"/>
        <v>0</v>
      </c>
      <c r="N229" s="40" t="s">
        <v>288</v>
      </c>
      <c r="O229" s="41"/>
      <c r="P229" s="39">
        <f>'VALVES &amp; FLANGES'!H55</f>
        <v>0</v>
      </c>
      <c r="Q229" s="164">
        <f>'VALVES &amp; FLANGES'!I55</f>
        <v>136.62</v>
      </c>
      <c r="R229" s="95">
        <f>'VALVES &amp; FLANGES'!K55</f>
        <v>0</v>
      </c>
      <c r="S229" s="39">
        <f>'VALVES &amp; FLANGES'!D55</f>
        <v>2811615490</v>
      </c>
      <c r="T229" s="40" t="str">
        <f>'VALVES &amp; FLANGES'!E55</f>
        <v>63 / 2½"</v>
      </c>
      <c r="U229" s="40" t="str">
        <f>'VALVES &amp; FLANGES'!F55</f>
        <v>ANSI</v>
      </c>
      <c r="V229" s="39">
        <v>1</v>
      </c>
    </row>
    <row r="230" spans="2:22" ht="14.5" hidden="1">
      <c r="B230" s="246" t="str">
        <f>IF(ISERROR(VLOOKUP(L242,$M$6:$V$612,7,0)),"",(VLOOKUP(L242,$M$6:$V824,7,0)))</f>
        <v/>
      </c>
      <c r="C230" s="115" t="str">
        <f t="shared" si="55"/>
        <v/>
      </c>
      <c r="D230" s="114" t="str">
        <f t="shared" si="56"/>
        <v/>
      </c>
      <c r="E230" s="115" t="str">
        <f t="shared" si="57"/>
        <v/>
      </c>
      <c r="F230" s="114" t="str">
        <f t="shared" si="58"/>
        <v/>
      </c>
      <c r="G230" s="116" t="str">
        <f t="shared" si="59"/>
        <v/>
      </c>
      <c r="H230" s="117" t="str">
        <f t="shared" si="60"/>
        <v/>
      </c>
      <c r="I230" s="113" t="str">
        <f t="shared" si="61"/>
        <v/>
      </c>
      <c r="L230" s="36">
        <v>225</v>
      </c>
      <c r="M230" s="39">
        <f t="shared" si="62"/>
        <v>0</v>
      </c>
      <c r="N230" s="40" t="s">
        <v>288</v>
      </c>
      <c r="O230" s="41"/>
      <c r="P230" s="39">
        <f>'VALVES &amp; FLANGES'!H56</f>
        <v>0</v>
      </c>
      <c r="Q230" s="164">
        <f>'VALVES &amp; FLANGES'!I56</f>
        <v>183.7</v>
      </c>
      <c r="R230" s="95">
        <f>'VALVES &amp; FLANGES'!K56</f>
        <v>0</v>
      </c>
      <c r="S230" s="39">
        <f>'VALVES &amp; FLANGES'!D56</f>
        <v>2811715490</v>
      </c>
      <c r="T230" s="40" t="str">
        <f>'VALVES &amp; FLANGES'!E56</f>
        <v>80 / 3"</v>
      </c>
      <c r="U230" s="40" t="str">
        <f>'VALVES &amp; FLANGES'!F56</f>
        <v>ANSI</v>
      </c>
      <c r="V230" s="39">
        <v>1</v>
      </c>
    </row>
    <row r="231" spans="2:22" ht="14.5" hidden="1">
      <c r="B231" s="246" t="str">
        <f>IF(ISERROR(VLOOKUP(L243,$M$6:$V$612,7,0)),"",(VLOOKUP(L243,$M$6:$V825,7,0)))</f>
        <v/>
      </c>
      <c r="C231" s="115" t="str">
        <f t="shared" si="55"/>
        <v/>
      </c>
      <c r="D231" s="114" t="str">
        <f t="shared" si="56"/>
        <v/>
      </c>
      <c r="E231" s="115" t="str">
        <f t="shared" si="57"/>
        <v/>
      </c>
      <c r="F231" s="114" t="str">
        <f t="shared" si="58"/>
        <v/>
      </c>
      <c r="G231" s="116" t="str">
        <f t="shared" si="59"/>
        <v/>
      </c>
      <c r="H231" s="117" t="str">
        <f t="shared" si="60"/>
        <v/>
      </c>
      <c r="I231" s="113" t="str">
        <f t="shared" si="61"/>
        <v/>
      </c>
      <c r="L231" s="36">
        <v>226</v>
      </c>
      <c r="M231" s="39">
        <f t="shared" si="62"/>
        <v>0</v>
      </c>
      <c r="N231" s="40" t="s">
        <v>288</v>
      </c>
      <c r="O231" s="41"/>
      <c r="P231" s="39">
        <f>'VALVES &amp; FLANGES'!H57</f>
        <v>0</v>
      </c>
      <c r="Q231" s="95">
        <f>'VALVES &amp; FLANGES'!I57</f>
        <v>248.74</v>
      </c>
      <c r="R231" s="95">
        <f>'VALVES &amp; FLANGES'!K57</f>
        <v>0</v>
      </c>
      <c r="S231" s="39">
        <f>'VALVES &amp; FLANGES'!D57</f>
        <v>2810825400</v>
      </c>
      <c r="T231" s="40" t="str">
        <f>'VALVES &amp; FLANGES'!E57</f>
        <v>100 / 4"</v>
      </c>
      <c r="U231" s="40" t="str">
        <f>'VALVES &amp; FLANGES'!F57</f>
        <v>ANSI - Equal Unions required</v>
      </c>
      <c r="V231" s="39">
        <v>1</v>
      </c>
    </row>
    <row r="232" spans="2:22" ht="14.5" hidden="1">
      <c r="B232" s="246" t="str">
        <f>IF(ISERROR(VLOOKUP(L244,$M$6:$V$612,7,0)),"",(VLOOKUP(L244,$M$6:$V826,7,0)))</f>
        <v/>
      </c>
      <c r="C232" s="115" t="str">
        <f t="shared" si="55"/>
        <v/>
      </c>
      <c r="D232" s="114" t="str">
        <f t="shared" si="56"/>
        <v/>
      </c>
      <c r="E232" s="115" t="str">
        <f t="shared" si="57"/>
        <v/>
      </c>
      <c r="F232" s="114" t="str">
        <f t="shared" si="58"/>
        <v/>
      </c>
      <c r="G232" s="116" t="str">
        <f t="shared" si="59"/>
        <v/>
      </c>
      <c r="H232" s="117" t="str">
        <f t="shared" si="60"/>
        <v/>
      </c>
      <c r="I232" s="113" t="str">
        <f t="shared" si="61"/>
        <v/>
      </c>
      <c r="L232" s="36">
        <v>227</v>
      </c>
      <c r="M232" s="39">
        <f t="shared" si="62"/>
        <v>0</v>
      </c>
      <c r="N232" s="40" t="s">
        <v>288</v>
      </c>
      <c r="O232" s="41"/>
      <c r="P232" s="39">
        <f>'VALVES &amp; FLANGES'!H58</f>
        <v>0</v>
      </c>
      <c r="Q232" s="95">
        <f>'VALVES &amp; FLANGES'!I58</f>
        <v>278.38</v>
      </c>
      <c r="R232" s="95">
        <f>'VALVES &amp; FLANGES'!K58</f>
        <v>0</v>
      </c>
      <c r="S232" s="39">
        <f>'VALVES &amp; FLANGES'!D58</f>
        <v>2810915400</v>
      </c>
      <c r="T232" s="40" t="str">
        <f>'VALVES &amp; FLANGES'!E58</f>
        <v>158 / 6"</v>
      </c>
      <c r="U232" s="40" t="str">
        <f>'VALVES &amp; FLANGES'!F58</f>
        <v xml:space="preserve">ANSI - Equal Unions required </v>
      </c>
      <c r="V232" s="39">
        <v>1</v>
      </c>
    </row>
    <row r="233" spans="2:22" ht="14.5" hidden="1">
      <c r="B233" s="246" t="str">
        <f>IF(ISERROR(VLOOKUP(L245,$M$6:$V$612,7,0)),"",(VLOOKUP(L245,$M$6:$V827,7,0)))</f>
        <v/>
      </c>
      <c r="C233" s="115" t="str">
        <f t="shared" si="55"/>
        <v/>
      </c>
      <c r="D233" s="114" t="str">
        <f t="shared" si="56"/>
        <v/>
      </c>
      <c r="E233" s="115" t="str">
        <f t="shared" si="57"/>
        <v/>
      </c>
      <c r="F233" s="114" t="str">
        <f t="shared" si="58"/>
        <v/>
      </c>
      <c r="G233" s="116" t="str">
        <f t="shared" si="59"/>
        <v/>
      </c>
      <c r="H233" s="117" t="str">
        <f t="shared" si="60"/>
        <v/>
      </c>
      <c r="I233" s="113" t="str">
        <f t="shared" si="61"/>
        <v/>
      </c>
      <c r="L233" s="36">
        <v>228</v>
      </c>
      <c r="M233" s="39">
        <f t="shared" si="62"/>
        <v>0</v>
      </c>
      <c r="N233" s="18"/>
      <c r="O233" s="41"/>
      <c r="P233" s="87"/>
      <c r="Q233" s="96"/>
      <c r="R233" s="96"/>
      <c r="S233" s="87">
        <f>'VALVES &amp; FLANGES'!D59</f>
        <v>0</v>
      </c>
      <c r="T233" s="18">
        <f>'VALVES &amp; FLANGES'!E59</f>
        <v>0</v>
      </c>
      <c r="U233" s="18">
        <f>'VALVES &amp; FLANGES'!F59</f>
        <v>0</v>
      </c>
      <c r="V233" s="87"/>
    </row>
    <row r="234" spans="2:22" ht="14.5" hidden="1">
      <c r="B234" s="246" t="str">
        <f>IF(ISERROR(VLOOKUP(L246,$M$6:$V$612,7,0)),"",(VLOOKUP(L246,$M$6:$V828,7,0)))</f>
        <v/>
      </c>
      <c r="C234" s="115" t="str">
        <f t="shared" si="55"/>
        <v/>
      </c>
      <c r="D234" s="114" t="str">
        <f t="shared" si="56"/>
        <v/>
      </c>
      <c r="E234" s="115" t="str">
        <f t="shared" si="57"/>
        <v/>
      </c>
      <c r="F234" s="114" t="str">
        <f t="shared" si="58"/>
        <v/>
      </c>
      <c r="G234" s="116" t="str">
        <f t="shared" si="59"/>
        <v/>
      </c>
      <c r="H234" s="117" t="str">
        <f t="shared" si="60"/>
        <v/>
      </c>
      <c r="I234" s="113" t="str">
        <f t="shared" si="61"/>
        <v/>
      </c>
      <c r="L234" s="36">
        <v>229</v>
      </c>
      <c r="M234" s="39">
        <f t="shared" si="62"/>
        <v>0</v>
      </c>
      <c r="N234" s="18"/>
      <c r="O234" s="41"/>
      <c r="P234" s="87"/>
      <c r="Q234" s="96"/>
      <c r="R234" s="96"/>
      <c r="S234" s="87">
        <f>'VALVES &amp; FLANGES'!D60</f>
        <v>0</v>
      </c>
      <c r="T234" s="18">
        <f>'VALVES &amp; FLANGES'!E60</f>
        <v>0</v>
      </c>
      <c r="U234" s="18">
        <f>'VALVES &amp; FLANGES'!F60</f>
        <v>0</v>
      </c>
      <c r="V234" s="87"/>
    </row>
    <row r="235" spans="2:22" ht="14.5" hidden="1">
      <c r="B235" s="246" t="str">
        <f>IF(ISERROR(VLOOKUP(L247,$M$6:$V$612,7,0)),"",(VLOOKUP(L247,$M$6:$V829,7,0)))</f>
        <v/>
      </c>
      <c r="C235" s="115" t="str">
        <f t="shared" si="55"/>
        <v/>
      </c>
      <c r="D235" s="114" t="str">
        <f t="shared" si="56"/>
        <v/>
      </c>
      <c r="E235" s="115" t="str">
        <f t="shared" si="57"/>
        <v/>
      </c>
      <c r="F235" s="114" t="str">
        <f t="shared" si="58"/>
        <v/>
      </c>
      <c r="G235" s="116" t="str">
        <f t="shared" si="59"/>
        <v/>
      </c>
      <c r="H235" s="117" t="str">
        <f t="shared" si="60"/>
        <v/>
      </c>
      <c r="I235" s="113" t="str">
        <f t="shared" si="61"/>
        <v/>
      </c>
      <c r="L235" s="36">
        <v>230</v>
      </c>
      <c r="M235" s="39">
        <f t="shared" si="62"/>
        <v>0</v>
      </c>
      <c r="N235" s="18"/>
      <c r="O235" s="41"/>
      <c r="P235" s="87"/>
      <c r="Q235" s="96"/>
      <c r="R235" s="96"/>
      <c r="S235" s="87">
        <f>'VALVES &amp; FLANGES'!D61</f>
        <v>0</v>
      </c>
      <c r="T235" s="18">
        <f>'VALVES &amp; FLANGES'!E61</f>
        <v>0</v>
      </c>
      <c r="U235" s="18">
        <f>'VALVES &amp; FLANGES'!F61</f>
        <v>0</v>
      </c>
      <c r="V235" s="87"/>
    </row>
    <row r="236" spans="2:22" ht="14.5" hidden="1">
      <c r="B236" s="246" t="str">
        <f>IF(ISERROR(VLOOKUP(L248,$M$6:$V$612,7,0)),"",(VLOOKUP(L248,$M$6:$V830,7,0)))</f>
        <v/>
      </c>
      <c r="C236" s="115" t="str">
        <f t="shared" si="55"/>
        <v/>
      </c>
      <c r="D236" s="114" t="str">
        <f t="shared" si="56"/>
        <v/>
      </c>
      <c r="E236" s="115" t="str">
        <f t="shared" si="57"/>
        <v/>
      </c>
      <c r="F236" s="114" t="str">
        <f t="shared" si="58"/>
        <v/>
      </c>
      <c r="G236" s="116" t="str">
        <f t="shared" si="59"/>
        <v/>
      </c>
      <c r="H236" s="117" t="str">
        <f t="shared" si="60"/>
        <v/>
      </c>
      <c r="I236" s="113" t="str">
        <f t="shared" si="61"/>
        <v/>
      </c>
      <c r="L236" s="36">
        <v>231</v>
      </c>
      <c r="M236" s="39">
        <f t="shared" si="62"/>
        <v>0</v>
      </c>
      <c r="N236" s="118" t="s">
        <v>28</v>
      </c>
      <c r="O236" s="41"/>
      <c r="P236" s="39">
        <f>'VALVES &amp; FLANGES'!H62</f>
        <v>0</v>
      </c>
      <c r="Q236" s="95">
        <f>'VALVES &amp; FLANGES'!I62</f>
        <v>49.77</v>
      </c>
      <c r="R236" s="95">
        <f>'VALVES &amp; FLANGES'!K62</f>
        <v>0</v>
      </c>
      <c r="S236" s="39">
        <f>'VALVES &amp; FLANGES'!D62</f>
        <v>2810000638</v>
      </c>
      <c r="T236" s="40" t="str">
        <f>'VALVES &amp; FLANGES'!E62</f>
        <v>63 / 2½"</v>
      </c>
      <c r="U236" s="40">
        <f>'VALVES &amp; FLANGES'!F62</f>
        <v>0</v>
      </c>
      <c r="V236" s="39">
        <v>1</v>
      </c>
    </row>
    <row r="237" spans="2:22" ht="14.5" hidden="1">
      <c r="B237" s="246" t="str">
        <f>IF(ISERROR(VLOOKUP(L249,$M$6:$V$612,7,0)),"",(VLOOKUP(L249,$M$6:$V831,7,0)))</f>
        <v/>
      </c>
      <c r="C237" s="115" t="str">
        <f t="shared" si="55"/>
        <v/>
      </c>
      <c r="D237" s="114" t="str">
        <f t="shared" si="56"/>
        <v/>
      </c>
      <c r="E237" s="115" t="str">
        <f t="shared" si="57"/>
        <v/>
      </c>
      <c r="F237" s="114" t="str">
        <f t="shared" si="58"/>
        <v/>
      </c>
      <c r="G237" s="116" t="str">
        <f t="shared" si="59"/>
        <v/>
      </c>
      <c r="H237" s="117" t="str">
        <f t="shared" si="60"/>
        <v/>
      </c>
      <c r="I237" s="113" t="str">
        <f t="shared" si="61"/>
        <v/>
      </c>
      <c r="L237" s="36">
        <v>232</v>
      </c>
      <c r="M237" s="39">
        <f t="shared" si="62"/>
        <v>0</v>
      </c>
      <c r="N237" s="118" t="s">
        <v>28</v>
      </c>
      <c r="O237" s="41"/>
      <c r="P237" s="39">
        <f>'VALVES &amp; FLANGES'!H63</f>
        <v>0</v>
      </c>
      <c r="Q237" s="95">
        <f>'VALVES &amp; FLANGES'!I63</f>
        <v>49.77</v>
      </c>
      <c r="R237" s="95">
        <f>'VALVES &amp; FLANGES'!K63</f>
        <v>0</v>
      </c>
      <c r="S237" s="39">
        <f>'VALVES &amp; FLANGES'!D63</f>
        <v>2810000738</v>
      </c>
      <c r="T237" s="40" t="str">
        <f>'VALVES &amp; FLANGES'!E63</f>
        <v>80 / 3"</v>
      </c>
      <c r="U237" s="40">
        <f>'VALVES &amp; FLANGES'!F63</f>
        <v>0</v>
      </c>
      <c r="V237" s="39">
        <v>1</v>
      </c>
    </row>
    <row r="238" spans="2:22" ht="14.5" hidden="1">
      <c r="B238" s="246" t="str">
        <f>IF(ISERROR(VLOOKUP(L250,$M$6:$V$612,7,0)),"",(VLOOKUP(L250,$M$6:$V832,7,0)))</f>
        <v/>
      </c>
      <c r="C238" s="115" t="str">
        <f t="shared" si="55"/>
        <v/>
      </c>
      <c r="D238" s="114" t="str">
        <f t="shared" si="56"/>
        <v/>
      </c>
      <c r="E238" s="115" t="str">
        <f t="shared" si="57"/>
        <v/>
      </c>
      <c r="F238" s="114" t="str">
        <f t="shared" si="58"/>
        <v/>
      </c>
      <c r="G238" s="116" t="str">
        <f t="shared" si="59"/>
        <v/>
      </c>
      <c r="H238" s="117" t="str">
        <f t="shared" si="60"/>
        <v/>
      </c>
      <c r="I238" s="113" t="str">
        <f t="shared" si="61"/>
        <v/>
      </c>
      <c r="L238" s="36">
        <v>233</v>
      </c>
      <c r="M238" s="39">
        <f t="shared" si="62"/>
        <v>0</v>
      </c>
      <c r="N238" s="118" t="s">
        <v>28</v>
      </c>
      <c r="O238" s="41"/>
      <c r="P238" s="39">
        <f>'VALVES &amp; FLANGES'!H64</f>
        <v>0</v>
      </c>
      <c r="Q238" s="95">
        <f>'VALVES &amp; FLANGES'!I64</f>
        <v>35.119999999999997</v>
      </c>
      <c r="R238" s="95">
        <f>'VALVES &amp; FLANGES'!K64</f>
        <v>0</v>
      </c>
      <c r="S238" s="39">
        <f>'VALVES &amp; FLANGES'!D64</f>
        <v>2810806400</v>
      </c>
      <c r="T238" s="40" t="str">
        <f>'VALVES &amp; FLANGES'!E64</f>
        <v>100 / 4"</v>
      </c>
      <c r="U238" s="40">
        <f>'VALVES &amp; FLANGES'!F64</f>
        <v>0</v>
      </c>
      <c r="V238" s="39">
        <v>1</v>
      </c>
    </row>
    <row r="239" spans="2:22" ht="14.5" hidden="1">
      <c r="B239" s="246" t="str">
        <f>IF(ISERROR(VLOOKUP(L251,$M$6:$V$612,7,0)),"",(VLOOKUP(L251,$M$6:$V833,7,0)))</f>
        <v/>
      </c>
      <c r="C239" s="115" t="str">
        <f t="shared" si="55"/>
        <v/>
      </c>
      <c r="D239" s="114" t="str">
        <f t="shared" si="56"/>
        <v/>
      </c>
      <c r="E239" s="115" t="str">
        <f t="shared" si="57"/>
        <v/>
      </c>
      <c r="F239" s="114" t="str">
        <f t="shared" si="58"/>
        <v/>
      </c>
      <c r="G239" s="116" t="str">
        <f t="shared" si="59"/>
        <v/>
      </c>
      <c r="H239" s="117" t="str">
        <f t="shared" si="60"/>
        <v/>
      </c>
      <c r="I239" s="113" t="str">
        <f t="shared" si="61"/>
        <v/>
      </c>
      <c r="L239" s="36">
        <v>234</v>
      </c>
      <c r="M239" s="39">
        <f t="shared" si="62"/>
        <v>0</v>
      </c>
      <c r="N239" s="118" t="s">
        <v>28</v>
      </c>
      <c r="O239" s="41"/>
      <c r="P239" s="39">
        <f>'VALVES &amp; FLANGES'!H65</f>
        <v>0</v>
      </c>
      <c r="Q239" s="95">
        <f>'VALVES &amp; FLANGES'!I65</f>
        <v>46.82</v>
      </c>
      <c r="R239" s="95">
        <f>'VALVES &amp; FLANGES'!K65</f>
        <v>0</v>
      </c>
      <c r="S239" s="39">
        <f>'VALVES &amp; FLANGES'!D65</f>
        <v>2810906400</v>
      </c>
      <c r="T239" s="40" t="str">
        <f>'VALVES &amp; FLANGES'!E65</f>
        <v>158 / 6"</v>
      </c>
      <c r="U239" s="40">
        <f>'VALVES &amp; FLANGES'!F65</f>
        <v>0</v>
      </c>
      <c r="V239" s="39">
        <v>1</v>
      </c>
    </row>
    <row r="240" spans="2:22" ht="14.5" hidden="1">
      <c r="B240" s="246" t="str">
        <f>IF(ISERROR(VLOOKUP(L252,$M$6:$V$612,7,0)),"",(VLOOKUP(L252,$M$6:$V834,7,0)))</f>
        <v/>
      </c>
      <c r="C240" s="115" t="str">
        <f t="shared" si="55"/>
        <v/>
      </c>
      <c r="D240" s="114" t="str">
        <f t="shared" si="56"/>
        <v/>
      </c>
      <c r="E240" s="115" t="str">
        <f t="shared" si="57"/>
        <v/>
      </c>
      <c r="F240" s="114" t="str">
        <f t="shared" si="58"/>
        <v/>
      </c>
      <c r="G240" s="116" t="str">
        <f t="shared" si="59"/>
        <v/>
      </c>
      <c r="H240" s="117" t="str">
        <f t="shared" si="60"/>
        <v/>
      </c>
      <c r="I240" s="113" t="str">
        <f t="shared" si="61"/>
        <v/>
      </c>
      <c r="L240" s="36">
        <v>235</v>
      </c>
      <c r="M240" s="39">
        <f t="shared" si="62"/>
        <v>0</v>
      </c>
      <c r="N240" s="18"/>
      <c r="O240" s="41"/>
      <c r="P240" s="87"/>
      <c r="Q240" s="96"/>
      <c r="R240" s="96"/>
      <c r="S240" s="87"/>
      <c r="T240" s="18"/>
      <c r="U240" s="18"/>
      <c r="V240" s="87"/>
    </row>
    <row r="241" spans="2:22" ht="14.5" hidden="1">
      <c r="B241" s="246" t="str">
        <f>IF(ISERROR(VLOOKUP(L253,$M$6:$V$612,7,0)),"",(VLOOKUP(L253,$M$6:$V835,7,0)))</f>
        <v/>
      </c>
      <c r="C241" s="115" t="str">
        <f t="shared" si="55"/>
        <v/>
      </c>
      <c r="D241" s="114" t="str">
        <f t="shared" si="56"/>
        <v/>
      </c>
      <c r="E241" s="115" t="str">
        <f t="shared" si="57"/>
        <v/>
      </c>
      <c r="F241" s="114" t="str">
        <f t="shared" si="58"/>
        <v/>
      </c>
      <c r="G241" s="116" t="str">
        <f t="shared" si="59"/>
        <v/>
      </c>
      <c r="H241" s="117" t="str">
        <f t="shared" si="60"/>
        <v/>
      </c>
      <c r="I241" s="113" t="str">
        <f t="shared" si="61"/>
        <v/>
      </c>
      <c r="L241" s="36">
        <v>236</v>
      </c>
      <c r="M241" s="39">
        <f t="shared" si="62"/>
        <v>0</v>
      </c>
      <c r="N241" s="18"/>
      <c r="O241" s="41"/>
      <c r="P241" s="87"/>
      <c r="Q241" s="96"/>
      <c r="R241" s="96"/>
      <c r="S241" s="87"/>
      <c r="T241" s="18"/>
      <c r="U241" s="18"/>
      <c r="V241" s="87"/>
    </row>
    <row r="242" spans="2:22" ht="14.5" hidden="1">
      <c r="B242" s="246" t="str">
        <f>IF(ISERROR(VLOOKUP(L254,$M$6:$V$612,7,0)),"",(VLOOKUP(L254,$M$6:$V836,7,0)))</f>
        <v/>
      </c>
      <c r="C242" s="115" t="str">
        <f t="shared" si="55"/>
        <v/>
      </c>
      <c r="D242" s="114" t="str">
        <f t="shared" si="56"/>
        <v/>
      </c>
      <c r="E242" s="115" t="str">
        <f t="shared" si="57"/>
        <v/>
      </c>
      <c r="F242" s="114" t="str">
        <f t="shared" si="58"/>
        <v/>
      </c>
      <c r="G242" s="116" t="str">
        <f t="shared" si="59"/>
        <v/>
      </c>
      <c r="H242" s="117" t="str">
        <f t="shared" si="60"/>
        <v/>
      </c>
      <c r="I242" s="113" t="str">
        <f t="shared" si="61"/>
        <v/>
      </c>
      <c r="L242" s="36">
        <v>237</v>
      </c>
      <c r="M242" s="39">
        <f t="shared" si="62"/>
        <v>0</v>
      </c>
      <c r="N242" s="18"/>
      <c r="O242" s="41"/>
      <c r="P242" s="87"/>
      <c r="Q242" s="96"/>
      <c r="R242" s="96"/>
      <c r="S242" s="87"/>
      <c r="T242" s="18"/>
      <c r="U242" s="18"/>
      <c r="V242" s="87"/>
    </row>
    <row r="243" spans="2:22" ht="14.5" hidden="1">
      <c r="B243" s="246" t="str">
        <f>IF(ISERROR(VLOOKUP(L260,$M$6:$V$612,7,0)),"",(VLOOKUP(L260,$M$6:$V837,7,0)))</f>
        <v/>
      </c>
      <c r="C243" s="115" t="str">
        <f>IF(ISERROR(VLOOKUP(L260,$M$6:$V$612,2,0)),"",(VLOOKUP(L260,$M$6:$V$612,2,0)))</f>
        <v/>
      </c>
      <c r="D243" s="114" t="str">
        <f>IF(ISERROR(VLOOKUP(L260,$M$6:$V$612,8,0)),"",(VLOOKUP(L260,$M$6:$V$612,8,0)))</f>
        <v/>
      </c>
      <c r="E243" s="115" t="str">
        <f>IF(ISERROR(VLOOKUP(L260,$M$6:$V$612,9,FALSE)),"",(VLOOKUP(L260,$M$6:$V$612,9,0)))</f>
        <v/>
      </c>
      <c r="F243" s="114" t="str">
        <f>IF(ISERROR(VLOOKUP(L260,$M$6:$V$612,10,0)),"",(VLOOKUP(L260,$M$6:$V$612,10,0)))</f>
        <v/>
      </c>
      <c r="G243" s="116" t="str">
        <f>IF(ISERROR(VLOOKUP(L260,$M$6:$V$612,5,0)),"",(VLOOKUP(L260,$M$6:$V$612,5,0)))</f>
        <v/>
      </c>
      <c r="H243" s="117" t="str">
        <f>IF(ISERROR(VLOOKUP(L260,$M$6:$V$612,4,0)),"",(VLOOKUP(L260,$M$6:$V$612,4,0)))</f>
        <v/>
      </c>
      <c r="I243" s="113" t="str">
        <f>IF(ISERROR(VLOOKUP(L260,$M$6:$V$612,6,0)),"",(VLOOKUP(L260,$M$6:$V$612,6,0)))</f>
        <v/>
      </c>
      <c r="L243" s="36">
        <v>238</v>
      </c>
      <c r="M243" s="39">
        <f t="shared" si="62"/>
        <v>0</v>
      </c>
      <c r="N243" s="5" t="s">
        <v>42</v>
      </c>
      <c r="O243" s="41"/>
      <c r="P243" s="39">
        <f>'VALVES &amp; FLANGES'!H69</f>
        <v>0</v>
      </c>
      <c r="Q243" s="95">
        <f>'VALVES &amp; FLANGES'!I69</f>
        <v>45.54</v>
      </c>
      <c r="R243" s="95">
        <f>'VALVES &amp; FLANGES'!K69</f>
        <v>0</v>
      </c>
      <c r="S243" s="39" t="str">
        <f>'VALVES &amp; FLANGES'!D69</f>
        <v>0650 0100 16</v>
      </c>
      <c r="T243" s="40" t="str">
        <f>'VALVES &amp; FLANGES'!E69</f>
        <v>63 / 2½"</v>
      </c>
      <c r="U243" s="40">
        <f>'VALVES &amp; FLANGES'!F69</f>
        <v>0</v>
      </c>
      <c r="V243" s="39">
        <v>1</v>
      </c>
    </row>
    <row r="244" spans="2:22" ht="14.5" hidden="1">
      <c r="B244" s="246" t="str">
        <f>IF(ISERROR(VLOOKUP(L261,$M$6:$V$612,7,0)),"",(VLOOKUP(L261,$M$6:$V838,7,0)))</f>
        <v/>
      </c>
      <c r="C244" s="115" t="str">
        <f>IF(ISERROR(VLOOKUP(L261,$M$6:$V$612,2,0)),"",(VLOOKUP(L261,$M$6:$V$612,2,0)))</f>
        <v/>
      </c>
      <c r="D244" s="114" t="str">
        <f>IF(ISERROR(VLOOKUP(L261,$M$6:$V$612,8,0)),"",(VLOOKUP(L261,$M$6:$V$612,8,0)))</f>
        <v/>
      </c>
      <c r="E244" s="115" t="str">
        <f>IF(ISERROR(VLOOKUP(L261,$M$6:$V$612,9,FALSE)),"",(VLOOKUP(L261,$M$6:$V$612,9,0)))</f>
        <v/>
      </c>
      <c r="F244" s="114" t="str">
        <f>IF(ISERROR(VLOOKUP(L261,$M$6:$V$612,10,0)),"",(VLOOKUP(L261,$M$6:$V$612,10,0)))</f>
        <v/>
      </c>
      <c r="G244" s="116" t="str">
        <f>IF(ISERROR(VLOOKUP(L261,$M$6:$V$612,5,0)),"",(VLOOKUP(L261,$M$6:$V$612,5,0)))</f>
        <v/>
      </c>
      <c r="H244" s="117" t="str">
        <f>IF(ISERROR(VLOOKUP(L261,$M$6:$V$612,4,0)),"",(VLOOKUP(L261,$M$6:$V$612,4,0)))</f>
        <v/>
      </c>
      <c r="I244" s="113" t="str">
        <f>IF(ISERROR(VLOOKUP(L261,$M$6:$V$612,6,0)),"",(VLOOKUP(L261,$M$6:$V$612,6,0)))</f>
        <v/>
      </c>
      <c r="L244" s="36">
        <v>239</v>
      </c>
      <c r="M244" s="39">
        <f t="shared" si="62"/>
        <v>0</v>
      </c>
      <c r="N244" s="5" t="s">
        <v>42</v>
      </c>
      <c r="O244" s="41"/>
      <c r="P244" s="39">
        <f>'VALVES &amp; FLANGES'!H70</f>
        <v>0</v>
      </c>
      <c r="Q244" s="95">
        <f>'VALVES &amp; FLANGES'!I70</f>
        <v>48.88</v>
      </c>
      <c r="R244" s="95">
        <f>'VALVES &amp; FLANGES'!K70</f>
        <v>0</v>
      </c>
      <c r="S244" s="39" t="str">
        <f>'VALVES &amp; FLANGES'!D70</f>
        <v>0650 1001 27</v>
      </c>
      <c r="T244" s="40" t="str">
        <f>'VALVES &amp; FLANGES'!E70</f>
        <v>80 / 3"</v>
      </c>
      <c r="U244" s="40">
        <f>'VALVES &amp; FLANGES'!F70</f>
        <v>0</v>
      </c>
      <c r="V244" s="39">
        <v>1</v>
      </c>
    </row>
    <row r="245" spans="2:22" ht="14.5" hidden="1">
      <c r="B245" s="246" t="str">
        <f>IF(ISERROR(VLOOKUP(#REF!,$M$6:$V$612,7,0)),"",(VLOOKUP(#REF!,$M$6:$V839,7,0)))</f>
        <v/>
      </c>
      <c r="C245" s="115" t="str">
        <f>IF(ISERROR(VLOOKUP(#REF!,$M$6:$V$612,2,0)),"",(VLOOKUP(#REF!,$M$6:$V$612,2,0)))</f>
        <v/>
      </c>
      <c r="D245" s="114" t="str">
        <f>IF(ISERROR(VLOOKUP(#REF!,$M$6:$V$612,8,0)),"",(VLOOKUP(#REF!,$M$6:$V$612,8,0)))</f>
        <v/>
      </c>
      <c r="E245" s="115" t="str">
        <f>IF(ISERROR(VLOOKUP(#REF!,$M$6:$V$612,9,FALSE)),"",(VLOOKUP(#REF!,$M$6:$V$612,9,0)))</f>
        <v/>
      </c>
      <c r="F245" s="114" t="str">
        <f>IF(ISERROR(VLOOKUP(#REF!,$M$6:$V$612,10,0)),"",(VLOOKUP(#REF!,$M$6:$V$612,10,0)))</f>
        <v/>
      </c>
      <c r="G245" s="116" t="str">
        <f>IF(ISERROR(VLOOKUP(#REF!,$M$6:$V$612,5,0)),"",(VLOOKUP(#REF!,$M$6:$V$612,5,0)))</f>
        <v/>
      </c>
      <c r="H245" s="117" t="str">
        <f>IF(ISERROR(VLOOKUP(#REF!,$M$6:$V$612,4,0)),"",(VLOOKUP(#REF!,$M$6:$V$612,4,0)))</f>
        <v/>
      </c>
      <c r="I245" s="113" t="str">
        <f>IF(ISERROR(VLOOKUP(#REF!,$M$6:$V$612,6,0)),"",(VLOOKUP(#REF!,$M$6:$V$612,6,0)))</f>
        <v/>
      </c>
      <c r="L245" s="36">
        <v>240</v>
      </c>
      <c r="M245" s="39">
        <f t="shared" si="62"/>
        <v>0</v>
      </c>
      <c r="N245" s="5" t="s">
        <v>42</v>
      </c>
      <c r="O245" s="41"/>
      <c r="P245" s="39">
        <f>'VALVES &amp; FLANGES'!H71</f>
        <v>0</v>
      </c>
      <c r="Q245" s="95">
        <f>'VALVES &amp; FLANGES'!I71</f>
        <v>49.99</v>
      </c>
      <c r="R245" s="95">
        <f>'VALVES &amp; FLANGES'!K71</f>
        <v>0</v>
      </c>
      <c r="S245" s="39" t="str">
        <f>'VALVES &amp; FLANGES'!D71</f>
        <v>0650 0100 06</v>
      </c>
      <c r="T245" s="40" t="str">
        <f>'VALVES &amp; FLANGES'!E71</f>
        <v>100 / 4"</v>
      </c>
      <c r="U245" s="40">
        <f>'VALVES &amp; FLANGES'!F71</f>
        <v>0</v>
      </c>
      <c r="V245" s="39">
        <v>1</v>
      </c>
    </row>
    <row r="246" spans="2:22" ht="14.5" hidden="1">
      <c r="B246" s="246" t="str">
        <f>IF(ISERROR(VLOOKUP(#REF!,$M$6:$V$612,7,0)),"",(VLOOKUP(#REF!,$M$6:$V840,7,0)))</f>
        <v/>
      </c>
      <c r="C246" s="115" t="str">
        <f>IF(ISERROR(VLOOKUP(#REF!,$M$6:$V$612,2,0)),"",(VLOOKUP(#REF!,$M$6:$V$612,2,0)))</f>
        <v/>
      </c>
      <c r="D246" s="114" t="str">
        <f>IF(ISERROR(VLOOKUP(#REF!,$M$6:$V$612,8,0)),"",(VLOOKUP(#REF!,$M$6:$V$612,8,0)))</f>
        <v/>
      </c>
      <c r="E246" s="115" t="str">
        <f>IF(ISERROR(VLOOKUP(#REF!,$M$6:$V$612,9,FALSE)),"",(VLOOKUP(#REF!,$M$6:$V$612,9,0)))</f>
        <v/>
      </c>
      <c r="F246" s="114" t="str">
        <f>IF(ISERROR(VLOOKUP(#REF!,$M$6:$V$612,10,0)),"",(VLOOKUP(#REF!,$M$6:$V$612,10,0)))</f>
        <v/>
      </c>
      <c r="G246" s="116" t="str">
        <f>IF(ISERROR(VLOOKUP(#REF!,$M$6:$V$612,5,0)),"",(VLOOKUP(#REF!,$M$6:$V$612,5,0)))</f>
        <v/>
      </c>
      <c r="H246" s="117" t="str">
        <f>IF(ISERROR(VLOOKUP(#REF!,$M$6:$V$612,4,0)),"",(VLOOKUP(#REF!,$M$6:$V$612,4,0)))</f>
        <v/>
      </c>
      <c r="I246" s="113" t="str">
        <f>IF(ISERROR(VLOOKUP(#REF!,$M$6:$V$612,6,0)),"",(VLOOKUP(#REF!,$M$6:$V$612,6,0)))</f>
        <v/>
      </c>
      <c r="L246" s="36">
        <v>241</v>
      </c>
      <c r="M246" s="39">
        <f t="shared" si="62"/>
        <v>0</v>
      </c>
      <c r="N246" s="5" t="s">
        <v>42</v>
      </c>
      <c r="O246" s="41"/>
      <c r="P246" s="39">
        <f>'VALVES &amp; FLANGES'!H72</f>
        <v>0</v>
      </c>
      <c r="Q246" s="95">
        <f>'VALVES &amp; FLANGES'!I72</f>
        <v>89.02</v>
      </c>
      <c r="R246" s="95">
        <f>'VALVES &amp; FLANGES'!K72</f>
        <v>0</v>
      </c>
      <c r="S246" s="39" t="str">
        <f>'VALVES &amp; FLANGES'!D72</f>
        <v>0650 1001 25</v>
      </c>
      <c r="T246" s="40" t="str">
        <f>'VALVES &amp; FLANGES'!E72</f>
        <v>158 / 6"</v>
      </c>
      <c r="U246" s="40">
        <f>'VALVES &amp; FLANGES'!F72</f>
        <v>0</v>
      </c>
      <c r="V246" s="39">
        <v>1</v>
      </c>
    </row>
    <row r="247" spans="2:22" ht="14.5" hidden="1">
      <c r="B247" s="246" t="str">
        <f>IF(ISERROR(VLOOKUP(#REF!,$M$6:$V$612,7,0)),"",(VLOOKUP(#REF!,$M$6:$V841,7,0)))</f>
        <v/>
      </c>
      <c r="C247" s="115" t="str">
        <f>IF(ISERROR(VLOOKUP(#REF!,$M$6:$V$612,2,0)),"",(VLOOKUP(#REF!,$M$6:$V$612,2,0)))</f>
        <v/>
      </c>
      <c r="D247" s="114" t="str">
        <f>IF(ISERROR(VLOOKUP(#REF!,$M$6:$V$612,8,0)),"",(VLOOKUP(#REF!,$M$6:$V$612,8,0)))</f>
        <v/>
      </c>
      <c r="E247" s="115" t="str">
        <f>IF(ISERROR(VLOOKUP(#REF!,$M$6:$V$612,9,FALSE)),"",(VLOOKUP(#REF!,$M$6:$V$612,9,0)))</f>
        <v/>
      </c>
      <c r="F247" s="114" t="str">
        <f>IF(ISERROR(VLOOKUP(#REF!,$M$6:$V$612,10,0)),"",(VLOOKUP(#REF!,$M$6:$V$612,10,0)))</f>
        <v/>
      </c>
      <c r="G247" s="116" t="str">
        <f>IF(ISERROR(VLOOKUP(#REF!,$M$6:$V$612,5,0)),"",(VLOOKUP(#REF!,$M$6:$V$612,5,0)))</f>
        <v/>
      </c>
      <c r="H247" s="117" t="str">
        <f>IF(ISERROR(VLOOKUP(#REF!,$M$6:$V$612,4,0)),"",(VLOOKUP(#REF!,$M$6:$V$612,4,0)))</f>
        <v/>
      </c>
      <c r="I247" s="113" t="str">
        <f>IF(ISERROR(VLOOKUP(#REF!,$M$6:$V$612,6,0)),"",(VLOOKUP(#REF!,$M$6:$V$612,6,0)))</f>
        <v/>
      </c>
      <c r="L247" s="36">
        <v>242</v>
      </c>
      <c r="M247" s="39">
        <f t="shared" si="62"/>
        <v>0</v>
      </c>
      <c r="N247" s="18"/>
      <c r="O247" s="41"/>
      <c r="P247" s="87">
        <f>'VALVES &amp; FLANGES'!H73</f>
        <v>0</v>
      </c>
      <c r="Q247" s="96">
        <f>'VALVES &amp; FLANGES'!I73</f>
        <v>0</v>
      </c>
      <c r="R247" s="96">
        <f>'VALVES &amp; FLANGES'!K73</f>
        <v>0</v>
      </c>
      <c r="S247" s="87">
        <f>'VALVES &amp; FLANGES'!D73</f>
        <v>0</v>
      </c>
      <c r="T247" s="18">
        <f>'VALVES &amp; FLANGES'!E73</f>
        <v>0</v>
      </c>
      <c r="U247" s="18">
        <f>'VALVES &amp; FLANGES'!F73</f>
        <v>0</v>
      </c>
      <c r="V247" s="87"/>
    </row>
    <row r="248" spans="2:22" ht="14.5" hidden="1">
      <c r="B248" s="246" t="str">
        <f>IF(ISERROR(VLOOKUP(#REF!,$M$6:$V$612,7,0)),"",(VLOOKUP(#REF!,$M$6:$V842,7,0)))</f>
        <v/>
      </c>
      <c r="C248" s="115" t="str">
        <f>IF(ISERROR(VLOOKUP(#REF!,$M$6:$V$612,2,0)),"",(VLOOKUP(#REF!,$M$6:$V$612,2,0)))</f>
        <v/>
      </c>
      <c r="D248" s="114" t="str">
        <f>IF(ISERROR(VLOOKUP(#REF!,$M$6:$V$612,8,0)),"",(VLOOKUP(#REF!,$M$6:$V$612,8,0)))</f>
        <v/>
      </c>
      <c r="E248" s="115" t="str">
        <f>IF(ISERROR(VLOOKUP(#REF!,$M$6:$V$612,9,FALSE)),"",(VLOOKUP(#REF!,$M$6:$V$612,9,0)))</f>
        <v/>
      </c>
      <c r="F248" s="114" t="str">
        <f>IF(ISERROR(VLOOKUP(#REF!,$M$6:$V$612,10,0)),"",(VLOOKUP(#REF!,$M$6:$V$612,10,0)))</f>
        <v/>
      </c>
      <c r="G248" s="116" t="str">
        <f>IF(ISERROR(VLOOKUP(#REF!,$M$6:$V$612,5,0)),"",(VLOOKUP(#REF!,$M$6:$V$612,5,0)))</f>
        <v/>
      </c>
      <c r="H248" s="117" t="str">
        <f>IF(ISERROR(VLOOKUP(#REF!,$M$6:$V$612,4,0)),"",(VLOOKUP(#REF!,$M$6:$V$612,4,0)))</f>
        <v/>
      </c>
      <c r="I248" s="113" t="str">
        <f>IF(ISERROR(VLOOKUP(#REF!,$M$6:$V$612,6,0)),"",(VLOOKUP(#REF!,$M$6:$V$612,6,0)))</f>
        <v/>
      </c>
      <c r="L248" s="36">
        <v>243</v>
      </c>
      <c r="M248" s="39">
        <f t="shared" si="62"/>
        <v>0</v>
      </c>
      <c r="N248" s="18"/>
      <c r="O248" s="41"/>
      <c r="P248" s="87">
        <f>'VALVES &amp; FLANGES'!H74</f>
        <v>0</v>
      </c>
      <c r="Q248" s="96">
        <f>'VALVES &amp; FLANGES'!I74</f>
        <v>0</v>
      </c>
      <c r="R248" s="96">
        <f>'VALVES &amp; FLANGES'!K74</f>
        <v>0</v>
      </c>
      <c r="S248" s="87">
        <f>'VALVES &amp; FLANGES'!D74</f>
        <v>0</v>
      </c>
      <c r="T248" s="18">
        <f>'VALVES &amp; FLANGES'!E74</f>
        <v>0</v>
      </c>
      <c r="U248" s="18">
        <f>'VALVES &amp; FLANGES'!F74</f>
        <v>0</v>
      </c>
      <c r="V248" s="87"/>
    </row>
    <row r="249" spans="2:22" ht="14.5" hidden="1">
      <c r="B249" s="246"/>
      <c r="C249" s="115"/>
      <c r="D249" s="114"/>
      <c r="E249" s="115"/>
      <c r="F249" s="114"/>
      <c r="G249" s="116"/>
      <c r="H249" s="117"/>
      <c r="I249" s="113"/>
      <c r="L249" s="36">
        <v>244</v>
      </c>
      <c r="M249" s="39">
        <f t="shared" si="62"/>
        <v>0</v>
      </c>
      <c r="N249" s="6" t="s">
        <v>331</v>
      </c>
      <c r="O249" s="41"/>
      <c r="P249" s="39">
        <f>'VALVES &amp; FLANGES'!H75</f>
        <v>0</v>
      </c>
      <c r="Q249" s="95">
        <f>'VALVES &amp; FLANGES'!I75</f>
        <v>111.73</v>
      </c>
      <c r="R249" s="95">
        <f>'VALVES &amp; FLANGES'!K75</f>
        <v>0</v>
      </c>
      <c r="S249" s="39">
        <f>'VALVES &amp; FLANGES'!D75</f>
        <v>2810025408</v>
      </c>
      <c r="T249" s="40" t="str">
        <f>'VALVES &amp; FLANGES'!E75</f>
        <v>4"</v>
      </c>
      <c r="U249" s="40" t="str">
        <f>'VALVES &amp; FLANGES'!F75</f>
        <v>1 pack = 8 bolts</v>
      </c>
      <c r="V249" s="39">
        <v>1</v>
      </c>
    </row>
    <row r="250" spans="2:22" ht="14.5" hidden="1">
      <c r="B250" s="246"/>
      <c r="C250" s="115"/>
      <c r="D250" s="114"/>
      <c r="E250" s="115"/>
      <c r="F250" s="114"/>
      <c r="G250" s="116"/>
      <c r="H250" s="117"/>
      <c r="I250" s="113"/>
      <c r="L250" s="36">
        <v>245</v>
      </c>
      <c r="M250" s="39">
        <f t="shared" si="62"/>
        <v>0</v>
      </c>
      <c r="N250" s="6" t="s">
        <v>331</v>
      </c>
      <c r="O250" s="41"/>
      <c r="P250" s="39">
        <f>'VALVES &amp; FLANGES'!H76</f>
        <v>0</v>
      </c>
      <c r="Q250" s="95">
        <f>'VALVES &amp; FLANGES'!I76</f>
        <v>177.1</v>
      </c>
      <c r="R250" s="95">
        <f>'VALVES &amp; FLANGES'!K76</f>
        <v>0</v>
      </c>
      <c r="S250" s="39">
        <f>'VALVES &amp; FLANGES'!D76</f>
        <v>2810045408</v>
      </c>
      <c r="T250" s="40" t="str">
        <f>'VALVES &amp; FLANGES'!E76</f>
        <v>6"</v>
      </c>
      <c r="U250" s="40" t="str">
        <f>'VALVES &amp; FLANGES'!F76</f>
        <v>1 pack = 8 bolts</v>
      </c>
      <c r="V250" s="39">
        <v>1</v>
      </c>
    </row>
    <row r="251" spans="2:22" ht="14.5" hidden="1">
      <c r="B251" s="246"/>
      <c r="C251" s="115"/>
      <c r="D251" s="114"/>
      <c r="E251" s="115"/>
      <c r="F251" s="114"/>
      <c r="G251" s="116"/>
      <c r="H251" s="117"/>
      <c r="I251" s="113"/>
      <c r="L251" s="36">
        <v>246</v>
      </c>
      <c r="M251" s="39">
        <f t="shared" si="62"/>
        <v>0</v>
      </c>
      <c r="N251" s="18"/>
      <c r="O251" s="41"/>
      <c r="P251" s="87">
        <f>'VALVES &amp; FLANGES'!H77</f>
        <v>0</v>
      </c>
      <c r="Q251" s="96">
        <f>'VALVES &amp; FLANGES'!I77</f>
        <v>0</v>
      </c>
      <c r="R251" s="96">
        <f>'VALVES &amp; FLANGES'!K77</f>
        <v>0</v>
      </c>
      <c r="S251" s="87">
        <f>'VALVES &amp; FLANGES'!D77</f>
        <v>0</v>
      </c>
      <c r="T251" s="18">
        <f>'VALVES &amp; FLANGES'!E77</f>
        <v>0</v>
      </c>
      <c r="U251" s="18">
        <f>'VALVES &amp; FLANGES'!F77</f>
        <v>0</v>
      </c>
      <c r="V251" s="87"/>
    </row>
    <row r="252" spans="2:22" ht="14.5" hidden="1">
      <c r="B252" s="246"/>
      <c r="C252" s="115"/>
      <c r="D252" s="114"/>
      <c r="E252" s="115"/>
      <c r="F252" s="114"/>
      <c r="G252" s="116"/>
      <c r="H252" s="117"/>
      <c r="I252" s="113"/>
      <c r="L252" s="36">
        <v>247</v>
      </c>
      <c r="M252" s="39">
        <f t="shared" si="62"/>
        <v>0</v>
      </c>
      <c r="N252" s="18"/>
      <c r="O252" s="41"/>
      <c r="P252" s="87">
        <f>'VALVES &amp; FLANGES'!H78</f>
        <v>0</v>
      </c>
      <c r="Q252" s="96">
        <f>'VALVES &amp; FLANGES'!I78</f>
        <v>0</v>
      </c>
      <c r="R252" s="96">
        <f>'VALVES &amp; FLANGES'!K78</f>
        <v>0</v>
      </c>
      <c r="S252" s="87">
        <f>'VALVES &amp; FLANGES'!D78</f>
        <v>0</v>
      </c>
      <c r="T252" s="18">
        <f>'VALVES &amp; FLANGES'!E78</f>
        <v>0</v>
      </c>
      <c r="U252" s="18">
        <f>'VALVES &amp; FLANGES'!F78</f>
        <v>0</v>
      </c>
      <c r="V252" s="87"/>
    </row>
    <row r="253" spans="2:22" ht="14.5" hidden="1">
      <c r="B253" s="246"/>
      <c r="C253" s="115"/>
      <c r="D253" s="114"/>
      <c r="E253" s="115"/>
      <c r="F253" s="114"/>
      <c r="G253" s="116"/>
      <c r="H253" s="117"/>
      <c r="I253" s="113"/>
      <c r="L253" s="36">
        <v>248</v>
      </c>
      <c r="M253" s="39">
        <f t="shared" si="62"/>
        <v>0</v>
      </c>
      <c r="N253" s="18"/>
      <c r="O253" s="41"/>
      <c r="P253" s="87">
        <f>'VALVES &amp; FLANGES'!H79</f>
        <v>0</v>
      </c>
      <c r="Q253" s="96">
        <f>'VALVES &amp; FLANGES'!I79</f>
        <v>0</v>
      </c>
      <c r="R253" s="96">
        <f>'VALVES &amp; FLANGES'!K79</f>
        <v>0</v>
      </c>
      <c r="S253" s="87">
        <f>'VALVES &amp; FLANGES'!D79</f>
        <v>0</v>
      </c>
      <c r="T253" s="18">
        <f>'VALVES &amp; FLANGES'!E79</f>
        <v>0</v>
      </c>
      <c r="U253" s="18">
        <f>'VALVES &amp; FLANGES'!F79</f>
        <v>0</v>
      </c>
      <c r="V253" s="87"/>
    </row>
    <row r="254" spans="2:22" ht="14.5" hidden="1">
      <c r="B254" s="246"/>
      <c r="C254" s="115"/>
      <c r="D254" s="114"/>
      <c r="E254" s="115"/>
      <c r="F254" s="114"/>
      <c r="G254" s="116"/>
      <c r="H254" s="117"/>
      <c r="I254" s="113"/>
      <c r="L254" s="36">
        <v>249</v>
      </c>
      <c r="M254" s="39">
        <f t="shared" si="62"/>
        <v>0</v>
      </c>
      <c r="N254" s="18"/>
      <c r="O254" s="41"/>
      <c r="P254" s="87">
        <f>'VALVES &amp; FLANGES'!H80</f>
        <v>0</v>
      </c>
      <c r="Q254" s="96">
        <f>'VALVES &amp; FLANGES'!I80</f>
        <v>0</v>
      </c>
      <c r="R254" s="96">
        <f>'VALVES &amp; FLANGES'!K80</f>
        <v>0</v>
      </c>
      <c r="S254" s="87">
        <f>'VALVES &amp; FLANGES'!D80</f>
        <v>0</v>
      </c>
      <c r="T254" s="18">
        <f>'VALVES &amp; FLANGES'!E80</f>
        <v>0</v>
      </c>
      <c r="U254" s="18">
        <f>'VALVES &amp; FLANGES'!F80</f>
        <v>0</v>
      </c>
      <c r="V254" s="87"/>
    </row>
    <row r="255" spans="2:22" ht="14.5" hidden="1">
      <c r="B255" s="246"/>
      <c r="C255" s="115"/>
      <c r="D255" s="114"/>
      <c r="E255" s="115"/>
      <c r="F255" s="114"/>
      <c r="G255" s="116"/>
      <c r="H255" s="117"/>
      <c r="I255" s="113"/>
      <c r="L255" s="36">
        <v>250</v>
      </c>
      <c r="M255" s="39">
        <f t="shared" si="62"/>
        <v>0</v>
      </c>
      <c r="N255" s="41"/>
      <c r="O255" s="41"/>
      <c r="P255" s="86">
        <f>'VALVES &amp; FLANGES'!H81</f>
        <v>0</v>
      </c>
      <c r="Q255" s="97">
        <f>'VALVES &amp; FLANGES'!I81</f>
        <v>0</v>
      </c>
      <c r="R255" s="97">
        <f>'VALVES &amp; FLANGES'!K81</f>
        <v>0</v>
      </c>
      <c r="S255" s="86">
        <f>'VALVES &amp; FLANGES'!D81</f>
        <v>0</v>
      </c>
      <c r="T255" s="41">
        <f>'VALVES &amp; FLANGES'!E81</f>
        <v>0</v>
      </c>
      <c r="U255" s="41">
        <f>'VALVES &amp; FLANGES'!F81</f>
        <v>0</v>
      </c>
      <c r="V255" s="86"/>
    </row>
    <row r="256" spans="2:22" ht="14.5" hidden="1">
      <c r="B256" s="246"/>
      <c r="C256" s="115"/>
      <c r="D256" s="114"/>
      <c r="E256" s="115"/>
      <c r="F256" s="114"/>
      <c r="G256" s="116"/>
      <c r="H256" s="117"/>
      <c r="I256" s="113"/>
      <c r="L256" s="36">
        <v>251</v>
      </c>
      <c r="M256" s="39">
        <f t="shared" si="62"/>
        <v>0</v>
      </c>
      <c r="N256" s="40" t="s">
        <v>332</v>
      </c>
      <c r="O256" s="41"/>
      <c r="P256" s="39">
        <f>'NPT Adapters'!H5</f>
        <v>0</v>
      </c>
      <c r="Q256" s="98" t="e">
        <f>'NPT Adapters'!I5</f>
        <v>#REF!</v>
      </c>
      <c r="R256" s="98" t="e">
        <f>'NPT Adapters'!K5</f>
        <v>#REF!</v>
      </c>
      <c r="S256" s="39">
        <f>'NPT Adapters'!D5</f>
        <v>2811651880</v>
      </c>
      <c r="T256" s="40" t="str">
        <f>'NPT Adapters'!E5</f>
        <v>63 / 2 1/2"</v>
      </c>
      <c r="U256" s="40" t="str">
        <f>'NPT Adapters'!F5</f>
        <v>2"</v>
      </c>
      <c r="V256" s="39">
        <v>1</v>
      </c>
    </row>
    <row r="257" spans="2:22" ht="14.5" hidden="1">
      <c r="B257" s="246"/>
      <c r="C257" s="115"/>
      <c r="D257" s="114"/>
      <c r="E257" s="115"/>
      <c r="F257" s="114"/>
      <c r="G257" s="116"/>
      <c r="H257" s="117"/>
      <c r="I257" s="113"/>
      <c r="L257" s="36">
        <v>252</v>
      </c>
      <c r="M257" s="39">
        <f t="shared" si="62"/>
        <v>0</v>
      </c>
      <c r="N257" s="40" t="s">
        <v>332</v>
      </c>
      <c r="O257" s="41"/>
      <c r="P257" s="39">
        <f>'NPT Adapters'!H6</f>
        <v>0</v>
      </c>
      <c r="Q257" s="98" t="e">
        <f>'NPT Adapters'!I6</f>
        <v>#REF!</v>
      </c>
      <c r="R257" s="98" t="e">
        <f>'NPT Adapters'!K6</f>
        <v>#REF!</v>
      </c>
      <c r="S257" s="39">
        <f>'NPT Adapters'!D6</f>
        <v>2811661880</v>
      </c>
      <c r="T257" s="40" t="str">
        <f>'NPT Adapters'!E6</f>
        <v>63 2 1/2"</v>
      </c>
      <c r="U257" s="40" t="str">
        <f>'NPT Adapters'!F6</f>
        <v>2½"</v>
      </c>
      <c r="V257" s="39">
        <v>1</v>
      </c>
    </row>
    <row r="258" spans="2:22" ht="14.5" hidden="1">
      <c r="B258" s="246"/>
      <c r="C258" s="115"/>
      <c r="D258" s="114"/>
      <c r="E258" s="115"/>
      <c r="F258" s="114"/>
      <c r="G258" s="116"/>
      <c r="H258" s="117"/>
      <c r="I258" s="113"/>
      <c r="L258" s="36">
        <v>253</v>
      </c>
      <c r="M258" s="39">
        <f t="shared" si="62"/>
        <v>0</v>
      </c>
      <c r="N258" s="40" t="s">
        <v>332</v>
      </c>
      <c r="O258" s="41"/>
      <c r="P258" s="39">
        <f>'NPT Adapters'!H7</f>
        <v>0</v>
      </c>
      <c r="Q258" s="98" t="e">
        <f>'NPT Adapters'!I7</f>
        <v>#REF!</v>
      </c>
      <c r="R258" s="98" t="e">
        <f>'NPT Adapters'!K7</f>
        <v>#REF!</v>
      </c>
      <c r="S258" s="39">
        <f>'NPT Adapters'!D7</f>
        <v>2811761880</v>
      </c>
      <c r="T258" s="40" t="str">
        <f>'NPT Adapters'!E7</f>
        <v>80 / 3"</v>
      </c>
      <c r="U258" s="40" t="str">
        <f>'NPT Adapters'!F7</f>
        <v>2½"</v>
      </c>
      <c r="V258" s="39">
        <v>1</v>
      </c>
    </row>
    <row r="259" spans="2:22" ht="14.5" hidden="1">
      <c r="B259" s="246"/>
      <c r="C259" s="115"/>
      <c r="D259" s="114"/>
      <c r="E259" s="115"/>
      <c r="F259" s="114"/>
      <c r="G259" s="116"/>
      <c r="H259" s="117"/>
      <c r="I259" s="113"/>
      <c r="L259" s="36">
        <v>254</v>
      </c>
      <c r="M259" s="39">
        <f t="shared" si="62"/>
        <v>0</v>
      </c>
      <c r="N259" s="40" t="s">
        <v>332</v>
      </c>
      <c r="O259" s="41"/>
      <c r="P259" s="39">
        <f>'NPT Adapters'!H8</f>
        <v>0</v>
      </c>
      <c r="Q259" s="98" t="e">
        <f>'NPT Adapters'!I8</f>
        <v>#REF!</v>
      </c>
      <c r="R259" s="98" t="e">
        <f>'NPT Adapters'!K8</f>
        <v>#REF!</v>
      </c>
      <c r="S259" s="39">
        <f>'NPT Adapters'!D8</f>
        <v>2811771880</v>
      </c>
      <c r="T259" s="40" t="str">
        <f>'NPT Adapters'!E8</f>
        <v>80 / 3"</v>
      </c>
      <c r="U259" s="40" t="str">
        <f>'NPT Adapters'!F8</f>
        <v>3"</v>
      </c>
      <c r="V259" s="39">
        <v>1</v>
      </c>
    </row>
    <row r="260" spans="2:22" ht="14.5" hidden="1">
      <c r="B260" s="246"/>
      <c r="C260" s="115"/>
      <c r="D260" s="114"/>
      <c r="E260" s="115"/>
      <c r="F260" s="114"/>
      <c r="G260" s="116"/>
      <c r="H260" s="117"/>
      <c r="I260" s="113"/>
      <c r="L260" s="36">
        <v>255</v>
      </c>
      <c r="M260" s="39">
        <f t="shared" si="62"/>
        <v>0</v>
      </c>
      <c r="N260" s="18"/>
      <c r="O260" s="41"/>
      <c r="P260" s="87">
        <f>'NPT Adapters'!H9</f>
        <v>0</v>
      </c>
      <c r="Q260" s="100">
        <f>'NPT Adapters'!I9</f>
        <v>0</v>
      </c>
      <c r="R260" s="100">
        <f>'NPT Adapters'!K9</f>
        <v>0</v>
      </c>
      <c r="S260" s="87">
        <f>'NPT Adapters'!D9</f>
        <v>0</v>
      </c>
      <c r="T260" s="18">
        <f>'NPT Adapters'!E9</f>
        <v>0</v>
      </c>
      <c r="U260" s="18">
        <f>'NPT Adapters'!F9</f>
        <v>0</v>
      </c>
      <c r="V260" s="87"/>
    </row>
    <row r="261" spans="2:22" ht="14.5" hidden="1">
      <c r="B261" s="246"/>
      <c r="C261" s="115"/>
      <c r="D261" s="114"/>
      <c r="E261" s="115"/>
      <c r="F261" s="114"/>
      <c r="G261" s="116"/>
      <c r="H261" s="117"/>
      <c r="I261" s="113"/>
      <c r="L261" s="36">
        <v>256</v>
      </c>
      <c r="M261" s="39">
        <f t="shared" si="62"/>
        <v>0</v>
      </c>
      <c r="N261" s="18"/>
      <c r="O261" s="41"/>
      <c r="P261" s="87">
        <f>'NPT Adapters'!H10</f>
        <v>0</v>
      </c>
      <c r="Q261" s="100">
        <f>'NPT Adapters'!I10</f>
        <v>0</v>
      </c>
      <c r="R261" s="100">
        <f>'NPT Adapters'!K10</f>
        <v>0</v>
      </c>
      <c r="S261" s="87">
        <f>'NPT Adapters'!D10</f>
        <v>0</v>
      </c>
      <c r="T261" s="18">
        <f>'NPT Adapters'!E10</f>
        <v>0</v>
      </c>
      <c r="U261" s="18">
        <f>'NPT Adapters'!F10</f>
        <v>0</v>
      </c>
      <c r="V261" s="87"/>
    </row>
    <row r="262" spans="2:22" ht="14.5" hidden="1">
      <c r="B262" s="246" t="str">
        <f>IF(ISERROR(VLOOKUP(L271,$M$6:$V$612,7,0)),"",(VLOOKUP(L271,$M$6:$V859,7,0)))</f>
        <v/>
      </c>
      <c r="C262" s="115" t="str">
        <f>IF(ISERROR(VLOOKUP(L271,$M$6:$V$612,2,0)),"",(VLOOKUP(L271,$M$6:$V$612,2,0)))</f>
        <v/>
      </c>
      <c r="D262" s="114" t="str">
        <f>IF(ISERROR(VLOOKUP(L271,$M$6:$V$612,8,0)),"",(VLOOKUP(L271,$M$6:$V$612,8,0)))</f>
        <v/>
      </c>
      <c r="E262" s="115" t="str">
        <f>IF(ISERROR(VLOOKUP(L271,$M$6:$V$612,9,FALSE)),"",(VLOOKUP(L271,$M$6:$V$612,9,0)))</f>
        <v/>
      </c>
      <c r="F262" s="114" t="str">
        <f>IF(ISERROR(VLOOKUP(L271,$M$6:$V$612,10,0)),"",(VLOOKUP(L271,$M$6:$V$612,10,0)))</f>
        <v/>
      </c>
      <c r="G262" s="116" t="str">
        <f>IF(ISERROR(VLOOKUP(L271,$M$6:$V$612,5,0)),"",(VLOOKUP(L271,$M$6:$V$612,5,0)))</f>
        <v/>
      </c>
      <c r="H262" s="117" t="str">
        <f>IF(ISERROR(VLOOKUP(L271,$M$6:$V$612,4,0)),"",(VLOOKUP(L271,$M$6:$V$612,4,0)))</f>
        <v/>
      </c>
      <c r="I262" s="113" t="str">
        <f>IF(ISERROR(VLOOKUP(L271,$M$6:$V$612,6,0)),"",(VLOOKUP(L271,$M$6:$V$612,6,0)))</f>
        <v/>
      </c>
      <c r="L262" s="36">
        <v>257</v>
      </c>
      <c r="M262" s="39">
        <f t="shared" si="62"/>
        <v>0</v>
      </c>
      <c r="N262" s="18"/>
      <c r="O262" s="41"/>
      <c r="P262" s="87">
        <f>'NPT Adapters'!H11</f>
        <v>0</v>
      </c>
      <c r="Q262" s="100">
        <f>'NPT Adapters'!I11</f>
        <v>0</v>
      </c>
      <c r="R262" s="100">
        <f>'NPT Adapters'!K11</f>
        <v>0</v>
      </c>
      <c r="S262" s="87">
        <f>'NPT Adapters'!D11</f>
        <v>0</v>
      </c>
      <c r="T262" s="18" t="str">
        <f>'NPT Adapters'!E11</f>
        <v>AIRnet Φ</v>
      </c>
      <c r="U262" s="18" t="str">
        <f>'NPT Adapters'!F11</f>
        <v>Threaded Outlet Φ</v>
      </c>
      <c r="V262" s="87"/>
    </row>
    <row r="263" spans="2:22" ht="14.5" hidden="1">
      <c r="B263" s="246" t="str">
        <f>IF(ISERROR(VLOOKUP(L272,$M$6:$V$612,7,0)),"",(VLOOKUP(L272,$M$6:$V860,7,0)))</f>
        <v/>
      </c>
      <c r="C263" s="115" t="str">
        <f>IF(ISERROR(VLOOKUP(L272,$M$6:$V$612,2,0)),"",(VLOOKUP(L272,$M$6:$V$612,2,0)))</f>
        <v/>
      </c>
      <c r="D263" s="114" t="str">
        <f>IF(ISERROR(VLOOKUP(L272,$M$6:$V$612,8,0)),"",(VLOOKUP(L272,$M$6:$V$612,8,0)))</f>
        <v/>
      </c>
      <c r="E263" s="115" t="str">
        <f>IF(ISERROR(VLOOKUP(L272,$M$6:$V$612,9,FALSE)),"",(VLOOKUP(L272,$M$6:$V$612,9,0)))</f>
        <v/>
      </c>
      <c r="F263" s="114" t="str">
        <f>IF(ISERROR(VLOOKUP(L272,$M$6:$V$612,10,0)),"",(VLOOKUP(L272,$M$6:$V$612,10,0)))</f>
        <v/>
      </c>
      <c r="G263" s="116" t="str">
        <f>IF(ISERROR(VLOOKUP(L272,$M$6:$V$612,5,0)),"",(VLOOKUP(L272,$M$6:$V$612,5,0)))</f>
        <v/>
      </c>
      <c r="H263" s="117" t="str">
        <f>IF(ISERROR(VLOOKUP(L272,$M$6:$V$612,4,0)),"",(VLOOKUP(L272,$M$6:$V$612,4,0)))</f>
        <v/>
      </c>
      <c r="I263" s="113" t="str">
        <f>IF(ISERROR(VLOOKUP(L272,$M$6:$V$612,6,0)),"",(VLOOKUP(L272,$M$6:$V$612,6,0)))</f>
        <v/>
      </c>
      <c r="L263" s="36">
        <v>258</v>
      </c>
      <c r="M263" s="39">
        <f t="shared" si="62"/>
        <v>0</v>
      </c>
      <c r="N263" s="40" t="s">
        <v>332</v>
      </c>
      <c r="O263" s="41"/>
      <c r="P263" s="39">
        <f>'NPT Adapters'!H12</f>
        <v>0</v>
      </c>
      <c r="Q263" s="98">
        <f>'NPT Adapters'!I12</f>
        <v>23.38</v>
      </c>
      <c r="R263" s="98">
        <f>'NPT Adapters'!K12</f>
        <v>0</v>
      </c>
      <c r="S263" s="39">
        <f>'NPT Adapters'!D12</f>
        <v>2811101880</v>
      </c>
      <c r="T263" s="40" t="str">
        <f>'NPT Adapters'!E12</f>
        <v>20 / ¾"</v>
      </c>
      <c r="U263" s="40" t="str">
        <f>'NPT Adapters'!F12</f>
        <v>1/2"</v>
      </c>
      <c r="V263" s="39">
        <v>1</v>
      </c>
    </row>
    <row r="264" spans="2:22" ht="14.5" hidden="1">
      <c r="B264" s="246" t="str">
        <f>IF(ISERROR(VLOOKUP(L276,$M$6:$V$612,7,0)),"",(VLOOKUP(L276,$M$6:$V864,7,0)))</f>
        <v/>
      </c>
      <c r="C264" s="115" t="str">
        <f>IF(ISERROR(VLOOKUP(L276,$M$6:$V$612,2,0)),"",(VLOOKUP(L276,$M$6:$V$612,2,0)))</f>
        <v/>
      </c>
      <c r="D264" s="114" t="str">
        <f>IF(ISERROR(VLOOKUP(L276,$M$6:$V$612,8,0)),"",(VLOOKUP(L276,$M$6:$V$612,8,0)))</f>
        <v/>
      </c>
      <c r="E264" s="115" t="str">
        <f>IF(ISERROR(VLOOKUP(L276,$M$6:$V$612,9,FALSE)),"",(VLOOKUP(L276,$M$6:$V$612,9,0)))</f>
        <v/>
      </c>
      <c r="F264" s="114" t="str">
        <f>IF(ISERROR(VLOOKUP(L276,$M$6:$V$612,10,0)),"",(VLOOKUP(L276,$M$6:$V$612,10,0)))</f>
        <v/>
      </c>
      <c r="G264" s="116" t="str">
        <f>IF(ISERROR(VLOOKUP(L276,$M$6:$V$612,5,0)),"",(VLOOKUP(L276,$M$6:$V$612,5,0)))</f>
        <v/>
      </c>
      <c r="H264" s="117" t="str">
        <f>IF(ISERROR(VLOOKUP(L276,$M$6:$V$612,4,0)),"",(VLOOKUP(L276,$M$6:$V$612,4,0)))</f>
        <v/>
      </c>
      <c r="I264" s="113" t="str">
        <f>IF(ISERROR(VLOOKUP(L276,$M$6:$V$612,6,0)),"",(VLOOKUP(L276,$M$6:$V$612,6,0)))</f>
        <v/>
      </c>
      <c r="L264" s="36">
        <v>259</v>
      </c>
      <c r="M264" s="39">
        <f t="shared" si="62"/>
        <v>0</v>
      </c>
      <c r="N264" s="40" t="s">
        <v>332</v>
      </c>
      <c r="O264" s="41"/>
      <c r="P264" s="39">
        <f>'NPT Adapters'!H13</f>
        <v>0</v>
      </c>
      <c r="Q264" s="98">
        <f>'NPT Adapters'!I13</f>
        <v>27.77</v>
      </c>
      <c r="R264" s="98">
        <f>'NPT Adapters'!K13</f>
        <v>0</v>
      </c>
      <c r="S264" s="39">
        <f>'NPT Adapters'!D13</f>
        <v>2811111880</v>
      </c>
      <c r="T264" s="40" t="str">
        <f>'NPT Adapters'!E13</f>
        <v>20 / ¾"</v>
      </c>
      <c r="U264" s="40" t="str">
        <f>'NPT Adapters'!F13</f>
        <v>3/4"</v>
      </c>
      <c r="V264" s="39">
        <v>1</v>
      </c>
    </row>
    <row r="265" spans="2:22" ht="14.5" hidden="1">
      <c r="B265" s="246" t="str">
        <f>IF(ISERROR(VLOOKUP(L277,$M$6:$V$612,7,0)),"",(VLOOKUP(L277,$M$6:$V865,7,0)))</f>
        <v/>
      </c>
      <c r="C265" s="115" t="str">
        <f>IF(ISERROR(VLOOKUP(L277,$M$6:$V$612,2,0)),"",(VLOOKUP(L277,$M$6:$V$612,2,0)))</f>
        <v/>
      </c>
      <c r="D265" s="114" t="str">
        <f>IF(ISERROR(VLOOKUP(L277,$M$6:$V$612,8,0)),"",(VLOOKUP(L277,$M$6:$V$612,8,0)))</f>
        <v/>
      </c>
      <c r="E265" s="115" t="str">
        <f>IF(ISERROR(VLOOKUP(L277,$M$6:$V$612,9,FALSE)),"",(VLOOKUP(L277,$M$6:$V$612,9,0)))</f>
        <v/>
      </c>
      <c r="F265" s="114" t="str">
        <f>IF(ISERROR(VLOOKUP(L277,$M$6:$V$612,10,0)),"",(VLOOKUP(L277,$M$6:$V$612,10,0)))</f>
        <v/>
      </c>
      <c r="G265" s="116" t="str">
        <f>IF(ISERROR(VLOOKUP(L277,$M$6:$V$612,5,0)),"",(VLOOKUP(L277,$M$6:$V$612,5,0)))</f>
        <v/>
      </c>
      <c r="H265" s="117" t="str">
        <f>IF(ISERROR(VLOOKUP(L277,$M$6:$V$612,4,0)),"",(VLOOKUP(L277,$M$6:$V$612,4,0)))</f>
        <v/>
      </c>
      <c r="I265" s="113" t="str">
        <f>IF(ISERROR(VLOOKUP(L277,$M$6:$V$612,6,0)),"",(VLOOKUP(L277,$M$6:$V$612,6,0)))</f>
        <v/>
      </c>
      <c r="L265" s="36">
        <v>260</v>
      </c>
      <c r="M265" s="39">
        <f t="shared" si="62"/>
        <v>0</v>
      </c>
      <c r="N265" s="40" t="s">
        <v>332</v>
      </c>
      <c r="O265" s="41"/>
      <c r="P265" s="39">
        <f>'NPT Adapters'!H14</f>
        <v>0</v>
      </c>
      <c r="Q265" s="98">
        <f>'NPT Adapters'!I14</f>
        <v>42.5</v>
      </c>
      <c r="R265" s="98">
        <f>'NPT Adapters'!K14</f>
        <v>0</v>
      </c>
      <c r="S265" s="39">
        <f>'NPT Adapters'!D14</f>
        <v>2811211880</v>
      </c>
      <c r="T265" s="40" t="str">
        <f>'NPT Adapters'!E14</f>
        <v>25 / 1"</v>
      </c>
      <c r="U265" s="40" t="str">
        <f>'NPT Adapters'!F14</f>
        <v>3/4"</v>
      </c>
      <c r="V265" s="39">
        <v>1</v>
      </c>
    </row>
    <row r="266" spans="2:22" ht="14.5" hidden="1">
      <c r="B266" s="246"/>
      <c r="C266" s="115"/>
      <c r="D266" s="114"/>
      <c r="E266" s="115"/>
      <c r="F266" s="114"/>
      <c r="G266" s="116"/>
      <c r="H266" s="117"/>
      <c r="I266" s="113"/>
      <c r="L266" s="36">
        <v>261</v>
      </c>
      <c r="M266" s="39">
        <f t="shared" si="62"/>
        <v>0</v>
      </c>
      <c r="N266" s="40" t="s">
        <v>332</v>
      </c>
      <c r="O266" s="41"/>
      <c r="P266" s="39">
        <f>'NPT Adapters'!H15</f>
        <v>0</v>
      </c>
      <c r="Q266" s="98">
        <f>'NPT Adapters'!I15</f>
        <v>51.03</v>
      </c>
      <c r="R266" s="98">
        <f>'NPT Adapters'!K15</f>
        <v>0</v>
      </c>
      <c r="S266" s="39">
        <f>'NPT Adapters'!D15</f>
        <v>2811221880</v>
      </c>
      <c r="T266" s="40" t="str">
        <f>'NPT Adapters'!E15</f>
        <v>25 / 1"</v>
      </c>
      <c r="U266" s="40" t="str">
        <f>'NPT Adapters'!F15</f>
        <v>1"</v>
      </c>
      <c r="V266" s="39">
        <v>1</v>
      </c>
    </row>
    <row r="267" spans="2:22" ht="14.5" hidden="1">
      <c r="B267" s="246"/>
      <c r="C267" s="115"/>
      <c r="D267" s="114"/>
      <c r="E267" s="115"/>
      <c r="F267" s="114"/>
      <c r="G267" s="116"/>
      <c r="H267" s="117"/>
      <c r="I267" s="113"/>
      <c r="L267" s="36">
        <v>262</v>
      </c>
      <c r="M267" s="39">
        <f t="shared" si="62"/>
        <v>0</v>
      </c>
      <c r="N267" s="40" t="s">
        <v>332</v>
      </c>
      <c r="O267" s="41"/>
      <c r="P267" s="39">
        <f>'NPT Adapters'!H16</f>
        <v>0</v>
      </c>
      <c r="Q267" s="98">
        <f>'NPT Adapters'!I16</f>
        <v>69.61</v>
      </c>
      <c r="R267" s="98">
        <f>'NPT Adapters'!K16</f>
        <v>0</v>
      </c>
      <c r="S267" s="39">
        <f>'NPT Adapters'!D16</f>
        <v>2811431880</v>
      </c>
      <c r="T267" s="40" t="str">
        <f>'NPT Adapters'!E16</f>
        <v>40 / 1½"</v>
      </c>
      <c r="U267" s="40" t="str">
        <f>'NPT Adapters'!F16</f>
        <v>1 1/4"</v>
      </c>
      <c r="V267" s="39">
        <v>1</v>
      </c>
    </row>
    <row r="268" spans="2:22" ht="14.5" hidden="1">
      <c r="B268" s="246"/>
      <c r="C268" s="115"/>
      <c r="D268" s="114"/>
      <c r="E268" s="115"/>
      <c r="F268" s="114"/>
      <c r="G268" s="116"/>
      <c r="H268" s="117"/>
      <c r="I268" s="113"/>
      <c r="L268" s="36">
        <v>263</v>
      </c>
      <c r="M268" s="39">
        <f t="shared" si="62"/>
        <v>0</v>
      </c>
      <c r="N268" s="40" t="s">
        <v>332</v>
      </c>
      <c r="O268" s="41"/>
      <c r="P268" s="39">
        <f>'NPT Adapters'!H17</f>
        <v>0</v>
      </c>
      <c r="Q268" s="98">
        <f>'NPT Adapters'!I17</f>
        <v>75.23</v>
      </c>
      <c r="R268" s="98">
        <f>'NPT Adapters'!K17</f>
        <v>0</v>
      </c>
      <c r="S268" s="39">
        <f>'NPT Adapters'!D17</f>
        <v>2811441880</v>
      </c>
      <c r="T268" s="40" t="str">
        <f>'NPT Adapters'!E17</f>
        <v>40 / 1½"</v>
      </c>
      <c r="U268" s="40" t="str">
        <f>'NPT Adapters'!F17</f>
        <v>1 1/2"</v>
      </c>
      <c r="V268" s="39">
        <v>1</v>
      </c>
    </row>
    <row r="269" spans="2:22" ht="14.5" hidden="1">
      <c r="B269" s="246" t="str">
        <f>IF(ISERROR(VLOOKUP(L281,$M$6:$V$612,7,0)),"",(VLOOKUP(L281,$M$6:$V866,7,0)))</f>
        <v/>
      </c>
      <c r="C269" s="115" t="str">
        <f>IF(ISERROR(VLOOKUP(L281,$M$6:$V$612,2,0)),"",(VLOOKUP(L281,$M$6:$V$612,2,0)))</f>
        <v/>
      </c>
      <c r="D269" s="114" t="str">
        <f>IF(ISERROR(VLOOKUP(L281,$M$6:$V$612,8,0)),"",(VLOOKUP(L281,$M$6:$V$612,8,0)))</f>
        <v/>
      </c>
      <c r="E269" s="115" t="str">
        <f>IF(ISERROR(VLOOKUP(L281,$M$6:$V$612,9,FALSE)),"",(VLOOKUP(L281,$M$6:$V$612,9,0)))</f>
        <v/>
      </c>
      <c r="F269" s="114" t="str">
        <f>IF(ISERROR(VLOOKUP(L281,$M$6:$V$612,10,0)),"",(VLOOKUP(L281,$M$6:$V$612,10,0)))</f>
        <v/>
      </c>
      <c r="G269" s="116" t="str">
        <f>IF(ISERROR(VLOOKUP(L281,$M$6:$V$612,5,0)),"",(VLOOKUP(L281,$M$6:$V$612,5,0)))</f>
        <v/>
      </c>
      <c r="H269" s="117" t="str">
        <f>IF(ISERROR(VLOOKUP(L281,$M$6:$V$612,4,0)),"",(VLOOKUP(L281,$M$6:$V$612,4,0)))</f>
        <v/>
      </c>
      <c r="I269" s="113" t="str">
        <f>IF(ISERROR(VLOOKUP(L281,$M$6:$V$612,6,0)),"",(VLOOKUP(L281,$M$6:$V$612,6,0)))</f>
        <v/>
      </c>
      <c r="L269" s="36">
        <v>264</v>
      </c>
      <c r="M269" s="39">
        <f t="shared" si="62"/>
        <v>0</v>
      </c>
      <c r="N269" s="40" t="s">
        <v>332</v>
      </c>
      <c r="O269" s="41"/>
      <c r="P269" s="39">
        <f>'NPT Adapters'!H18</f>
        <v>0</v>
      </c>
      <c r="Q269" s="98">
        <f>'NPT Adapters'!I18</f>
        <v>89.4</v>
      </c>
      <c r="R269" s="98">
        <f>'NPT Adapters'!K18</f>
        <v>0</v>
      </c>
      <c r="S269" s="39">
        <f>'NPT Adapters'!D18</f>
        <v>2811541880</v>
      </c>
      <c r="T269" s="40" t="str">
        <f>'NPT Adapters'!E18</f>
        <v>50 / 2"</v>
      </c>
      <c r="U269" s="40" t="str">
        <f>'NPT Adapters'!F18</f>
        <v>1 1/2"</v>
      </c>
      <c r="V269" s="39">
        <v>1</v>
      </c>
    </row>
    <row r="270" spans="2:22" ht="14.5" hidden="1">
      <c r="B270" s="246" t="str">
        <f>IF(ISERROR(VLOOKUP(L282,$M$6:$V$612,7,0)),"",(VLOOKUP(L282,$M$6:$V867,7,0)))</f>
        <v/>
      </c>
      <c r="C270" s="115" t="str">
        <f>IF(ISERROR(VLOOKUP(L282,$M$6:$V$612,2,0)),"",(VLOOKUP(L282,$M$6:$V$612,2,0)))</f>
        <v/>
      </c>
      <c r="D270" s="114" t="str">
        <f>IF(ISERROR(VLOOKUP(L282,$M$6:$V$612,8,0)),"",(VLOOKUP(L282,$M$6:$V$612,8,0)))</f>
        <v/>
      </c>
      <c r="E270" s="115" t="str">
        <f>IF(ISERROR(VLOOKUP(L282,$M$6:$V$612,9,FALSE)),"",(VLOOKUP(L282,$M$6:$V$612,9,0)))</f>
        <v/>
      </c>
      <c r="F270" s="114" t="str">
        <f>IF(ISERROR(VLOOKUP(L282,$M$6:$V$612,10,0)),"",(VLOOKUP(L282,$M$6:$V$612,10,0)))</f>
        <v/>
      </c>
      <c r="G270" s="116" t="str">
        <f>IF(ISERROR(VLOOKUP(L282,$M$6:$V$612,5,0)),"",(VLOOKUP(L282,$M$6:$V$612,5,0)))</f>
        <v/>
      </c>
      <c r="H270" s="117" t="str">
        <f>IF(ISERROR(VLOOKUP(L282,$M$6:$V$612,4,0)),"",(VLOOKUP(L282,$M$6:$V$612,4,0)))</f>
        <v/>
      </c>
      <c r="I270" s="113" t="str">
        <f>IF(ISERROR(VLOOKUP(L282,$M$6:$V$612,6,0)),"",(VLOOKUP(L282,$M$6:$V$612,6,0)))</f>
        <v/>
      </c>
      <c r="L270" s="36">
        <v>265</v>
      </c>
      <c r="M270" s="39">
        <f t="shared" si="62"/>
        <v>0</v>
      </c>
      <c r="N270" s="40" t="s">
        <v>332</v>
      </c>
      <c r="O270" s="41"/>
      <c r="P270" s="39">
        <f>'NPT Adapters'!H19</f>
        <v>0</v>
      </c>
      <c r="Q270" s="98">
        <f>'NPT Adapters'!I19</f>
        <v>92.09</v>
      </c>
      <c r="R270" s="98">
        <f>'NPT Adapters'!K19</f>
        <v>0</v>
      </c>
      <c r="S270" s="39">
        <f>'NPT Adapters'!D19</f>
        <v>2811551880</v>
      </c>
      <c r="T270" s="40" t="str">
        <f>'NPT Adapters'!E19</f>
        <v>50 / 2"</v>
      </c>
      <c r="U270" s="40" t="str">
        <f>'NPT Adapters'!F19</f>
        <v>2"</v>
      </c>
      <c r="V270" s="39">
        <v>1</v>
      </c>
    </row>
    <row r="271" spans="2:22" ht="14.5" hidden="1">
      <c r="B271" s="246" t="str">
        <f>IF(ISERROR(VLOOKUP(L283,$M$6:$V$612,7,0)),"",(VLOOKUP(L283,$M$6:$V868,7,0)))</f>
        <v/>
      </c>
      <c r="C271" s="115" t="str">
        <f>IF(ISERROR(VLOOKUP(L283,$M$6:$V$612,2,0)),"",(VLOOKUP(L283,$M$6:$V$612,2,0)))</f>
        <v/>
      </c>
      <c r="D271" s="114" t="str">
        <f>IF(ISERROR(VLOOKUP(L283,$M$6:$V$612,8,0)),"",(VLOOKUP(L283,$M$6:$V$612,8,0)))</f>
        <v/>
      </c>
      <c r="E271" s="115" t="str">
        <f>IF(ISERROR(VLOOKUP(L283,$M$6:$V$612,9,FALSE)),"",(VLOOKUP(L283,$M$6:$V$612,9,0)))</f>
        <v/>
      </c>
      <c r="F271" s="114" t="str">
        <f>IF(ISERROR(VLOOKUP(L283,$M$6:$V$612,10,0)),"",(VLOOKUP(L283,$M$6:$V$612,10,0)))</f>
        <v/>
      </c>
      <c r="G271" s="116" t="str">
        <f>IF(ISERROR(VLOOKUP(L283,$M$6:$V$612,5,0)),"",(VLOOKUP(L283,$M$6:$V$612,5,0)))</f>
        <v/>
      </c>
      <c r="H271" s="117" t="str">
        <f>IF(ISERROR(VLOOKUP(L283,$M$6:$V$612,4,0)),"",(VLOOKUP(L283,$M$6:$V$612,4,0)))</f>
        <v/>
      </c>
      <c r="I271" s="113" t="str">
        <f>IF(ISERROR(VLOOKUP(L283,$M$6:$V$612,6,0)),"",(VLOOKUP(L283,$M$6:$V$612,6,0)))</f>
        <v/>
      </c>
      <c r="L271" s="36">
        <v>266</v>
      </c>
      <c r="M271" s="39">
        <f t="shared" si="62"/>
        <v>0</v>
      </c>
      <c r="O271" s="41"/>
      <c r="Q271" s="12"/>
      <c r="R271" s="12"/>
      <c r="T271"/>
      <c r="U271">
        <f>'NPT Adapters'!F20</f>
        <v>0</v>
      </c>
    </row>
    <row r="272" spans="2:22" ht="14.5" hidden="1">
      <c r="B272" s="246" t="str">
        <f>IF(ISERROR(VLOOKUP(L284,$M$6:$V$612,7,0)),"",(VLOOKUP(L284,$M$6:$V869,7,0)))</f>
        <v/>
      </c>
      <c r="C272" s="115" t="str">
        <f>IF(ISERROR(VLOOKUP(L284,$M$6:$V$612,2,0)),"",(VLOOKUP(L284,$M$6:$V$612,2,0)))</f>
        <v/>
      </c>
      <c r="D272" s="114" t="str">
        <f>IF(ISERROR(VLOOKUP(L284,$M$6:$V$612,8,0)),"",(VLOOKUP(L284,$M$6:$V$612,8,0)))</f>
        <v/>
      </c>
      <c r="E272" s="115" t="str">
        <f>IF(ISERROR(VLOOKUP(L284,$M$6:$V$612,9,FALSE)),"",(VLOOKUP(L284,$M$6:$V$612,9,0)))</f>
        <v/>
      </c>
      <c r="F272" s="114" t="str">
        <f>IF(ISERROR(VLOOKUP(L284,$M$6:$V$612,10,0)),"",(VLOOKUP(L284,$M$6:$V$612,10,0)))</f>
        <v/>
      </c>
      <c r="G272" s="116" t="str">
        <f>IF(ISERROR(VLOOKUP(L284,$M$6:$V$612,5,0)),"",(VLOOKUP(L284,$M$6:$V$612,5,0)))</f>
        <v/>
      </c>
      <c r="H272" s="117" t="str">
        <f>IF(ISERROR(VLOOKUP(L284,$M$6:$V$612,4,0)),"",(VLOOKUP(L284,$M$6:$V$612,4,0)))</f>
        <v/>
      </c>
      <c r="I272" s="113" t="str">
        <f>IF(ISERROR(VLOOKUP(L284,$M$6:$V$612,6,0)),"",(VLOOKUP(L284,$M$6:$V$612,6,0)))</f>
        <v/>
      </c>
      <c r="L272" s="36">
        <v>267</v>
      </c>
      <c r="M272" s="39">
        <f t="shared" si="62"/>
        <v>0</v>
      </c>
      <c r="O272" s="41"/>
      <c r="P272" s="2">
        <f>'NPT Adapters'!H21</f>
        <v>0</v>
      </c>
      <c r="Q272" s="12"/>
      <c r="R272" s="12"/>
      <c r="S272" s="2">
        <f>'NPT Adapters'!D21</f>
        <v>0</v>
      </c>
      <c r="T272" t="str">
        <f>'NPT Adapters'!E21</f>
        <v>AIRnet Φ</v>
      </c>
      <c r="U272" t="str">
        <f>'NPT Adapters'!F21</f>
        <v>Threaded Outlet Φ</v>
      </c>
    </row>
    <row r="273" spans="2:22" ht="14.5" hidden="1">
      <c r="B273" s="246"/>
      <c r="C273" s="115"/>
      <c r="D273" s="114"/>
      <c r="E273" s="115"/>
      <c r="F273" s="114"/>
      <c r="G273" s="116"/>
      <c r="H273" s="117"/>
      <c r="I273" s="113"/>
      <c r="L273" s="36">
        <v>268</v>
      </c>
      <c r="M273" s="39">
        <f t="shared" si="62"/>
        <v>0</v>
      </c>
      <c r="N273" s="40" t="s">
        <v>332</v>
      </c>
      <c r="O273" s="41"/>
      <c r="P273" s="39">
        <f>'NPT Adapters'!H22</f>
        <v>0</v>
      </c>
      <c r="Q273" s="167">
        <f>'NPT Adapters'!I22</f>
        <v>164</v>
      </c>
      <c r="R273" s="98">
        <f>'NPT Adapters'!K22</f>
        <v>0</v>
      </c>
      <c r="S273" s="39">
        <f>'NPT Adapters'!D22</f>
        <v>2811651890</v>
      </c>
      <c r="T273" s="40" t="str">
        <f>'NPT Adapters'!E22</f>
        <v>63 / 2 1/2"</v>
      </c>
      <c r="U273" s="40" t="str">
        <f>'NPT Adapters'!F22</f>
        <v>2"</v>
      </c>
      <c r="V273" s="39">
        <v>1</v>
      </c>
    </row>
    <row r="274" spans="2:22" ht="14.5" hidden="1">
      <c r="B274" s="246"/>
      <c r="C274" s="115"/>
      <c r="D274" s="114"/>
      <c r="E274" s="115"/>
      <c r="F274" s="114"/>
      <c r="G274" s="116"/>
      <c r="H274" s="117"/>
      <c r="I274" s="113"/>
      <c r="L274" s="36">
        <v>269</v>
      </c>
      <c r="M274" s="39">
        <f t="shared" si="62"/>
        <v>0</v>
      </c>
      <c r="N274" s="40" t="s">
        <v>332</v>
      </c>
      <c r="O274" s="41"/>
      <c r="P274" s="39">
        <f>'NPT Adapters'!H23</f>
        <v>0</v>
      </c>
      <c r="Q274" s="167">
        <f>'NPT Adapters'!I23</f>
        <v>164</v>
      </c>
      <c r="R274" s="98">
        <f>'NPT Adapters'!K23</f>
        <v>0</v>
      </c>
      <c r="S274" s="39">
        <f>'NPT Adapters'!D23</f>
        <v>2811661890</v>
      </c>
      <c r="T274" s="40" t="str">
        <f>'NPT Adapters'!E23</f>
        <v>63 2 1/2"</v>
      </c>
      <c r="U274" s="40" t="str">
        <f>'NPT Adapters'!F23</f>
        <v>2½"</v>
      </c>
      <c r="V274" s="39">
        <v>1</v>
      </c>
    </row>
    <row r="275" spans="2:22" ht="14.5" hidden="1">
      <c r="B275" s="246"/>
      <c r="C275" s="115"/>
      <c r="D275" s="114"/>
      <c r="E275" s="115"/>
      <c r="F275" s="114"/>
      <c r="G275" s="116"/>
      <c r="H275" s="117"/>
      <c r="I275" s="113"/>
      <c r="L275" s="36">
        <v>270</v>
      </c>
      <c r="M275" s="39">
        <f t="shared" si="62"/>
        <v>0</v>
      </c>
      <c r="N275" s="40" t="s">
        <v>332</v>
      </c>
      <c r="O275" s="41"/>
      <c r="P275" s="39">
        <f>'NPT Adapters'!H24</f>
        <v>0</v>
      </c>
      <c r="Q275" s="167">
        <f>'NPT Adapters'!I24</f>
        <v>205.56</v>
      </c>
      <c r="R275" s="98">
        <f>'NPT Adapters'!K24</f>
        <v>0</v>
      </c>
      <c r="S275" s="39">
        <f>'NPT Adapters'!D24</f>
        <v>2811761890</v>
      </c>
      <c r="T275" s="40" t="str">
        <f>'NPT Adapters'!E24</f>
        <v>80 / 3"</v>
      </c>
      <c r="U275" s="40" t="str">
        <f>'NPT Adapters'!F24</f>
        <v>2½"</v>
      </c>
      <c r="V275" s="39">
        <v>1</v>
      </c>
    </row>
    <row r="276" spans="2:22" ht="14.5" hidden="1">
      <c r="B276" s="246"/>
      <c r="C276" s="115"/>
      <c r="D276" s="114"/>
      <c r="E276" s="115"/>
      <c r="F276" s="114"/>
      <c r="G276" s="116"/>
      <c r="H276" s="117"/>
      <c r="I276" s="113"/>
      <c r="L276" s="36">
        <v>271</v>
      </c>
      <c r="M276" s="39">
        <f t="shared" si="62"/>
        <v>0</v>
      </c>
      <c r="N276" s="40" t="s">
        <v>332</v>
      </c>
      <c r="O276" s="41"/>
      <c r="P276" s="39">
        <f>'NPT Adapters'!H25</f>
        <v>0</v>
      </c>
      <c r="Q276" s="167">
        <f>'NPT Adapters'!I25</f>
        <v>207.82</v>
      </c>
      <c r="R276" s="98">
        <f>'NPT Adapters'!K25</f>
        <v>0</v>
      </c>
      <c r="S276" s="39">
        <f>'NPT Adapters'!D25</f>
        <v>2811771890</v>
      </c>
      <c r="T276" s="40" t="str">
        <f>'NPT Adapters'!E25</f>
        <v>80 / 3"</v>
      </c>
      <c r="U276" s="40" t="str">
        <f>'NPT Adapters'!F25</f>
        <v>3"</v>
      </c>
      <c r="V276" s="39">
        <v>1</v>
      </c>
    </row>
    <row r="277" spans="2:22" ht="14.5" hidden="1">
      <c r="B277" s="246"/>
      <c r="C277" s="115"/>
      <c r="D277" s="114"/>
      <c r="E277" s="115"/>
      <c r="F277" s="114"/>
      <c r="G277" s="116"/>
      <c r="H277" s="117"/>
      <c r="I277" s="113"/>
      <c r="L277" s="36">
        <v>272</v>
      </c>
      <c r="M277" s="39">
        <f t="shared" si="62"/>
        <v>0</v>
      </c>
      <c r="N277" s="18"/>
      <c r="O277" s="41"/>
      <c r="P277" s="87">
        <f>'NPT Adapters'!H29</f>
        <v>0</v>
      </c>
      <c r="Q277" s="100">
        <f>'NPT Adapters'!I29</f>
        <v>0</v>
      </c>
      <c r="R277" s="100">
        <f>'NPT Adapters'!K29</f>
        <v>0</v>
      </c>
      <c r="S277" s="87">
        <f>'NPT Adapters'!D29</f>
        <v>0</v>
      </c>
      <c r="T277" s="18" t="str">
        <f>'NPT Adapters'!E29</f>
        <v>AIRnet Φ</v>
      </c>
      <c r="U277" s="18" t="str">
        <f>'NPT Adapters'!F29</f>
        <v>Threaded Outlet Φ</v>
      </c>
      <c r="V277" s="87"/>
    </row>
    <row r="278" spans="2:22" ht="14.5" hidden="1">
      <c r="B278" s="246"/>
      <c r="C278" s="115"/>
      <c r="D278" s="114"/>
      <c r="E278" s="115"/>
      <c r="F278" s="114"/>
      <c r="G278" s="116"/>
      <c r="H278" s="117"/>
      <c r="I278" s="113"/>
      <c r="L278" s="36">
        <v>273</v>
      </c>
      <c r="M278" s="39">
        <f t="shared" si="62"/>
        <v>0</v>
      </c>
      <c r="N278" s="40" t="s">
        <v>333</v>
      </c>
      <c r="O278" s="41"/>
      <c r="P278" s="39">
        <f>'NPT Adapters'!H30</f>
        <v>0</v>
      </c>
      <c r="Q278" s="167" t="e">
        <f>'NPT Adapters'!I30</f>
        <v>#REF!</v>
      </c>
      <c r="R278" s="98" t="e">
        <f>'NPT Adapters'!K30</f>
        <v>#REF!</v>
      </c>
      <c r="S278" s="39">
        <f>'NPT Adapters'!D30</f>
        <v>2811662090</v>
      </c>
      <c r="T278" s="40" t="str">
        <f>'NPT Adapters'!E30</f>
        <v>63 / 2½"</v>
      </c>
      <c r="U278" s="40" t="str">
        <f>'NPT Adapters'!F30</f>
        <v>2 1/2"</v>
      </c>
      <c r="V278" s="39">
        <v>1</v>
      </c>
    </row>
    <row r="279" spans="2:22" ht="14.5" hidden="1">
      <c r="B279" s="246"/>
      <c r="C279" s="115"/>
      <c r="D279" s="114"/>
      <c r="E279" s="115"/>
      <c r="F279" s="114"/>
      <c r="G279" s="116"/>
      <c r="H279" s="117"/>
      <c r="I279" s="113"/>
      <c r="L279" s="36">
        <v>274</v>
      </c>
      <c r="M279" s="39">
        <f t="shared" ref="M279:M349" si="63">IF(P279&gt;0,M278+1,M278)</f>
        <v>0</v>
      </c>
      <c r="N279" s="18"/>
      <c r="O279" s="41"/>
      <c r="P279" s="87">
        <f>'NPT Adapters'!H36</f>
        <v>0</v>
      </c>
      <c r="Q279" s="100">
        <f>'NPT Adapters'!I36</f>
        <v>0</v>
      </c>
      <c r="R279" s="100">
        <f>'NPT Adapters'!K36</f>
        <v>0</v>
      </c>
      <c r="S279" s="87">
        <f>'NPT Adapters'!D36</f>
        <v>0</v>
      </c>
      <c r="T279" s="18" t="str">
        <f>'NPT Adapters'!E36</f>
        <v>AIRnet Φ</v>
      </c>
      <c r="U279" s="18" t="str">
        <f>'NPT Adapters'!F36</f>
        <v>Threaded Outlet Φ</v>
      </c>
      <c r="V279" s="87"/>
    </row>
    <row r="280" spans="2:22" ht="14.5" hidden="1">
      <c r="B280" s="246"/>
      <c r="C280" s="115"/>
      <c r="D280" s="114"/>
      <c r="E280" s="115"/>
      <c r="F280" s="114"/>
      <c r="G280" s="116"/>
      <c r="H280" s="117"/>
      <c r="I280" s="113"/>
      <c r="L280" s="36">
        <v>275</v>
      </c>
      <c r="M280" s="39">
        <f t="shared" si="63"/>
        <v>0</v>
      </c>
      <c r="N280" s="40" t="s">
        <v>64</v>
      </c>
      <c r="O280" s="41"/>
      <c r="P280" s="39">
        <f>'NPT Adapters'!H37</f>
        <v>0</v>
      </c>
      <c r="Q280" s="98">
        <f>'NPT Adapters'!I37</f>
        <v>64.91</v>
      </c>
      <c r="R280" s="98">
        <f>'NPT Adapters'!K37</f>
        <v>0</v>
      </c>
      <c r="S280" s="39">
        <f>'NPT Adapters'!D37</f>
        <v>2811111480</v>
      </c>
      <c r="T280" s="40" t="str">
        <f>'NPT Adapters'!E37</f>
        <v>20 / ¾"</v>
      </c>
      <c r="U280" s="40" t="str">
        <f>'NPT Adapters'!F37</f>
        <v>3/4"</v>
      </c>
      <c r="V280" s="39">
        <v>1</v>
      </c>
    </row>
    <row r="281" spans="2:22" ht="14.5" hidden="1">
      <c r="B281" s="246"/>
      <c r="C281" s="115"/>
      <c r="D281" s="114"/>
      <c r="E281" s="115"/>
      <c r="F281" s="114"/>
      <c r="G281" s="116"/>
      <c r="H281" s="117"/>
      <c r="I281" s="113"/>
      <c r="L281" s="36">
        <v>276</v>
      </c>
      <c r="M281" s="39">
        <f t="shared" si="63"/>
        <v>0</v>
      </c>
      <c r="N281" s="40" t="s">
        <v>64</v>
      </c>
      <c r="O281" s="41"/>
      <c r="P281" s="39">
        <f>'NPT Adapters'!H38</f>
        <v>0</v>
      </c>
      <c r="Q281" s="98">
        <f>'NPT Adapters'!I38</f>
        <v>75.23</v>
      </c>
      <c r="R281" s="98">
        <f>'NPT Adapters'!K38</f>
        <v>0</v>
      </c>
      <c r="S281" s="39">
        <f>'NPT Adapters'!D38</f>
        <v>2811221480</v>
      </c>
      <c r="T281" s="40" t="str">
        <f>'NPT Adapters'!E38</f>
        <v>25 / 1"</v>
      </c>
      <c r="U281" s="40" t="str">
        <f>'NPT Adapters'!F38</f>
        <v>1"</v>
      </c>
      <c r="V281" s="39">
        <v>1</v>
      </c>
    </row>
    <row r="282" spans="2:22" ht="14.5" hidden="1">
      <c r="B282" s="247" t="str">
        <f>IF(ISERROR(VLOOKUP(L273,$M$6:$V$423,7,0)),"",(VLOOKUP(L273,$M$6:$V$423,7,0)))</f>
        <v/>
      </c>
      <c r="C282" s="55" t="str">
        <f>IF(ISERROR(VLOOKUP(L273,$M$6:$V$423,2,0)),"",(VLOOKUP(L273,$M$6:$V$423,2,0)))</f>
        <v/>
      </c>
      <c r="D282" s="53" t="str">
        <f>IF(ISERROR(VLOOKUP(L273,$M$6:$V$423,8,0)),"",(VLOOKUP(L273,$M$6:$V$423,8,0)))</f>
        <v/>
      </c>
      <c r="L282" s="36">
        <v>277</v>
      </c>
      <c r="M282" s="39">
        <f t="shared" si="63"/>
        <v>0</v>
      </c>
      <c r="N282" s="40" t="s">
        <v>64</v>
      </c>
      <c r="O282" s="41"/>
      <c r="P282" s="39">
        <f>'NPT Adapters'!H39</f>
        <v>0</v>
      </c>
      <c r="Q282" s="98">
        <f>'NPT Adapters'!I39</f>
        <v>86.85</v>
      </c>
      <c r="R282" s="98">
        <f>'NPT Adapters'!K39</f>
        <v>0</v>
      </c>
      <c r="S282" s="39">
        <f>'NPT Adapters'!D39</f>
        <v>2811441480</v>
      </c>
      <c r="T282" s="40" t="str">
        <f>'NPT Adapters'!E39</f>
        <v>40 / 1½"</v>
      </c>
      <c r="U282" s="40" t="str">
        <f>'NPT Adapters'!F39</f>
        <v>1 1/2"</v>
      </c>
      <c r="V282" s="39">
        <v>1</v>
      </c>
    </row>
    <row r="283" spans="2:22" ht="14.5" hidden="1">
      <c r="B283" s="247" t="str">
        <f>IF(ISERROR(VLOOKUP(L274,$M$6:$V$423,7,0)),"",(VLOOKUP(L274,$M$6:$V$423,7,0)))</f>
        <v/>
      </c>
      <c r="C283" s="55" t="str">
        <f>IF(ISERROR(VLOOKUP(L274,$M$6:$V$423,2,0)),"",(VLOOKUP(L274,$M$6:$V$423,2,0)))</f>
        <v/>
      </c>
      <c r="D283" s="53" t="str">
        <f>IF(ISERROR(VLOOKUP(L274,$M$6:$V$423,8,0)),"",(VLOOKUP(L274,$M$6:$V$423,8,0)))</f>
        <v/>
      </c>
      <c r="L283" s="36">
        <v>278</v>
      </c>
      <c r="M283" s="39">
        <f t="shared" si="63"/>
        <v>0</v>
      </c>
      <c r="N283" s="40" t="s">
        <v>64</v>
      </c>
      <c r="O283" s="41"/>
      <c r="P283" s="39">
        <f>'NPT Adapters'!H40</f>
        <v>0</v>
      </c>
      <c r="Q283" s="98">
        <f>'NPT Adapters'!I40</f>
        <v>111.72</v>
      </c>
      <c r="R283" s="98">
        <f>'NPT Adapters'!K40</f>
        <v>0</v>
      </c>
      <c r="S283" s="39">
        <f>'NPT Adapters'!D40</f>
        <v>2811551480</v>
      </c>
      <c r="T283" s="40" t="str">
        <f>'NPT Adapters'!E40</f>
        <v>50 / 2"</v>
      </c>
      <c r="U283" s="40" t="str">
        <f>'NPT Adapters'!F40</f>
        <v>2"</v>
      </c>
      <c r="V283" s="39">
        <v>1</v>
      </c>
    </row>
    <row r="284" spans="2:22" ht="14.5" hidden="1">
      <c r="B284" s="247" t="str">
        <f>IF(ISERROR(VLOOKUP(L275,$M$6:$V$423,7,0)),"",(VLOOKUP(L275,$M$6:$V$423,7,0)))</f>
        <v/>
      </c>
      <c r="C284" s="55" t="str">
        <f>IF(ISERROR(VLOOKUP(L275,$M$6:$V$423,2,0)),"",(VLOOKUP(L275,$M$6:$V$423,2,0)))</f>
        <v/>
      </c>
      <c r="D284" s="53" t="str">
        <f>IF(ISERROR(VLOOKUP(L275,$M$6:$V$423,8,0)),"",(VLOOKUP(L275,$M$6:$V$423,8,0)))</f>
        <v/>
      </c>
      <c r="L284" s="36">
        <v>279</v>
      </c>
      <c r="M284" s="39">
        <f t="shared" si="63"/>
        <v>0</v>
      </c>
      <c r="N284" s="18"/>
      <c r="O284" s="41"/>
      <c r="P284" s="87">
        <f>'NPT Adapters'!H41</f>
        <v>0</v>
      </c>
      <c r="Q284" s="100"/>
      <c r="R284" s="100"/>
      <c r="S284" s="87"/>
      <c r="T284" s="18"/>
      <c r="U284" s="18"/>
      <c r="V284" s="87"/>
    </row>
    <row r="285" spans="2:22" ht="14.5" hidden="1">
      <c r="B285" s="247" t="str">
        <f>IF(ISERROR(VLOOKUP(L276,$M$6:$V$423,7,0)),"",(VLOOKUP(L276,$M$6:$V$423,7,0)))</f>
        <v/>
      </c>
      <c r="C285" s="55" t="str">
        <f>IF(ISERROR(VLOOKUP(L276,$M$6:$V$423,2,0)),"",(VLOOKUP(L276,$M$6:$V$423,2,0)))</f>
        <v/>
      </c>
      <c r="D285" s="53" t="str">
        <f>IF(ISERROR(VLOOKUP(L276,$M$6:$V$423,8,0)),"",(VLOOKUP(L276,$M$6:$V$423,8,0)))</f>
        <v/>
      </c>
      <c r="L285" s="36">
        <v>280</v>
      </c>
      <c r="M285" s="39">
        <f t="shared" si="63"/>
        <v>0</v>
      </c>
      <c r="N285" s="40" t="s">
        <v>64</v>
      </c>
      <c r="O285" s="41"/>
      <c r="P285" s="39">
        <f>'NPT Adapters'!H45</f>
        <v>0</v>
      </c>
      <c r="Q285" s="167">
        <f>'NPT Adapters'!I45</f>
        <v>181.7</v>
      </c>
      <c r="R285" s="98">
        <f>'NPT Adapters'!K45</f>
        <v>0</v>
      </c>
      <c r="S285" s="39">
        <f>'NPT Adapters'!D45</f>
        <v>2811661490</v>
      </c>
      <c r="T285" s="40" t="str">
        <f>'NPT Adapters'!E45</f>
        <v>63 / 2½"</v>
      </c>
      <c r="U285" s="40" t="str">
        <f>'NPT Adapters'!F45</f>
        <v>2 1/2"</v>
      </c>
      <c r="V285" s="39">
        <v>1</v>
      </c>
    </row>
    <row r="286" spans="2:22" ht="14.5" hidden="1">
      <c r="B286" s="247" t="str">
        <f>IF(ISERROR(VLOOKUP(L277,$M$6:$V$423,7,0)),"",(VLOOKUP(L277,$M$6:$V$423,7,0)))</f>
        <v/>
      </c>
      <c r="C286" s="55" t="str">
        <f>IF(ISERROR(VLOOKUP(L277,$M$6:$V$423,2,0)),"",(VLOOKUP(L277,$M$6:$V$423,2,0)))</f>
        <v/>
      </c>
      <c r="D286" s="53" t="str">
        <f>IF(ISERROR(VLOOKUP(L277,$M$6:$V$423,8,0)),"",(VLOOKUP(L277,$M$6:$V$423,8,0)))</f>
        <v/>
      </c>
      <c r="L286" s="36">
        <v>281</v>
      </c>
      <c r="M286" s="39">
        <f t="shared" si="63"/>
        <v>0</v>
      </c>
      <c r="N286" s="40" t="s">
        <v>64</v>
      </c>
      <c r="O286" s="41"/>
      <c r="P286" s="39">
        <f>'NPT Adapters'!H46</f>
        <v>0</v>
      </c>
      <c r="Q286" s="167">
        <f>'NPT Adapters'!I46</f>
        <v>207.82</v>
      </c>
      <c r="R286" s="98">
        <f>'NPT Adapters'!K46</f>
        <v>0</v>
      </c>
      <c r="S286" s="39">
        <f>'NPT Adapters'!D46</f>
        <v>2811771490</v>
      </c>
      <c r="T286" s="40" t="str">
        <f>'NPT Adapters'!E46</f>
        <v>80 / 3"</v>
      </c>
      <c r="U286" s="40" t="str">
        <f>'NPT Adapters'!F46</f>
        <v>3"</v>
      </c>
      <c r="V286" s="39">
        <v>1</v>
      </c>
    </row>
    <row r="287" spans="2:22" ht="14.5" hidden="1">
      <c r="B287" s="247" t="str">
        <f t="shared" ref="B287:B292" si="64">IF(ISERROR(VLOOKUP(L281,$M$6:$V$423,7,0)),"",(VLOOKUP(L281,$M$6:$V$423,7,0)))</f>
        <v/>
      </c>
      <c r="C287" s="55" t="str">
        <f t="shared" ref="C287:C292" si="65">IF(ISERROR(VLOOKUP(L281,$M$6:$V$423,2,0)),"",(VLOOKUP(L281,$M$6:$V$423,2,0)))</f>
        <v/>
      </c>
      <c r="D287" s="53" t="str">
        <f t="shared" ref="D287:D292" si="66">IF(ISERROR(VLOOKUP(L281,$M$6:$V$423,8,0)),"",(VLOOKUP(L281,$M$6:$V$423,8,0)))</f>
        <v/>
      </c>
      <c r="L287" s="36">
        <v>282</v>
      </c>
      <c r="M287" s="39">
        <f t="shared" si="63"/>
        <v>0</v>
      </c>
      <c r="N287" s="18"/>
      <c r="O287" s="41"/>
      <c r="P287" s="87">
        <f>'NPT Adapters'!H50</f>
        <v>0</v>
      </c>
      <c r="Q287" s="100"/>
      <c r="R287" s="100"/>
      <c r="S287" s="87">
        <f>'NPT Adapters'!D50</f>
        <v>0</v>
      </c>
      <c r="T287" s="18" t="str">
        <f>'NPT Adapters'!E50</f>
        <v>AIRnet Φ</v>
      </c>
      <c r="U287" s="18" t="str">
        <f>'NPT Adapters'!F50</f>
        <v>Threaded Outlet Φ</v>
      </c>
      <c r="V287" s="87"/>
    </row>
    <row r="288" spans="2:22" ht="14.5" hidden="1">
      <c r="B288" s="247" t="str">
        <f t="shared" si="64"/>
        <v/>
      </c>
      <c r="C288" s="55" t="str">
        <f t="shared" si="65"/>
        <v/>
      </c>
      <c r="D288" s="53" t="str">
        <f t="shared" si="66"/>
        <v/>
      </c>
      <c r="L288" s="36">
        <v>283</v>
      </c>
      <c r="M288" s="39">
        <f t="shared" si="63"/>
        <v>0</v>
      </c>
      <c r="N288" s="40" t="s">
        <v>64</v>
      </c>
      <c r="O288" s="41"/>
      <c r="P288" s="39">
        <f>'NPT Adapters'!H51</f>
        <v>0</v>
      </c>
      <c r="Q288" s="98">
        <f>'NPT Adapters'!I51</f>
        <v>50.68</v>
      </c>
      <c r="R288" s="98">
        <f>'NPT Adapters'!K51</f>
        <v>0</v>
      </c>
      <c r="S288" s="39">
        <f>'NPT Adapters'!D51</f>
        <v>2811002080</v>
      </c>
      <c r="T288" s="40" t="str">
        <f>'NPT Adapters'!E51</f>
        <v>20 / ¾"</v>
      </c>
      <c r="U288" s="40" t="str">
        <f>'NPT Adapters'!F51</f>
        <v>3/8"</v>
      </c>
      <c r="V288" s="39">
        <v>1</v>
      </c>
    </row>
    <row r="289" spans="2:22" ht="14.5" hidden="1">
      <c r="B289" s="247" t="str">
        <f t="shared" si="64"/>
        <v/>
      </c>
      <c r="C289" s="55" t="str">
        <f t="shared" si="65"/>
        <v/>
      </c>
      <c r="D289" s="53" t="str">
        <f t="shared" si="66"/>
        <v/>
      </c>
      <c r="L289" s="36">
        <v>284</v>
      </c>
      <c r="M289" s="39">
        <f t="shared" si="63"/>
        <v>0</v>
      </c>
      <c r="N289" s="40" t="s">
        <v>64</v>
      </c>
      <c r="O289" s="41"/>
      <c r="P289" s="39">
        <f>'NPT Adapters'!H52</f>
        <v>0</v>
      </c>
      <c r="Q289" s="98">
        <f>'NPT Adapters'!I52</f>
        <v>50.32</v>
      </c>
      <c r="R289" s="98">
        <f>'NPT Adapters'!K52</f>
        <v>0</v>
      </c>
      <c r="S289" s="39">
        <f>'NPT Adapters'!D52</f>
        <v>2811102080</v>
      </c>
      <c r="T289" s="40" t="str">
        <f>'NPT Adapters'!E52</f>
        <v>20 / ¾"</v>
      </c>
      <c r="U289" s="40" t="str">
        <f>'NPT Adapters'!F52</f>
        <v>1/2"</v>
      </c>
      <c r="V289" s="39">
        <v>1</v>
      </c>
    </row>
    <row r="290" spans="2:22" ht="14.5" hidden="1">
      <c r="B290" s="247" t="str">
        <f t="shared" si="64"/>
        <v/>
      </c>
      <c r="C290" s="55" t="str">
        <f t="shared" si="65"/>
        <v/>
      </c>
      <c r="D290" s="53" t="str">
        <f t="shared" si="66"/>
        <v/>
      </c>
      <c r="L290" s="36">
        <v>285</v>
      </c>
      <c r="M290" s="39">
        <f t="shared" si="63"/>
        <v>0</v>
      </c>
      <c r="N290" s="40" t="s">
        <v>64</v>
      </c>
      <c r="O290" s="41"/>
      <c r="P290" s="39">
        <f>'NPT Adapters'!H53</f>
        <v>0</v>
      </c>
      <c r="Q290" s="98">
        <f>'NPT Adapters'!I53</f>
        <v>58.45</v>
      </c>
      <c r="R290" s="98">
        <f>'NPT Adapters'!K53</f>
        <v>0</v>
      </c>
      <c r="S290" s="39">
        <f>'NPT Adapters'!D53</f>
        <v>2811202080</v>
      </c>
      <c r="T290" s="40" t="str">
        <f>'NPT Adapters'!E53</f>
        <v>25 / 1"</v>
      </c>
      <c r="U290" s="40" t="str">
        <f>'NPT Adapters'!F53</f>
        <v>1/2"</v>
      </c>
      <c r="V290" s="39">
        <v>1</v>
      </c>
    </row>
    <row r="291" spans="2:22" ht="14.5" hidden="1">
      <c r="B291" s="247" t="str">
        <f t="shared" si="64"/>
        <v/>
      </c>
      <c r="C291" s="55" t="str">
        <f t="shared" si="65"/>
        <v/>
      </c>
      <c r="D291" s="53" t="str">
        <f t="shared" si="66"/>
        <v/>
      </c>
      <c r="L291" s="36">
        <v>286</v>
      </c>
      <c r="M291" s="39">
        <f t="shared" si="63"/>
        <v>0</v>
      </c>
      <c r="N291" s="40" t="s">
        <v>64</v>
      </c>
      <c r="O291" s="41"/>
      <c r="P291" s="39">
        <f>'NPT Adapters'!H54</f>
        <v>0</v>
      </c>
      <c r="Q291" s="98">
        <f>'NPT Adapters'!I54</f>
        <v>65.53</v>
      </c>
      <c r="R291" s="98">
        <f>'NPT Adapters'!K54</f>
        <v>0</v>
      </c>
      <c r="S291" s="39">
        <f>'NPT Adapters'!D54</f>
        <v>2811212080</v>
      </c>
      <c r="T291" s="40" t="str">
        <f>'NPT Adapters'!E54</f>
        <v>25 / 1"</v>
      </c>
      <c r="U291" s="40" t="str">
        <f>'NPT Adapters'!F54</f>
        <v>3/4"</v>
      </c>
      <c r="V291" s="39">
        <v>1</v>
      </c>
    </row>
    <row r="292" spans="2:22" ht="14.5" hidden="1">
      <c r="B292" s="247" t="str">
        <f t="shared" si="64"/>
        <v/>
      </c>
      <c r="C292" s="55" t="str">
        <f t="shared" si="65"/>
        <v/>
      </c>
      <c r="D292" s="53" t="str">
        <f t="shared" si="66"/>
        <v/>
      </c>
      <c r="L292" s="36">
        <v>287</v>
      </c>
      <c r="M292" s="39">
        <f t="shared" si="63"/>
        <v>0</v>
      </c>
      <c r="N292" s="40" t="s">
        <v>64</v>
      </c>
      <c r="O292" s="41"/>
      <c r="P292" s="39">
        <f>'NPT Adapters'!H55</f>
        <v>0</v>
      </c>
      <c r="Q292" s="98">
        <f>'NPT Adapters'!I55</f>
        <v>87.14</v>
      </c>
      <c r="R292" s="98">
        <f>'NPT Adapters'!K55</f>
        <v>0</v>
      </c>
      <c r="S292" s="39">
        <f>'NPT Adapters'!D55</f>
        <v>2811422080</v>
      </c>
      <c r="T292" s="40" t="str">
        <f>'NPT Adapters'!E55</f>
        <v>40 / 1½"</v>
      </c>
      <c r="U292" s="40" t="str">
        <f>'NPT Adapters'!F55</f>
        <v>1"</v>
      </c>
      <c r="V292" s="39">
        <v>1</v>
      </c>
    </row>
    <row r="293" spans="2:22" ht="14.5" hidden="1">
      <c r="B293" s="247" t="str">
        <f>IF(ISERROR(VLOOKUP(L291,$M$6:$V$423,7,0)),"",(VLOOKUP(L291,$M$6:$V$423,7,0)))</f>
        <v/>
      </c>
      <c r="C293" s="55" t="str">
        <f>IF(ISERROR(VLOOKUP(L291,$M$6:$V$423,2,0)),"",(VLOOKUP(L291,$M$6:$V$423,2,0)))</f>
        <v/>
      </c>
      <c r="D293" s="53" t="str">
        <f>IF(ISERROR(VLOOKUP(L291,$M$6:$V$423,8,0)),"",(VLOOKUP(L291,$M$6:$V$423,8,0)))</f>
        <v/>
      </c>
      <c r="L293" s="36">
        <v>288</v>
      </c>
      <c r="M293" s="39">
        <f t="shared" si="63"/>
        <v>0</v>
      </c>
      <c r="N293" s="40" t="s">
        <v>64</v>
      </c>
      <c r="O293" s="41"/>
      <c r="P293" s="39">
        <f>'NPT Adapters'!H56</f>
        <v>0</v>
      </c>
      <c r="Q293" s="98">
        <f>'NPT Adapters'!I56</f>
        <v>102.51</v>
      </c>
      <c r="R293" s="98">
        <f>'NPT Adapters'!K56</f>
        <v>0</v>
      </c>
      <c r="S293" s="39">
        <f>'NPT Adapters'!D56</f>
        <v>2811542080</v>
      </c>
      <c r="T293" s="40" t="str">
        <f>'NPT Adapters'!E56</f>
        <v>50 / 2"</v>
      </c>
      <c r="U293" s="40" t="str">
        <f>'NPT Adapters'!F56</f>
        <v>1 1/2"</v>
      </c>
      <c r="V293" s="39">
        <v>1</v>
      </c>
    </row>
    <row r="294" spans="2:22" ht="14.5" hidden="1">
      <c r="B294" s="247" t="str">
        <f>IF(ISERROR(VLOOKUP(L292,$M$6:$V$423,7,0)),"",(VLOOKUP(L292,$M$6:$V$423,7,0)))</f>
        <v/>
      </c>
      <c r="C294" s="55" t="str">
        <f>IF(ISERROR(VLOOKUP(L292,$M$6:$V$423,2,0)),"",(VLOOKUP(L292,$M$6:$V$423,2,0)))</f>
        <v/>
      </c>
      <c r="D294" s="53" t="str">
        <f>IF(ISERROR(VLOOKUP(L292,$M$6:$V$423,8,0)),"",(VLOOKUP(L292,$M$6:$V$423,8,0)))</f>
        <v/>
      </c>
      <c r="L294" s="36">
        <v>289</v>
      </c>
      <c r="M294" s="39">
        <f t="shared" si="63"/>
        <v>0</v>
      </c>
      <c r="N294" s="40" t="s">
        <v>64</v>
      </c>
      <c r="O294" s="41"/>
      <c r="P294" s="39">
        <f>'NPT Adapters'!H57</f>
        <v>0</v>
      </c>
      <c r="Q294" s="98">
        <f>'NPT Adapters'!I57</f>
        <v>111.84</v>
      </c>
      <c r="R294" s="98">
        <f>'NPT Adapters'!K57</f>
        <v>0</v>
      </c>
      <c r="S294" s="39">
        <f>'NPT Adapters'!D57</f>
        <v>2811552080</v>
      </c>
      <c r="T294" s="40" t="str">
        <f>'NPT Adapters'!E57</f>
        <v>50 / 2"</v>
      </c>
      <c r="U294" s="40" t="str">
        <f>'NPT Adapters'!F57</f>
        <v>2"</v>
      </c>
      <c r="V294" s="39">
        <v>1</v>
      </c>
    </row>
    <row r="295" spans="2:22" ht="14.5" hidden="1">
      <c r="B295" s="247" t="str">
        <f>IF(ISERROR(VLOOKUP(L293,$M$6:$V$423,7,0)),"",(VLOOKUP(L293,$M$6:$V$423,7,0)))</f>
        <v/>
      </c>
      <c r="C295" s="55" t="str">
        <f>IF(ISERROR(VLOOKUP(L293,$M$6:$V$423,2,0)),"",(VLOOKUP(L293,$M$6:$V$423,2,0)))</f>
        <v/>
      </c>
      <c r="D295" s="53" t="str">
        <f>IF(ISERROR(VLOOKUP(L293,$M$6:$V$423,8,0)),"",(VLOOKUP(L293,$M$6:$V$423,8,0)))</f>
        <v/>
      </c>
      <c r="L295" s="36">
        <v>290</v>
      </c>
      <c r="M295" s="39">
        <f t="shared" si="63"/>
        <v>0</v>
      </c>
      <c r="N295" s="40" t="s">
        <v>64</v>
      </c>
      <c r="O295" s="41"/>
      <c r="P295" s="39">
        <f>'NPT Adapters'!H58</f>
        <v>0</v>
      </c>
      <c r="Q295" s="167">
        <f>'NPT Adapters'!I58</f>
        <v>203.07</v>
      </c>
      <c r="R295" s="98">
        <f>'NPT Adapters'!K58</f>
        <v>0</v>
      </c>
      <c r="S295" s="39">
        <f>'NPT Adapters'!D58</f>
        <v>2811652090</v>
      </c>
      <c r="T295" s="40" t="str">
        <f>'NPT Adapters'!E58</f>
        <v>63 / 2 1/2"</v>
      </c>
      <c r="U295" s="40" t="str">
        <f>'NPT Adapters'!F58</f>
        <v>2"</v>
      </c>
      <c r="V295" s="39">
        <v>2</v>
      </c>
    </row>
    <row r="296" spans="2:22" ht="14.5" hidden="1">
      <c r="B296" s="247" t="str">
        <f>IF(ISERROR(VLOOKUP(L294,$M$6:$V$423,7,0)),"",(VLOOKUP(L294,$M$6:$V$423,7,0)))</f>
        <v/>
      </c>
      <c r="C296" s="55" t="str">
        <f>IF(ISERROR(VLOOKUP(L294,$M$6:$V$423,2,0)),"",(VLOOKUP(L294,$M$6:$V$423,2,0)))</f>
        <v/>
      </c>
      <c r="D296" s="53" t="str">
        <f>IF(ISERROR(VLOOKUP(L294,$M$6:$V$423,8,0)),"",(VLOOKUP(L294,$M$6:$V$423,8,0)))</f>
        <v/>
      </c>
      <c r="L296" s="36">
        <v>291</v>
      </c>
      <c r="M296" s="39">
        <f t="shared" si="63"/>
        <v>0</v>
      </c>
      <c r="N296" s="40" t="s">
        <v>64</v>
      </c>
      <c r="O296" s="41"/>
      <c r="P296" s="39">
        <f>'NPT Adapters'!H60</f>
        <v>0</v>
      </c>
      <c r="Q296" s="167">
        <f>'NPT Adapters'!I60</f>
        <v>253.65</v>
      </c>
      <c r="R296" s="98">
        <f>'NPT Adapters'!K60</f>
        <v>0</v>
      </c>
      <c r="S296" s="39">
        <f>'NPT Adapters'!D60</f>
        <v>2811762090</v>
      </c>
      <c r="T296" s="40" t="str">
        <f>'NPT Adapters'!E60</f>
        <v>80 / 3"</v>
      </c>
      <c r="U296" s="40" t="str">
        <f>'NPT Adapters'!F60</f>
        <v>2 1/2"</v>
      </c>
      <c r="V296" s="39">
        <v>3</v>
      </c>
    </row>
    <row r="297" spans="2:22" ht="14.5" hidden="1">
      <c r="B297" s="247" t="str">
        <f>IF(ISERROR(VLOOKUP(L295,$M$6:$V$423,7,0)),"",(VLOOKUP(L295,$M$6:$V$423,7,0)))</f>
        <v/>
      </c>
      <c r="C297" s="55" t="str">
        <f>IF(ISERROR(VLOOKUP(L295,$M$6:$V$423,2,0)),"",(VLOOKUP(L295,$M$6:$V$423,2,0)))</f>
        <v/>
      </c>
      <c r="D297" s="53" t="str">
        <f>IF(ISERROR(VLOOKUP(L295,$M$6:$V$423,8,0)),"",(VLOOKUP(L295,$M$6:$V$423,8,0)))</f>
        <v/>
      </c>
      <c r="L297" s="36">
        <v>292</v>
      </c>
      <c r="M297" s="39">
        <f t="shared" si="63"/>
        <v>0</v>
      </c>
      <c r="N297" s="40" t="s">
        <v>64</v>
      </c>
      <c r="O297" s="41"/>
      <c r="P297" s="39">
        <f>'NPT Adapters'!H61</f>
        <v>0</v>
      </c>
      <c r="Q297" s="98">
        <f>'NPT Adapters'!I61</f>
        <v>257.86</v>
      </c>
      <c r="R297" s="98">
        <f>'NPT Adapters'!K61</f>
        <v>0</v>
      </c>
      <c r="S297" s="39">
        <f>'NPT Adapters'!D61</f>
        <v>2811772090</v>
      </c>
      <c r="T297" s="40" t="str">
        <f>'NPT Adapters'!E61</f>
        <v>80 / 3"</v>
      </c>
      <c r="U297" s="40" t="str">
        <f>'NPT Adapters'!F61</f>
        <v>3"</v>
      </c>
      <c r="V297" s="39">
        <v>4</v>
      </c>
    </row>
    <row r="298" spans="2:22" ht="14.5" hidden="1">
      <c r="B298" s="247" t="str">
        <f>IF(ISERROR(VLOOKUP(#REF!,$M$6:$V$423,7,0)),"",(VLOOKUP(#REF!,$M$6:$V$423,7,0)))</f>
        <v/>
      </c>
      <c r="C298" s="55" t="str">
        <f>IF(ISERROR(VLOOKUP(#REF!,$M$6:$V$423,2,0)),"",(VLOOKUP(#REF!,$M$6:$V$423,2,0)))</f>
        <v/>
      </c>
      <c r="D298" s="53" t="str">
        <f>IF(ISERROR(VLOOKUP(#REF!,$M$6:$V$423,8,0)),"",(VLOOKUP(#REF!,$M$6:$V$423,8,0)))</f>
        <v/>
      </c>
      <c r="L298" s="36">
        <v>293</v>
      </c>
      <c r="M298" s="39">
        <f t="shared" si="63"/>
        <v>0</v>
      </c>
      <c r="N298" s="41"/>
      <c r="O298" s="41"/>
      <c r="P298" s="86">
        <f>'NPT Adapters'!H63</f>
        <v>0</v>
      </c>
      <c r="Q298" s="99"/>
      <c r="R298" s="99"/>
      <c r="S298" s="86">
        <f>'NPT Adapters'!D63</f>
        <v>0</v>
      </c>
      <c r="T298" s="41">
        <f>'NPT Adapters'!E63</f>
        <v>0</v>
      </c>
      <c r="U298" s="41">
        <f>'NPT Adapters'!F63</f>
        <v>0</v>
      </c>
      <c r="V298" s="86"/>
    </row>
    <row r="299" spans="2:22" ht="14.5" hidden="1">
      <c r="B299" s="247" t="str">
        <f>IF(ISERROR(VLOOKUP(#REF!,$M$6:$V$423,7,0)),"",(VLOOKUP(#REF!,$M$6:$V$423,7,0)))</f>
        <v/>
      </c>
      <c r="C299" s="55" t="str">
        <f>IF(ISERROR(VLOOKUP(#REF!,$M$6:$V$423,2,0)),"",(VLOOKUP(#REF!,$M$6:$V$423,2,0)))</f>
        <v/>
      </c>
      <c r="D299" s="53" t="str">
        <f>IF(ISERROR(VLOOKUP(#REF!,$M$6:$V$423,8,0)),"",(VLOOKUP(#REF!,$M$6:$V$423,8,0)))</f>
        <v/>
      </c>
      <c r="L299" s="36">
        <v>294</v>
      </c>
      <c r="M299" s="39">
        <f t="shared" si="63"/>
        <v>0</v>
      </c>
      <c r="N299" s="5" t="s">
        <v>217</v>
      </c>
      <c r="O299" s="41"/>
      <c r="P299" s="39">
        <f>'HANGING MATERIAL'!H4</f>
        <v>0</v>
      </c>
      <c r="Q299" s="98">
        <f>'HANGING MATERIAL'!I4</f>
        <v>52.95</v>
      </c>
      <c r="R299" s="98">
        <f>'HANGING MATERIAL'!K4</f>
        <v>0</v>
      </c>
      <c r="S299" s="39">
        <f>'HANGING MATERIAL'!D4</f>
        <v>2811112220</v>
      </c>
      <c r="T299" s="40" t="str">
        <f>'HANGING MATERIAL'!E4</f>
        <v>20 / ¾"</v>
      </c>
      <c r="U299" s="40" t="str">
        <f>'HANGING MATERIAL'!F4</f>
        <v>1/4" UNC</v>
      </c>
      <c r="V299" s="39">
        <v>20</v>
      </c>
    </row>
    <row r="300" spans="2:22" ht="14.5" hidden="1">
      <c r="B300" s="247" t="str">
        <f>IF(ISERROR(VLOOKUP(#REF!,$M$6:$V$423,7,0)),"",(VLOOKUP(#REF!,$M$6:$V$423,7,0)))</f>
        <v/>
      </c>
      <c r="C300" s="55" t="str">
        <f>IF(ISERROR(VLOOKUP(#REF!,$M$6:$V$423,2,0)),"",(VLOOKUP(#REF!,$M$6:$V$423,2,0)))</f>
        <v/>
      </c>
      <c r="D300" s="53" t="str">
        <f>IF(ISERROR(VLOOKUP(#REF!,$M$6:$V$423,8,0)),"",(VLOOKUP(#REF!,$M$6:$V$423,8,0)))</f>
        <v/>
      </c>
      <c r="L300" s="36">
        <v>295</v>
      </c>
      <c r="M300" s="39">
        <f t="shared" si="63"/>
        <v>0</v>
      </c>
      <c r="N300" s="5" t="s">
        <v>217</v>
      </c>
      <c r="O300" s="41"/>
      <c r="P300" s="39">
        <f>'HANGING MATERIAL'!H5</f>
        <v>0</v>
      </c>
      <c r="Q300" s="98">
        <f>'HANGING MATERIAL'!I5</f>
        <v>56.53</v>
      </c>
      <c r="R300" s="98">
        <f>'HANGING MATERIAL'!K5</f>
        <v>0</v>
      </c>
      <c r="S300" s="39">
        <f>'HANGING MATERIAL'!D5</f>
        <v>2811212220</v>
      </c>
      <c r="T300" s="40" t="str">
        <f>'HANGING MATERIAL'!E5</f>
        <v>25 / 1"</v>
      </c>
      <c r="U300" s="40" t="str">
        <f>'HANGING MATERIAL'!F5</f>
        <v>1/4" UNC</v>
      </c>
      <c r="V300" s="39">
        <v>20</v>
      </c>
    </row>
    <row r="301" spans="2:22" ht="14.5" hidden="1">
      <c r="B301" s="247" t="str">
        <f>IF(ISERROR(VLOOKUP(#REF!,$M$6:$V$423,7,0)),"",(VLOOKUP(#REF!,$M$6:$V$423,7,0)))</f>
        <v/>
      </c>
      <c r="C301" s="55" t="str">
        <f>IF(ISERROR(VLOOKUP(#REF!,$M$6:$V$423,2,0)),"",(VLOOKUP(#REF!,$M$6:$V$423,2,0)))</f>
        <v/>
      </c>
      <c r="D301" s="53" t="str">
        <f>IF(ISERROR(VLOOKUP(#REF!,$M$6:$V$423,8,0)),"",(VLOOKUP(#REF!,$M$6:$V$423,8,0)))</f>
        <v/>
      </c>
      <c r="L301" s="36">
        <v>296</v>
      </c>
      <c r="M301" s="39">
        <f t="shared" si="63"/>
        <v>0</v>
      </c>
      <c r="N301" s="5" t="s">
        <v>217</v>
      </c>
      <c r="O301" s="41"/>
      <c r="P301" s="39">
        <f>'HANGING MATERIAL'!H6</f>
        <v>0</v>
      </c>
      <c r="Q301" s="98">
        <f>'HANGING MATERIAL'!I6</f>
        <v>71.27</v>
      </c>
      <c r="R301" s="98">
        <f>'HANGING MATERIAL'!K6</f>
        <v>0</v>
      </c>
      <c r="S301" s="39">
        <f>'HANGING MATERIAL'!D6</f>
        <v>2811412220</v>
      </c>
      <c r="T301" s="40" t="str">
        <f>'HANGING MATERIAL'!E6</f>
        <v>40 / 1½"</v>
      </c>
      <c r="U301" s="40" t="str">
        <f>'HANGING MATERIAL'!F6</f>
        <v>1/4" UNC</v>
      </c>
      <c r="V301" s="39">
        <v>20</v>
      </c>
    </row>
    <row r="302" spans="2:22" ht="14.5" hidden="1">
      <c r="B302" s="247" t="str">
        <f>IF(ISERROR(VLOOKUP(L302,$M$6:$V$423,7,0)),"",(VLOOKUP(L302,$M$6:$V$423,7,0)))</f>
        <v/>
      </c>
      <c r="C302" s="55" t="str">
        <f>IF(ISERROR(VLOOKUP(L302,$M$6:$V$423,2,0)),"",(VLOOKUP(L302,$M$6:$V$423,2,0)))</f>
        <v/>
      </c>
      <c r="D302" s="53" t="str">
        <f>IF(ISERROR(VLOOKUP(L302,$M$6:$V$423,8,0)),"",(VLOOKUP(L302,$M$6:$V$423,8,0)))</f>
        <v/>
      </c>
      <c r="L302" s="36">
        <v>297</v>
      </c>
      <c r="M302" s="39">
        <f t="shared" si="63"/>
        <v>0</v>
      </c>
      <c r="N302" s="5" t="s">
        <v>217</v>
      </c>
      <c r="O302" s="41"/>
      <c r="P302" s="39">
        <f>'HANGING MATERIAL'!H7</f>
        <v>0</v>
      </c>
      <c r="Q302" s="98">
        <f>'HANGING MATERIAL'!I7</f>
        <v>78</v>
      </c>
      <c r="R302" s="98">
        <f>'HANGING MATERIAL'!K7</f>
        <v>0</v>
      </c>
      <c r="S302" s="39">
        <f>'HANGING MATERIAL'!D7</f>
        <v>2811512220</v>
      </c>
      <c r="T302" s="40" t="str">
        <f>'HANGING MATERIAL'!E7</f>
        <v>50 / 2"</v>
      </c>
      <c r="U302" s="40" t="str">
        <f>'HANGING MATERIAL'!F7</f>
        <v>1/4" UNC</v>
      </c>
      <c r="V302" s="39">
        <v>20</v>
      </c>
    </row>
    <row r="303" spans="2:22" ht="14.5" hidden="1">
      <c r="B303" s="247" t="str">
        <f>IF(ISERROR(VLOOKUP(L303,$M$6:$V$423,7,0)),"",(VLOOKUP(L303,$M$6:$V$423,7,0)))</f>
        <v/>
      </c>
      <c r="C303" s="55" t="str">
        <f>IF(ISERROR(VLOOKUP(L303,$M$6:$V$423,2,0)),"",(VLOOKUP(L303,$M$6:$V$423,2,0)))</f>
        <v/>
      </c>
      <c r="D303" s="53" t="str">
        <f>IF(ISERROR(VLOOKUP(L303,$M$6:$V$423,8,0)),"",(VLOOKUP(L303,$M$6:$V$423,8,0)))</f>
        <v/>
      </c>
      <c r="L303" s="36">
        <v>298</v>
      </c>
      <c r="M303" s="39">
        <f t="shared" si="63"/>
        <v>0</v>
      </c>
      <c r="N303" s="5" t="s">
        <v>217</v>
      </c>
      <c r="O303" s="41"/>
      <c r="P303" s="39">
        <f>'HANGING MATERIAL'!H8</f>
        <v>0</v>
      </c>
      <c r="Q303" s="98">
        <f>'HANGING MATERIAL'!I8</f>
        <v>168.4</v>
      </c>
      <c r="R303" s="98">
        <f>'HANGING MATERIAL'!K8</f>
        <v>0</v>
      </c>
      <c r="S303" s="39">
        <f>'HANGING MATERIAL'!D8</f>
        <v>2811612220</v>
      </c>
      <c r="T303" s="40" t="str">
        <f>'HANGING MATERIAL'!E8</f>
        <v>63 / 2½"</v>
      </c>
      <c r="U303" s="40" t="str">
        <f>'HANGING MATERIAL'!F8</f>
        <v>5/16" UNC</v>
      </c>
      <c r="V303" s="39">
        <v>20</v>
      </c>
    </row>
    <row r="304" spans="2:22" ht="14.5" hidden="1">
      <c r="B304" s="247" t="str">
        <f>IF(ISERROR(VLOOKUP(L306,$M$6:$V$423,7,0)),"",(VLOOKUP(L306,$M$6:$V$423,7,0)))</f>
        <v/>
      </c>
      <c r="C304" s="55" t="str">
        <f>IF(ISERROR(VLOOKUP(L306,$M$6:$V$423,2,0)),"",(VLOOKUP(L306,$M$6:$V$423,2,0)))</f>
        <v/>
      </c>
      <c r="D304" s="53" t="str">
        <f>IF(ISERROR(VLOOKUP(L306,$M$6:$V$423,8,0)),"",(VLOOKUP(L306,$M$6:$V$423,8,0)))</f>
        <v/>
      </c>
      <c r="L304" s="36">
        <v>299</v>
      </c>
      <c r="M304" s="39">
        <f t="shared" si="63"/>
        <v>0</v>
      </c>
      <c r="N304" s="5" t="s">
        <v>217</v>
      </c>
      <c r="O304" s="41"/>
      <c r="P304" s="39">
        <f>'HANGING MATERIAL'!H9</f>
        <v>0</v>
      </c>
      <c r="Q304" s="98">
        <f>'HANGING MATERIAL'!I9</f>
        <v>183.7</v>
      </c>
      <c r="R304" s="98">
        <f>'HANGING MATERIAL'!K9</f>
        <v>0</v>
      </c>
      <c r="S304" s="39">
        <f>'HANGING MATERIAL'!D9</f>
        <v>2811712220</v>
      </c>
      <c r="T304" s="40" t="str">
        <f>'HANGING MATERIAL'!E9</f>
        <v>80 / 3"</v>
      </c>
      <c r="U304" s="40" t="str">
        <f>'HANGING MATERIAL'!F9</f>
        <v>5/16" UNC</v>
      </c>
      <c r="V304" s="39">
        <v>20</v>
      </c>
    </row>
    <row r="305" spans="2:22" ht="14.5" hidden="1">
      <c r="B305" s="247" t="str">
        <f>IF(ISERROR(VLOOKUP(L309,$M$6:$V$423,7,0)),"",(VLOOKUP(L309,$M$6:$V$423,7,0)))</f>
        <v/>
      </c>
      <c r="C305" s="55" t="str">
        <f>IF(ISERROR(VLOOKUP(L309,$M$6:$V$423,2,0)),"",(VLOOKUP(L309,$M$6:$V$423,2,0)))</f>
        <v/>
      </c>
      <c r="D305" s="53" t="str">
        <f>IF(ISERROR(VLOOKUP(L309,$M$6:$V$423,8,0)),"",(VLOOKUP(L309,$M$6:$V$423,8,0)))</f>
        <v/>
      </c>
      <c r="L305" s="36">
        <v>300</v>
      </c>
      <c r="M305" s="39">
        <f t="shared" si="63"/>
        <v>0</v>
      </c>
      <c r="N305" s="5" t="s">
        <v>217</v>
      </c>
      <c r="O305" s="41"/>
      <c r="P305" s="39">
        <f>'HANGING MATERIAL'!H10</f>
        <v>0</v>
      </c>
      <c r="Q305" s="98">
        <f>'HANGING MATERIAL'!I10</f>
        <v>28.19</v>
      </c>
      <c r="R305" s="98">
        <f>'HANGING MATERIAL'!K10</f>
        <v>0</v>
      </c>
      <c r="S305" s="39">
        <f>'HANGING MATERIAL'!D10</f>
        <v>1312101361</v>
      </c>
      <c r="T305" s="40" t="str">
        <f>'HANGING MATERIAL'!E10</f>
        <v>100 / 4"</v>
      </c>
      <c r="U305" s="40" t="str">
        <f>'HANGING MATERIAL'!F10</f>
        <v>3/8" UNC</v>
      </c>
      <c r="V305" s="39">
        <v>1</v>
      </c>
    </row>
    <row r="306" spans="2:22" ht="14.5" hidden="1">
      <c r="L306" s="36">
        <v>301</v>
      </c>
      <c r="M306" s="39">
        <f t="shared" si="63"/>
        <v>0</v>
      </c>
      <c r="N306" s="5" t="s">
        <v>217</v>
      </c>
      <c r="O306" s="41"/>
      <c r="P306" s="39">
        <f>'HANGING MATERIAL'!H11</f>
        <v>0</v>
      </c>
      <c r="Q306" s="98">
        <f>'HANGING MATERIAL'!I11</f>
        <v>224.94</v>
      </c>
      <c r="R306" s="98">
        <f>'HANGING MATERIAL'!K11</f>
        <v>0</v>
      </c>
      <c r="S306" s="39">
        <f>'HANGING MATERIAL'!D11</f>
        <v>2810912210</v>
      </c>
      <c r="T306" s="40" t="str">
        <f>'HANGING MATERIAL'!E11</f>
        <v>158 / 6"</v>
      </c>
      <c r="U306" s="40" t="str">
        <f>'HANGING MATERIAL'!F11</f>
        <v>3/8" UNC</v>
      </c>
      <c r="V306" s="39">
        <v>10</v>
      </c>
    </row>
    <row r="307" spans="2:22" ht="14.5" hidden="1">
      <c r="L307" s="36">
        <v>302</v>
      </c>
      <c r="M307" s="39">
        <f t="shared" si="63"/>
        <v>0</v>
      </c>
      <c r="N307" s="18"/>
      <c r="O307" s="41"/>
      <c r="Q307" s="12"/>
      <c r="R307" s="12"/>
      <c r="T307"/>
    </row>
    <row r="308" spans="2:22" ht="14.5" hidden="1">
      <c r="L308" s="36">
        <v>303</v>
      </c>
      <c r="M308" s="39">
        <f t="shared" si="63"/>
        <v>0</v>
      </c>
      <c r="N308" s="5" t="s">
        <v>334</v>
      </c>
      <c r="O308" s="41"/>
      <c r="P308" s="39">
        <f>'HANGING MATERIAL'!H13</f>
        <v>0</v>
      </c>
      <c r="Q308" s="98">
        <f>'HANGING MATERIAL'!I13</f>
        <v>22.38</v>
      </c>
      <c r="R308" s="98">
        <f>'HANGING MATERIAL'!K13</f>
        <v>0</v>
      </c>
      <c r="S308" s="39">
        <f>'HANGING MATERIAL'!D13</f>
        <v>2811002710</v>
      </c>
      <c r="T308" s="40" t="str">
        <f>'HANGING MATERIAL'!E13</f>
        <v>20-25 / 3/4"-1"</v>
      </c>
      <c r="U308" s="40">
        <f>'HANGING MATERIAL'!F13</f>
        <v>15</v>
      </c>
      <c r="V308" s="39">
        <v>10</v>
      </c>
    </row>
    <row r="309" spans="2:22" ht="14.5" hidden="1">
      <c r="L309" s="36">
        <v>304</v>
      </c>
      <c r="M309" s="39">
        <f t="shared" si="63"/>
        <v>0</v>
      </c>
      <c r="N309" s="5" t="s">
        <v>334</v>
      </c>
      <c r="O309" s="41"/>
      <c r="P309" s="39">
        <f>'HANGING MATERIAL'!H14</f>
        <v>0</v>
      </c>
      <c r="Q309" s="98">
        <f>'HANGING MATERIAL'!I14</f>
        <v>44.58</v>
      </c>
      <c r="R309" s="98">
        <f>'HANGING MATERIAL'!K14</f>
        <v>0</v>
      </c>
      <c r="S309" s="39">
        <f>'HANGING MATERIAL'!D14</f>
        <v>2811012710</v>
      </c>
      <c r="T309" s="40" t="str">
        <f>'HANGING MATERIAL'!E14</f>
        <v>40-50 / 1 1/2"- 2"</v>
      </c>
      <c r="U309" s="40">
        <f>'HANGING MATERIAL'!F14</f>
        <v>20</v>
      </c>
      <c r="V309" s="39">
        <v>10</v>
      </c>
    </row>
    <row r="310" spans="2:22" ht="14.5" hidden="1">
      <c r="L310" s="36">
        <v>305</v>
      </c>
      <c r="M310" s="39">
        <f t="shared" si="63"/>
        <v>0</v>
      </c>
      <c r="N310" s="5" t="s">
        <v>334</v>
      </c>
      <c r="O310" s="41"/>
      <c r="P310" s="39">
        <f>'HANGING MATERIAL'!H15</f>
        <v>0</v>
      </c>
      <c r="Q310" s="98">
        <f>'HANGING MATERIAL'!I15</f>
        <v>61.46</v>
      </c>
      <c r="R310" s="98">
        <f>'HANGING MATERIAL'!K15</f>
        <v>0</v>
      </c>
      <c r="S310" s="39">
        <f>'HANGING MATERIAL'!D15</f>
        <v>2811022710</v>
      </c>
      <c r="T310" s="40" t="str">
        <f>'HANGING MATERIAL'!E15</f>
        <v>63-80 / 2 1/2" - 3"</v>
      </c>
      <c r="U310" s="40">
        <f>'HANGING MATERIAL'!F15</f>
        <v>30</v>
      </c>
      <c r="V310" s="39">
        <v>10</v>
      </c>
    </row>
    <row r="311" spans="2:22" ht="14.5" hidden="1">
      <c r="L311" s="36">
        <v>306</v>
      </c>
      <c r="M311" s="39">
        <f t="shared" si="63"/>
        <v>0</v>
      </c>
      <c r="N311" s="5" t="s">
        <v>334</v>
      </c>
      <c r="O311" s="41"/>
      <c r="P311" s="39">
        <f>'HANGING MATERIAL'!H16</f>
        <v>0</v>
      </c>
      <c r="Q311" s="98">
        <f>'HANGING MATERIAL'!I16</f>
        <v>247.26</v>
      </c>
      <c r="R311" s="98">
        <f>'HANGING MATERIAL'!K16</f>
        <v>0</v>
      </c>
      <c r="S311" s="39">
        <f>'HANGING MATERIAL'!D16</f>
        <v>2810032710</v>
      </c>
      <c r="T311" s="40" t="str">
        <f>'HANGING MATERIAL'!E16</f>
        <v>100 / 4"</v>
      </c>
      <c r="U311" s="40">
        <f>'HANGING MATERIAL'!F16</f>
        <v>50</v>
      </c>
      <c r="V311" s="39">
        <v>10</v>
      </c>
    </row>
    <row r="312" spans="2:22" ht="14.5" hidden="1">
      <c r="L312" s="36">
        <v>307</v>
      </c>
      <c r="M312" s="39">
        <f t="shared" si="63"/>
        <v>0</v>
      </c>
      <c r="N312" s="18"/>
      <c r="O312" s="41"/>
      <c r="Q312" s="12"/>
      <c r="R312" s="12"/>
      <c r="T312"/>
    </row>
    <row r="313" spans="2:22" ht="14.5" hidden="1">
      <c r="L313" s="36">
        <v>308</v>
      </c>
      <c r="M313" s="39">
        <f t="shared" si="63"/>
        <v>0</v>
      </c>
      <c r="N313" s="18"/>
      <c r="O313" s="41"/>
      <c r="Q313" s="12"/>
      <c r="R313" s="12"/>
      <c r="T313"/>
    </row>
    <row r="314" spans="2:22" ht="14.5" hidden="1">
      <c r="L314" s="36">
        <v>309</v>
      </c>
      <c r="M314" s="39">
        <f t="shared" si="63"/>
        <v>0</v>
      </c>
      <c r="N314" s="5" t="s">
        <v>54</v>
      </c>
      <c r="O314" s="41"/>
      <c r="P314" s="39">
        <f>'HANGING MATERIAL'!H19</f>
        <v>0</v>
      </c>
      <c r="Q314" s="98">
        <f>'HANGING MATERIAL'!I19</f>
        <v>3.32</v>
      </c>
      <c r="R314" s="98">
        <f>'HANGING MATERIAL'!K19</f>
        <v>0</v>
      </c>
      <c r="S314" s="39">
        <f>'HANGING MATERIAL'!D19</f>
        <v>2811017200</v>
      </c>
      <c r="T314" s="40" t="str">
        <f>'HANGING MATERIAL'!E19</f>
        <v>1/4" UNC - 3/8" UNC</v>
      </c>
      <c r="U314" s="40" t="str">
        <f>'HANGING MATERIAL'!F19</f>
        <v>Use with 3/4" - 2" Pipe Clips</v>
      </c>
      <c r="V314" s="39">
        <v>1</v>
      </c>
    </row>
    <row r="315" spans="2:22" ht="14.5" hidden="1">
      <c r="L315" s="36">
        <v>310</v>
      </c>
      <c r="M315" s="39">
        <f t="shared" si="63"/>
        <v>0</v>
      </c>
      <c r="N315" s="5" t="s">
        <v>54</v>
      </c>
      <c r="O315" s="41"/>
      <c r="P315" s="39">
        <f>'HANGING MATERIAL'!H20</f>
        <v>0</v>
      </c>
      <c r="Q315" s="98">
        <f>'HANGING MATERIAL'!I20</f>
        <v>3.88</v>
      </c>
      <c r="R315" s="98">
        <f>'HANGING MATERIAL'!K20</f>
        <v>0</v>
      </c>
      <c r="S315" s="39">
        <f>'HANGING MATERIAL'!D20</f>
        <v>2811027200</v>
      </c>
      <c r="T315" s="40" t="str">
        <f>'HANGING MATERIAL'!E20</f>
        <v>5/16" UNC - 3/8" UNC</v>
      </c>
      <c r="U315" s="40" t="str">
        <f>'HANGING MATERIAL'!F20</f>
        <v>Use with 2 1/2" &amp; 3" Pipe Clips</v>
      </c>
      <c r="V315" s="39">
        <v>1</v>
      </c>
    </row>
    <row r="316" spans="2:22" ht="14.5" hidden="1">
      <c r="L316" s="36">
        <v>311</v>
      </c>
      <c r="M316" s="39">
        <f t="shared" si="63"/>
        <v>0</v>
      </c>
      <c r="N316" s="18"/>
      <c r="O316" s="41"/>
      <c r="P316" s="2">
        <f>'HANGING MATERIAL'!H25</f>
        <v>0</v>
      </c>
      <c r="Q316" s="12"/>
      <c r="R316" s="12"/>
      <c r="S316" s="2">
        <f>'HANGING MATERIAL'!D25</f>
        <v>0</v>
      </c>
      <c r="T316"/>
    </row>
    <row r="317" spans="2:22" ht="14.5" hidden="1">
      <c r="L317" s="36">
        <v>312</v>
      </c>
      <c r="M317" s="39">
        <f t="shared" si="63"/>
        <v>0</v>
      </c>
      <c r="N317" s="5" t="s">
        <v>335</v>
      </c>
      <c r="O317" s="41"/>
      <c r="P317" s="39">
        <f>'HANGING MATERIAL'!H26</f>
        <v>0</v>
      </c>
      <c r="Q317" s="98">
        <f>'HANGING MATERIAL'!I26</f>
        <v>5.31</v>
      </c>
      <c r="R317" s="98">
        <f>'HANGING MATERIAL'!K26</f>
        <v>0</v>
      </c>
      <c r="S317" s="39">
        <f>'HANGING MATERIAL'!D26</f>
        <v>1310074482</v>
      </c>
      <c r="T317" s="40" t="str">
        <f>'HANGING MATERIAL'!E26</f>
        <v>1/4"</v>
      </c>
      <c r="U317" s="40" t="str">
        <f>'HANGING MATERIAL'!F26</f>
        <v>Use with 3/4" - 2" Pipe Clips</v>
      </c>
      <c r="V317" s="39">
        <v>10</v>
      </c>
    </row>
    <row r="318" spans="2:22" ht="14.4" hidden="1" customHeight="1">
      <c r="L318" s="36">
        <v>313</v>
      </c>
      <c r="M318" s="39">
        <f t="shared" si="63"/>
        <v>0</v>
      </c>
      <c r="N318" s="5" t="s">
        <v>335</v>
      </c>
      <c r="O318" s="41"/>
      <c r="P318" s="39">
        <f>'HANGING MATERIAL'!H28</f>
        <v>0</v>
      </c>
      <c r="Q318" s="98">
        <f>'HANGING MATERIAL'!I28</f>
        <v>7.71</v>
      </c>
      <c r="R318" s="98">
        <f>'HANGING MATERIAL'!K28</f>
        <v>0</v>
      </c>
      <c r="S318" s="39">
        <f>'HANGING MATERIAL'!D28</f>
        <v>1310074483</v>
      </c>
      <c r="T318" s="40" t="str">
        <f>'HANGING MATERIAL'!E28</f>
        <v>5/16"</v>
      </c>
      <c r="U318" s="40" t="str">
        <f>'HANGING MATERIAL'!F28</f>
        <v>Use with 2 1/2" - 3" Pipe Clips</v>
      </c>
      <c r="V318" s="39">
        <v>1</v>
      </c>
    </row>
    <row r="319" spans="2:22" ht="14.4" hidden="1" customHeight="1">
      <c r="L319" s="36">
        <v>314</v>
      </c>
      <c r="M319" s="39">
        <f t="shared" si="63"/>
        <v>0</v>
      </c>
      <c r="N319" s="5" t="s">
        <v>335</v>
      </c>
      <c r="O319" s="41"/>
      <c r="P319" s="39">
        <f>'HANGING MATERIAL'!H29</f>
        <v>0</v>
      </c>
      <c r="Q319" s="98" t="e">
        <f>'HANGING MATERIAL'!I29</f>
        <v>#N/A</v>
      </c>
      <c r="R319" s="98" t="e">
        <f>'HANGING MATERIAL'!K29</f>
        <v>#N/A</v>
      </c>
      <c r="S319" s="39">
        <f>'HANGING MATERIAL'!D29</f>
        <v>2810003610</v>
      </c>
      <c r="T319" s="40" t="str">
        <f>'HANGING MATERIAL'!E29</f>
        <v>3/8"</v>
      </c>
      <c r="U319" s="40" t="str">
        <f>'HANGING MATERIAL'!F29</f>
        <v>Use with 4 &amp; 6" Pipe Clips</v>
      </c>
      <c r="V319" s="39">
        <v>1</v>
      </c>
    </row>
    <row r="320" spans="2:22" ht="14.4" hidden="1" customHeight="1">
      <c r="L320" s="36">
        <v>315</v>
      </c>
      <c r="M320" s="39">
        <f t="shared" si="63"/>
        <v>0</v>
      </c>
      <c r="N320" s="18"/>
      <c r="O320" s="41"/>
      <c r="Q320" s="12"/>
      <c r="R320" s="12"/>
      <c r="S320" s="2">
        <f>'HANGING MATERIAL'!D30</f>
        <v>0</v>
      </c>
      <c r="T320">
        <f>'HANGING MATERIAL'!E30</f>
        <v>0</v>
      </c>
      <c r="U320">
        <f>'HANGING MATERIAL'!F30</f>
        <v>0</v>
      </c>
    </row>
    <row r="321" spans="12:22" ht="14.4" hidden="1" customHeight="1">
      <c r="L321" s="36">
        <v>316</v>
      </c>
      <c r="M321" s="39">
        <f t="shared" si="63"/>
        <v>0</v>
      </c>
      <c r="N321" s="5" t="s">
        <v>208</v>
      </c>
      <c r="O321" s="41"/>
      <c r="P321" s="39">
        <f>'HANGING MATERIAL'!H34</f>
        <v>0</v>
      </c>
      <c r="Q321" s="98">
        <f>'HANGING MATERIAL'!I34</f>
        <v>2.85</v>
      </c>
      <c r="R321" s="98">
        <f>'HANGING MATERIAL'!K34</f>
        <v>0</v>
      </c>
      <c r="S321" s="39">
        <f>'HANGING MATERIAL'!D34</f>
        <v>1310074250</v>
      </c>
      <c r="T321" s="40" t="str">
        <f>'HANGING MATERIAL'!E34</f>
        <v>1/4"</v>
      </c>
      <c r="U321" s="40" t="str">
        <f>'HANGING MATERIAL'!F34</f>
        <v>Use with 3/4" - 2" Pipe Clips</v>
      </c>
      <c r="V321" s="39">
        <v>1</v>
      </c>
    </row>
    <row r="322" spans="12:22" ht="14.4" hidden="1" customHeight="1">
      <c r="L322" s="36">
        <v>317</v>
      </c>
      <c r="M322" s="39">
        <f t="shared" si="63"/>
        <v>0</v>
      </c>
      <c r="N322" s="5" t="s">
        <v>208</v>
      </c>
      <c r="O322" s="41"/>
      <c r="P322" s="39">
        <f>'HANGING MATERIAL'!H35</f>
        <v>0</v>
      </c>
      <c r="Q322" s="98">
        <f>'HANGING MATERIAL'!I35</f>
        <v>7.15</v>
      </c>
      <c r="R322" s="98">
        <f>'HANGING MATERIAL'!K35</f>
        <v>0</v>
      </c>
      <c r="S322" s="39">
        <f>'HANGING MATERIAL'!D35</f>
        <v>1310074413</v>
      </c>
      <c r="T322" s="40" t="str">
        <f>'HANGING MATERIAL'!E35</f>
        <v>5/16"</v>
      </c>
      <c r="U322" s="40" t="str">
        <f>'HANGING MATERIAL'!F35</f>
        <v>Use with 2 1/2" &amp; 3" Pipe Clips</v>
      </c>
      <c r="V322" s="39">
        <v>1</v>
      </c>
    </row>
    <row r="323" spans="12:22" ht="14.4" hidden="1" customHeight="1">
      <c r="L323" s="36">
        <v>318</v>
      </c>
      <c r="M323" s="39">
        <f t="shared" si="63"/>
        <v>0</v>
      </c>
      <c r="N323" s="5" t="s">
        <v>208</v>
      </c>
      <c r="O323" s="41"/>
      <c r="P323" s="39">
        <f>'HANGING MATERIAL'!H36</f>
        <v>0</v>
      </c>
      <c r="Q323" s="98">
        <f>'HANGING MATERIAL'!I36</f>
        <v>9.49</v>
      </c>
      <c r="R323" s="98">
        <f>'HANGING MATERIAL'!K36</f>
        <v>0</v>
      </c>
      <c r="S323" s="39">
        <f>'HANGING MATERIAL'!D36</f>
        <v>1310073618</v>
      </c>
      <c r="T323" s="40" t="str">
        <f>'HANGING MATERIAL'!E36</f>
        <v>3/8"</v>
      </c>
      <c r="U323" s="40" t="str">
        <f>'HANGING MATERIAL'!F36</f>
        <v>Use with 4 &amp; 6" Pipe Clips</v>
      </c>
      <c r="V323" s="39">
        <v>1</v>
      </c>
    </row>
    <row r="324" spans="12:22" ht="14.4" hidden="1" customHeight="1">
      <c r="L324" s="36">
        <v>319</v>
      </c>
      <c r="M324" s="39">
        <f t="shared" si="63"/>
        <v>0</v>
      </c>
      <c r="N324" s="18"/>
      <c r="O324" s="41"/>
      <c r="Q324" s="12"/>
      <c r="R324" s="12"/>
      <c r="S324" s="2">
        <f>'HANGING MATERIAL'!D37</f>
        <v>0</v>
      </c>
      <c r="T324">
        <f>'HANGING MATERIAL'!E37</f>
        <v>0</v>
      </c>
      <c r="U324">
        <f>'HANGING MATERIAL'!F37</f>
        <v>0</v>
      </c>
    </row>
    <row r="325" spans="12:22" ht="14.4" hidden="1" customHeight="1">
      <c r="L325" s="36">
        <v>320</v>
      </c>
      <c r="M325" s="39">
        <f t="shared" si="63"/>
        <v>0</v>
      </c>
      <c r="N325" s="18"/>
      <c r="O325" s="41"/>
      <c r="P325" s="2">
        <f>'HANGING MATERIAL'!H55</f>
        <v>0</v>
      </c>
      <c r="Q325" s="12"/>
      <c r="R325" s="12"/>
      <c r="S325" s="2">
        <f>'HANGING MATERIAL'!D55</f>
        <v>0</v>
      </c>
      <c r="T325"/>
      <c r="U325">
        <f>'HANGING MATERIAL'!F55</f>
        <v>0</v>
      </c>
    </row>
    <row r="326" spans="12:22" ht="14.4" hidden="1" customHeight="1">
      <c r="L326" s="36">
        <v>321</v>
      </c>
      <c r="M326" s="39">
        <f t="shared" si="63"/>
        <v>0</v>
      </c>
      <c r="N326" s="5" t="s">
        <v>46</v>
      </c>
      <c r="O326" s="41"/>
      <c r="P326" s="39">
        <f>'HANGING MATERIAL'!H57</f>
        <v>0</v>
      </c>
      <c r="Q326" s="98">
        <f>'HANGING MATERIAL'!I57</f>
        <v>127.02</v>
      </c>
      <c r="R326" s="98">
        <f>'HANGING MATERIAL'!K57</f>
        <v>0</v>
      </c>
      <c r="S326" s="39">
        <f>'HANGING MATERIAL'!D57</f>
        <v>2810003205</v>
      </c>
      <c r="T326" s="40" t="str">
        <f>'HANGING MATERIAL'!E57</f>
        <v>12"</v>
      </c>
      <c r="U326" s="40">
        <f>'HANGING MATERIAL'!F57</f>
        <v>0</v>
      </c>
      <c r="V326" s="39">
        <v>5</v>
      </c>
    </row>
    <row r="327" spans="12:22" ht="14.4" hidden="1" customHeight="1">
      <c r="L327" s="36">
        <v>322</v>
      </c>
      <c r="M327" s="39">
        <f t="shared" si="63"/>
        <v>0</v>
      </c>
      <c r="N327" s="18"/>
      <c r="O327" s="41"/>
      <c r="P327" s="2">
        <f>'HANGING MATERIAL'!H62</f>
        <v>0</v>
      </c>
      <c r="Q327" s="12"/>
      <c r="R327" s="12"/>
      <c r="S327" s="2">
        <f>'HANGING MATERIAL'!D62</f>
        <v>0</v>
      </c>
      <c r="T327"/>
      <c r="U327">
        <f>'HANGING MATERIAL'!F62</f>
        <v>0</v>
      </c>
    </row>
    <row r="328" spans="12:22" ht="14.4" hidden="1" customHeight="1">
      <c r="L328" s="36">
        <v>323</v>
      </c>
      <c r="M328" s="39">
        <f t="shared" si="63"/>
        <v>0</v>
      </c>
      <c r="N328" s="5" t="s">
        <v>210</v>
      </c>
      <c r="O328" s="41"/>
      <c r="P328" s="39">
        <f>'HANGING MATERIAL'!H63</f>
        <v>0</v>
      </c>
      <c r="Q328" s="98" t="e">
        <f>'HANGING MATERIAL'!I63</f>
        <v>#N/A</v>
      </c>
      <c r="R328" s="98" t="e">
        <f>'HANGING MATERIAL'!K63</f>
        <v>#N/A</v>
      </c>
      <c r="S328" s="39">
        <f>'HANGING MATERIAL'!D63</f>
        <v>2810023805</v>
      </c>
      <c r="T328" s="40" t="str">
        <f>'HANGING MATERIAL'!E63</f>
        <v>5' length</v>
      </c>
      <c r="U328" s="40">
        <f>'HANGING MATERIAL'!F63</f>
        <v>0</v>
      </c>
      <c r="V328" s="39">
        <v>5</v>
      </c>
    </row>
    <row r="329" spans="12:22" ht="14.4" hidden="1" customHeight="1">
      <c r="L329" s="36">
        <v>324</v>
      </c>
      <c r="M329" s="39">
        <f t="shared" si="63"/>
        <v>0</v>
      </c>
      <c r="N329" s="5" t="s">
        <v>210</v>
      </c>
      <c r="O329" s="41"/>
      <c r="P329" s="39">
        <f>'HANGING MATERIAL'!H64</f>
        <v>0</v>
      </c>
      <c r="Q329" s="98">
        <f>'HANGING MATERIAL'!I64</f>
        <v>110.15</v>
      </c>
      <c r="R329" s="98">
        <f>'HANGING MATERIAL'!K64</f>
        <v>0</v>
      </c>
      <c r="S329" s="39">
        <f>'HANGING MATERIAL'!D64</f>
        <v>2810023810</v>
      </c>
      <c r="T329" s="40" t="str">
        <f>'HANGING MATERIAL'!E64</f>
        <v>5' length</v>
      </c>
      <c r="U329" s="40">
        <f>'HANGING MATERIAL'!F64</f>
        <v>0</v>
      </c>
      <c r="V329" s="39">
        <v>10</v>
      </c>
    </row>
    <row r="330" spans="12:22" ht="14.4" hidden="1" customHeight="1">
      <c r="L330" s="36">
        <v>325</v>
      </c>
      <c r="M330" s="39">
        <f t="shared" si="63"/>
        <v>0</v>
      </c>
      <c r="N330" s="5" t="s">
        <v>210</v>
      </c>
      <c r="O330" s="41"/>
      <c r="P330" s="39">
        <f>'HANGING MATERIAL'!H65</f>
        <v>0</v>
      </c>
      <c r="Q330" s="98" t="e">
        <f>'HANGING MATERIAL'!I65</f>
        <v>#N/A</v>
      </c>
      <c r="R330" s="98" t="e">
        <f>'HANGING MATERIAL'!K65</f>
        <v>#N/A</v>
      </c>
      <c r="S330" s="39">
        <f>'HANGING MATERIAL'!D65</f>
        <v>2810033805</v>
      </c>
      <c r="T330" s="40" t="str">
        <f>'HANGING MATERIAL'!E65</f>
        <v>15' length</v>
      </c>
      <c r="U330" s="40">
        <f>'HANGING MATERIAL'!F65</f>
        <v>0</v>
      </c>
      <c r="V330" s="39">
        <v>5</v>
      </c>
    </row>
    <row r="331" spans="12:22" ht="14.4" hidden="1" customHeight="1">
      <c r="L331" s="36">
        <v>326</v>
      </c>
      <c r="M331" s="39">
        <f t="shared" si="63"/>
        <v>0</v>
      </c>
      <c r="N331" s="5" t="s">
        <v>210</v>
      </c>
      <c r="O331" s="41"/>
      <c r="P331" s="39">
        <f>'HANGING MATERIAL'!H66</f>
        <v>0</v>
      </c>
      <c r="Q331" s="98">
        <f>'HANGING MATERIAL'!I66</f>
        <v>145.56</v>
      </c>
      <c r="R331" s="98">
        <f>'HANGING MATERIAL'!K66</f>
        <v>0</v>
      </c>
      <c r="S331" s="39">
        <f>'HANGING MATERIAL'!D66</f>
        <v>2810033810</v>
      </c>
      <c r="T331" s="40" t="str">
        <f>'HANGING MATERIAL'!E66</f>
        <v>15' length</v>
      </c>
      <c r="U331" s="40">
        <f>'HANGING MATERIAL'!F66</f>
        <v>0</v>
      </c>
      <c r="V331" s="39">
        <v>10</v>
      </c>
    </row>
    <row r="332" spans="12:22" ht="14.4" hidden="1" customHeight="1">
      <c r="L332" s="36">
        <v>327</v>
      </c>
      <c r="M332" s="39">
        <f t="shared" si="63"/>
        <v>0</v>
      </c>
      <c r="N332" s="18"/>
      <c r="O332" s="41"/>
      <c r="Q332" s="12"/>
      <c r="R332" s="12"/>
      <c r="T332"/>
      <c r="U332">
        <f>'HANGING MATERIAL'!F71</f>
        <v>0</v>
      </c>
    </row>
    <row r="333" spans="12:22" ht="14.4" hidden="1" customHeight="1">
      <c r="L333" s="36">
        <v>328</v>
      </c>
      <c r="M333" s="39">
        <f t="shared" si="63"/>
        <v>0</v>
      </c>
      <c r="N333" s="5" t="s">
        <v>211</v>
      </c>
      <c r="O333" s="41"/>
      <c r="P333" s="39">
        <f>'HANGING MATERIAL'!H72</f>
        <v>0</v>
      </c>
      <c r="Q333" s="98" t="e">
        <f>'HANGING MATERIAL'!I72</f>
        <v>#N/A</v>
      </c>
      <c r="R333" s="98" t="e">
        <f>'HANGING MATERIAL'!K72</f>
        <v>#N/A</v>
      </c>
      <c r="S333" s="39">
        <f>'HANGING MATERIAL'!D72</f>
        <v>2810043805</v>
      </c>
      <c r="T333" s="40" t="str">
        <f>'HANGING MATERIAL'!E72</f>
        <v>5' length</v>
      </c>
      <c r="U333" s="40">
        <f>'HANGING MATERIAL'!F72</f>
        <v>0</v>
      </c>
      <c r="V333" s="39">
        <v>5</v>
      </c>
    </row>
    <row r="334" spans="12:22" ht="14.4" hidden="1" customHeight="1">
      <c r="L334" s="36">
        <v>329</v>
      </c>
      <c r="M334" s="39">
        <f t="shared" si="63"/>
        <v>0</v>
      </c>
      <c r="N334" s="5" t="s">
        <v>211</v>
      </c>
      <c r="O334" s="41"/>
      <c r="P334" s="39">
        <f>'HANGING MATERIAL'!H73</f>
        <v>0</v>
      </c>
      <c r="Q334" s="98">
        <f>'HANGING MATERIAL'!I73</f>
        <v>107.06</v>
      </c>
      <c r="R334" s="98">
        <f>'HANGING MATERIAL'!K73</f>
        <v>0</v>
      </c>
      <c r="S334" s="39">
        <f>'HANGING MATERIAL'!D73</f>
        <v>2810043810</v>
      </c>
      <c r="T334" s="40" t="str">
        <f>'HANGING MATERIAL'!E73</f>
        <v>5' length</v>
      </c>
      <c r="U334" s="40">
        <f>'HANGING MATERIAL'!F73</f>
        <v>0</v>
      </c>
      <c r="V334" s="39">
        <v>10</v>
      </c>
    </row>
    <row r="335" spans="12:22" ht="14.4" hidden="1" customHeight="1">
      <c r="L335" s="36">
        <v>330</v>
      </c>
      <c r="M335" s="39">
        <f t="shared" si="63"/>
        <v>0</v>
      </c>
      <c r="N335" s="5" t="s">
        <v>211</v>
      </c>
      <c r="O335" s="41"/>
      <c r="P335" s="39">
        <f>'HANGING MATERIAL'!H74</f>
        <v>0</v>
      </c>
      <c r="Q335" s="98" t="e">
        <f>'HANGING MATERIAL'!I74</f>
        <v>#N/A</v>
      </c>
      <c r="R335" s="98" t="e">
        <f>'HANGING MATERIAL'!K74</f>
        <v>#N/A</v>
      </c>
      <c r="S335" s="39">
        <f>'HANGING MATERIAL'!D74</f>
        <v>2810053805</v>
      </c>
      <c r="T335" s="40" t="str">
        <f>'HANGING MATERIAL'!E74</f>
        <v>15' length</v>
      </c>
      <c r="U335" s="40">
        <f>'HANGING MATERIAL'!F74</f>
        <v>0</v>
      </c>
      <c r="V335" s="39">
        <v>5</v>
      </c>
    </row>
    <row r="336" spans="12:22" ht="14.4" hidden="1" customHeight="1">
      <c r="L336" s="36">
        <v>331</v>
      </c>
      <c r="M336" s="39">
        <f t="shared" si="63"/>
        <v>0</v>
      </c>
      <c r="N336" s="5" t="s">
        <v>211</v>
      </c>
      <c r="O336" s="41"/>
      <c r="P336" s="39">
        <f>'HANGING MATERIAL'!H75</f>
        <v>0</v>
      </c>
      <c r="Q336" s="98">
        <f>'HANGING MATERIAL'!I75</f>
        <v>157.9</v>
      </c>
      <c r="R336" s="98">
        <f>'HANGING MATERIAL'!K75</f>
        <v>0</v>
      </c>
      <c r="S336" s="39">
        <f>'HANGING MATERIAL'!D75</f>
        <v>2810053810</v>
      </c>
      <c r="T336" s="40" t="str">
        <f>'HANGING MATERIAL'!E75</f>
        <v>15' length</v>
      </c>
      <c r="U336" s="40">
        <f>'HANGING MATERIAL'!F75</f>
        <v>0</v>
      </c>
      <c r="V336" s="39">
        <v>10</v>
      </c>
    </row>
    <row r="337" spans="12:22" ht="14.4" hidden="1" customHeight="1">
      <c r="L337" s="36">
        <v>332</v>
      </c>
      <c r="M337" s="39">
        <f t="shared" si="63"/>
        <v>0</v>
      </c>
      <c r="N337" s="9"/>
      <c r="O337" s="41"/>
      <c r="Q337" s="12"/>
      <c r="R337" s="12"/>
      <c r="T337"/>
      <c r="U337">
        <f>'HANGING MATERIAL'!F80</f>
        <v>0</v>
      </c>
    </row>
    <row r="338" spans="12:22" ht="14.4" hidden="1" customHeight="1">
      <c r="L338" s="36">
        <v>333</v>
      </c>
      <c r="M338" s="39">
        <f t="shared" si="63"/>
        <v>0</v>
      </c>
      <c r="N338" s="5" t="s">
        <v>214</v>
      </c>
      <c r="O338" s="41"/>
      <c r="P338" s="39">
        <f>'HANGING MATERIAL'!H81</f>
        <v>0</v>
      </c>
      <c r="Q338" s="98" t="e">
        <f>'HANGING MATERIAL'!I81</f>
        <v>#N/A</v>
      </c>
      <c r="R338" s="98" t="e">
        <f>'HANGING MATERIAL'!K81</f>
        <v>#N/A</v>
      </c>
      <c r="S338" s="39">
        <f>'HANGING MATERIAL'!D81</f>
        <v>2810063805</v>
      </c>
      <c r="T338" s="40" t="str">
        <f>'HANGING MATERIAL'!E81</f>
        <v>5' length</v>
      </c>
      <c r="U338" s="40">
        <f>'HANGING MATERIAL'!F81</f>
        <v>0</v>
      </c>
      <c r="V338" s="39">
        <v>5</v>
      </c>
    </row>
    <row r="339" spans="12:22" ht="14.4" hidden="1" customHeight="1">
      <c r="L339" s="36">
        <v>334</v>
      </c>
      <c r="M339" s="39">
        <f t="shared" si="63"/>
        <v>0</v>
      </c>
      <c r="N339" s="5" t="s">
        <v>214</v>
      </c>
      <c r="O339" s="41"/>
      <c r="P339" s="39">
        <f>'HANGING MATERIAL'!H82</f>
        <v>0</v>
      </c>
      <c r="Q339" s="98">
        <f>'HANGING MATERIAL'!I82</f>
        <v>111.98</v>
      </c>
      <c r="R339" s="98">
        <f>'HANGING MATERIAL'!K82</f>
        <v>0</v>
      </c>
      <c r="S339" s="39">
        <f>'HANGING MATERIAL'!D82</f>
        <v>2810063810</v>
      </c>
      <c r="T339" s="40" t="str">
        <f>'HANGING MATERIAL'!E82</f>
        <v>5' length</v>
      </c>
      <c r="U339" s="40">
        <f>'HANGING MATERIAL'!F82</f>
        <v>0</v>
      </c>
      <c r="V339" s="39">
        <v>10</v>
      </c>
    </row>
    <row r="340" spans="12:22" ht="14.4" hidden="1" customHeight="1">
      <c r="L340" s="36">
        <v>335</v>
      </c>
      <c r="M340" s="39">
        <f t="shared" si="63"/>
        <v>0</v>
      </c>
      <c r="N340" s="5" t="s">
        <v>214</v>
      </c>
      <c r="O340" s="41"/>
      <c r="P340" s="39">
        <f>'HANGING MATERIAL'!H83</f>
        <v>0</v>
      </c>
      <c r="Q340" s="98" t="e">
        <f>'HANGING MATERIAL'!I83</f>
        <v>#N/A</v>
      </c>
      <c r="R340" s="98" t="e">
        <f>'HANGING MATERIAL'!K83</f>
        <v>#N/A</v>
      </c>
      <c r="S340" s="39">
        <f>'HANGING MATERIAL'!D83</f>
        <v>2810073805</v>
      </c>
      <c r="T340" s="40" t="str">
        <f>'HANGING MATERIAL'!E83</f>
        <v>15' length</v>
      </c>
      <c r="U340" s="40">
        <f>'HANGING MATERIAL'!F83</f>
        <v>0</v>
      </c>
      <c r="V340" s="39">
        <v>5</v>
      </c>
    </row>
    <row r="341" spans="12:22" ht="14.4" hidden="1" customHeight="1">
      <c r="L341" s="36">
        <v>336</v>
      </c>
      <c r="M341" s="39">
        <f t="shared" si="63"/>
        <v>0</v>
      </c>
      <c r="N341" s="5" t="s">
        <v>214</v>
      </c>
      <c r="O341" s="41"/>
      <c r="P341" s="39">
        <f>'HANGING MATERIAL'!H84</f>
        <v>0</v>
      </c>
      <c r="Q341" s="98">
        <f>'HANGING MATERIAL'!I84</f>
        <v>143.58000000000001</v>
      </c>
      <c r="R341" s="98">
        <f>'HANGING MATERIAL'!K84</f>
        <v>0</v>
      </c>
      <c r="S341" s="39">
        <f>'HANGING MATERIAL'!D84</f>
        <v>2810073810</v>
      </c>
      <c r="T341" s="40" t="str">
        <f>'HANGING MATERIAL'!E84</f>
        <v>15' length</v>
      </c>
      <c r="U341" s="40">
        <f>'HANGING MATERIAL'!F84</f>
        <v>0</v>
      </c>
      <c r="V341" s="39">
        <v>10</v>
      </c>
    </row>
    <row r="342" spans="12:22" ht="14.4" hidden="1" customHeight="1">
      <c r="L342" s="36">
        <v>337</v>
      </c>
      <c r="M342" s="39">
        <f t="shared" si="63"/>
        <v>0</v>
      </c>
      <c r="N342" s="41"/>
      <c r="O342" s="41"/>
      <c r="P342" s="86">
        <f>'HANGING MATERIAL'!H89</f>
        <v>0</v>
      </c>
      <c r="Q342" s="99"/>
      <c r="R342" s="99"/>
      <c r="S342" s="86">
        <f>'HANGING MATERIAL'!D89</f>
        <v>0</v>
      </c>
      <c r="T342" s="41">
        <f>'HANGING MATERIAL'!E89</f>
        <v>0</v>
      </c>
      <c r="U342" s="41">
        <f>'HANGING MATERIAL'!F89</f>
        <v>0</v>
      </c>
      <c r="V342" s="86"/>
    </row>
    <row r="343" spans="12:22" ht="14.4" hidden="1" customHeight="1">
      <c r="L343" s="36">
        <v>338</v>
      </c>
      <c r="M343" s="39">
        <f t="shared" si="63"/>
        <v>0</v>
      </c>
      <c r="N343" s="183" t="s">
        <v>405</v>
      </c>
      <c r="O343" s="41"/>
      <c r="P343" s="39">
        <f>TOOLS!H4</f>
        <v>0</v>
      </c>
      <c r="Q343" s="95">
        <f>TOOLS!I4</f>
        <v>4</v>
      </c>
      <c r="R343" s="95">
        <f>TOOLS!J4</f>
        <v>0</v>
      </c>
      <c r="S343" s="39">
        <f>TOOLS!D4</f>
        <v>2811022990</v>
      </c>
      <c r="T343" s="39">
        <f>TOOLS!E4</f>
        <v>0</v>
      </c>
      <c r="U343" s="39" t="str">
        <f>TOOLS!F4</f>
        <v>(Sizes 3/4" - 6")</v>
      </c>
      <c r="V343" s="39">
        <v>1</v>
      </c>
    </row>
    <row r="344" spans="12:22" ht="14.4" hidden="1" customHeight="1">
      <c r="L344" s="36">
        <v>339</v>
      </c>
      <c r="M344" s="39">
        <f t="shared" ref="M344:M348" si="67">IF(P344&gt;0,M343+1,M343)</f>
        <v>0</v>
      </c>
      <c r="N344" s="319"/>
      <c r="O344" s="41"/>
      <c r="P344" s="87"/>
      <c r="Q344" s="96"/>
      <c r="R344" s="96"/>
      <c r="S344" s="87"/>
      <c r="T344" s="87"/>
      <c r="U344" s="87"/>
      <c r="V344" s="87"/>
    </row>
    <row r="345" spans="12:22" ht="14.4" hidden="1" customHeight="1">
      <c r="L345" s="36">
        <v>340</v>
      </c>
      <c r="M345" s="39">
        <f t="shared" si="67"/>
        <v>0</v>
      </c>
      <c r="N345" s="319"/>
      <c r="O345" s="41"/>
      <c r="P345" s="87"/>
      <c r="Q345" s="96"/>
      <c r="R345" s="96"/>
      <c r="S345" s="87"/>
      <c r="T345" s="87"/>
      <c r="U345" s="87"/>
      <c r="V345" s="87"/>
    </row>
    <row r="346" spans="12:22" ht="14.4" hidden="1" customHeight="1">
      <c r="L346" s="36">
        <v>341</v>
      </c>
      <c r="M346" s="39">
        <f t="shared" si="67"/>
        <v>0</v>
      </c>
      <c r="N346" s="319"/>
      <c r="O346" s="41"/>
      <c r="P346" s="87"/>
      <c r="Q346" s="96"/>
      <c r="R346" s="96"/>
      <c r="S346" s="87"/>
      <c r="T346" s="87"/>
      <c r="U346" s="87"/>
      <c r="V346" s="87"/>
    </row>
    <row r="347" spans="12:22" ht="14.4" hidden="1" customHeight="1">
      <c r="L347" s="36">
        <v>342</v>
      </c>
      <c r="M347" s="39">
        <f t="shared" si="67"/>
        <v>0</v>
      </c>
      <c r="N347" s="319"/>
      <c r="O347" s="41"/>
      <c r="P347" s="87"/>
      <c r="Q347" s="96"/>
      <c r="R347" s="96"/>
      <c r="S347" s="87"/>
      <c r="T347" s="87"/>
      <c r="U347" s="87"/>
      <c r="V347" s="87"/>
    </row>
    <row r="348" spans="12:22" ht="14.4" hidden="1" customHeight="1">
      <c r="L348" s="36">
        <v>343</v>
      </c>
      <c r="M348" s="39">
        <f t="shared" si="67"/>
        <v>0</v>
      </c>
      <c r="N348" s="6" t="s">
        <v>69</v>
      </c>
      <c r="O348" s="41"/>
      <c r="P348" s="39">
        <f>TOOLS!H10</f>
        <v>0</v>
      </c>
      <c r="Q348" s="95">
        <f>TOOLS!I10</f>
        <v>175.81</v>
      </c>
      <c r="R348" s="95">
        <f>TOOLS!J10</f>
        <v>0</v>
      </c>
      <c r="S348" s="39">
        <f>TOOLS!D10</f>
        <v>2810014100</v>
      </c>
      <c r="T348" s="39" t="str">
        <f>TOOLS!E10</f>
        <v>3/4" - 2"</v>
      </c>
      <c r="U348" s="39" t="str">
        <f>TOOLS!F10</f>
        <v>PF Series - Metal</v>
      </c>
      <c r="V348" s="39">
        <v>1</v>
      </c>
    </row>
    <row r="349" spans="12:22" ht="14.4" hidden="1" customHeight="1">
      <c r="L349" s="36">
        <v>344</v>
      </c>
      <c r="M349" s="39">
        <f t="shared" si="63"/>
        <v>0</v>
      </c>
      <c r="N349" s="6" t="s">
        <v>69</v>
      </c>
      <c r="O349" s="41"/>
      <c r="P349" s="39">
        <f>TOOLS!H11</f>
        <v>0</v>
      </c>
      <c r="Q349" s="95">
        <f>TOOLS!I11</f>
        <v>920.99</v>
      </c>
      <c r="R349" s="95">
        <f>TOOLS!J11</f>
        <v>0</v>
      </c>
      <c r="S349" s="39">
        <f>TOOLS!D11</f>
        <v>2810084100</v>
      </c>
      <c r="T349" s="39" t="str">
        <f>TOOLS!E11</f>
        <v>2 1/2" - 3"</v>
      </c>
      <c r="U349" s="39" t="str">
        <f>TOOLS!F11</f>
        <v>2 handle deburrer</v>
      </c>
      <c r="V349" s="39">
        <v>1</v>
      </c>
    </row>
    <row r="350" spans="12:22" ht="14.4" hidden="1" customHeight="1">
      <c r="L350" s="36">
        <v>345</v>
      </c>
      <c r="M350" s="39"/>
      <c r="N350" s="319"/>
      <c r="O350" s="41"/>
      <c r="P350" s="87"/>
      <c r="Q350" s="96"/>
      <c r="R350" s="96"/>
      <c r="S350" s="87"/>
      <c r="T350" s="87"/>
      <c r="U350" s="87"/>
      <c r="V350" s="87"/>
    </row>
    <row r="351" spans="12:22" ht="14.4" hidden="1" customHeight="1">
      <c r="L351" s="36">
        <v>346</v>
      </c>
      <c r="M351" s="39"/>
      <c r="N351" s="319"/>
      <c r="O351" s="41"/>
      <c r="P351" s="87"/>
      <c r="Q351" s="96"/>
      <c r="R351" s="96"/>
      <c r="S351" s="87"/>
      <c r="T351" s="87"/>
      <c r="U351" s="87"/>
      <c r="V351" s="87"/>
    </row>
    <row r="352" spans="12:22" ht="14.4" hidden="1" customHeight="1">
      <c r="L352" s="36">
        <v>347</v>
      </c>
      <c r="M352" s="39">
        <f>IF(P352&gt;0,M349+1,M349)</f>
        <v>0</v>
      </c>
      <c r="N352" s="6" t="s">
        <v>1685</v>
      </c>
      <c r="O352" s="41"/>
      <c r="P352" s="39">
        <f>TOOLS!H14</f>
        <v>0</v>
      </c>
      <c r="Q352" s="95">
        <f>TOOLS!I14</f>
        <v>29.73</v>
      </c>
      <c r="R352" s="95">
        <f>TOOLS!J14</f>
        <v>0</v>
      </c>
      <c r="S352" s="39">
        <f>TOOLS!D14</f>
        <v>2810004200</v>
      </c>
      <c r="T352" s="39" t="str">
        <f>TOOLS!E14</f>
        <v>3/4" - 4"</v>
      </c>
      <c r="U352" s="39" t="str">
        <f>TOOLS!F14</f>
        <v>Used to debur quick drop holes</v>
      </c>
      <c r="V352" s="39">
        <v>1</v>
      </c>
    </row>
    <row r="353" spans="12:22" ht="14.4" hidden="1" customHeight="1">
      <c r="L353" s="36">
        <v>348</v>
      </c>
      <c r="M353" s="39">
        <f t="shared" ref="M353:M400" si="68">IF(P353&gt;0,M352+1,M352)</f>
        <v>0</v>
      </c>
      <c r="N353" s="6" t="s">
        <v>1685</v>
      </c>
      <c r="O353" s="41"/>
      <c r="P353" s="39">
        <f>TOOLS!H15</f>
        <v>0</v>
      </c>
      <c r="Q353" s="95">
        <f>TOOLS!I15</f>
        <v>34.32</v>
      </c>
      <c r="R353" s="95">
        <f>TOOLS!J15</f>
        <v>0</v>
      </c>
      <c r="S353" s="39">
        <f>TOOLS!D15</f>
        <v>2810064100</v>
      </c>
      <c r="T353" s="39" t="str">
        <f>TOOLS!E15</f>
        <v>2" - 6"</v>
      </c>
      <c r="U353" s="39" t="str">
        <f>TOOLS!F15</f>
        <v>Used to debur quick drop holes &amp; Large Pipe</v>
      </c>
      <c r="V353" s="39">
        <v>1</v>
      </c>
    </row>
    <row r="354" spans="12:22" ht="14.4" hidden="1" customHeight="1">
      <c r="L354" s="36">
        <v>349</v>
      </c>
      <c r="M354" s="39">
        <f t="shared" si="68"/>
        <v>0</v>
      </c>
      <c r="N354" s="319"/>
      <c r="O354" s="41"/>
      <c r="P354" s="87">
        <f>TOOLS!H16</f>
        <v>0</v>
      </c>
      <c r="Q354" s="96"/>
      <c r="R354" s="96"/>
      <c r="S354" s="87">
        <f>TOOLS!D16</f>
        <v>0</v>
      </c>
      <c r="T354" s="87">
        <f>TOOLS!E16</f>
        <v>0</v>
      </c>
      <c r="U354" s="87">
        <f>TOOLS!F16</f>
        <v>0</v>
      </c>
      <c r="V354" s="87"/>
    </row>
    <row r="355" spans="12:22" ht="14.4" hidden="1" customHeight="1">
      <c r="L355" s="36">
        <v>350</v>
      </c>
      <c r="M355" s="39">
        <f t="shared" si="68"/>
        <v>0</v>
      </c>
      <c r="N355" s="319"/>
      <c r="O355" s="41"/>
      <c r="P355" s="87">
        <f>TOOLS!H17</f>
        <v>0</v>
      </c>
      <c r="Q355" s="96"/>
      <c r="R355" s="96"/>
      <c r="S355" s="87">
        <f>TOOLS!D17</f>
        <v>0</v>
      </c>
      <c r="T355" s="87">
        <f>TOOLS!E17</f>
        <v>0</v>
      </c>
      <c r="U355" s="87"/>
      <c r="V355" s="87"/>
    </row>
    <row r="356" spans="12:22" ht="14.4" hidden="1" customHeight="1">
      <c r="L356" s="36">
        <v>351</v>
      </c>
      <c r="M356" s="39">
        <f t="shared" si="68"/>
        <v>0</v>
      </c>
      <c r="N356" s="319"/>
      <c r="O356" s="41"/>
      <c r="P356" s="87"/>
      <c r="Q356" s="96"/>
      <c r="R356" s="96"/>
      <c r="S356" s="87"/>
      <c r="T356" s="87"/>
      <c r="U356" s="87"/>
      <c r="V356" s="87"/>
    </row>
    <row r="357" spans="12:22" ht="14.4" hidden="1" customHeight="1">
      <c r="L357" s="36">
        <v>352</v>
      </c>
      <c r="M357" s="39">
        <f t="shared" si="68"/>
        <v>0</v>
      </c>
      <c r="N357" s="6" t="s">
        <v>76</v>
      </c>
      <c r="O357" s="41"/>
      <c r="P357" s="39">
        <f>TOOLS!H19</f>
        <v>0</v>
      </c>
      <c r="Q357" s="95">
        <f>TOOLS!I19</f>
        <v>7.12</v>
      </c>
      <c r="R357" s="95">
        <f>TOOLS!J19</f>
        <v>0</v>
      </c>
      <c r="S357" s="39">
        <f>TOOLS!D19</f>
        <v>2810014300</v>
      </c>
      <c r="T357" s="39" t="str">
        <f>TOOLS!E19</f>
        <v>14mm / 9/16"</v>
      </c>
      <c r="U357" s="39" t="str">
        <f>TOOLS!F19</f>
        <v xml:space="preserve">PF Series 1" </v>
      </c>
      <c r="V357" s="39">
        <v>1</v>
      </c>
    </row>
    <row r="358" spans="12:22" ht="14.4" hidden="1" customHeight="1">
      <c r="L358" s="36">
        <v>353</v>
      </c>
      <c r="M358" s="39">
        <f t="shared" si="68"/>
        <v>0</v>
      </c>
      <c r="N358" s="6" t="s">
        <v>76</v>
      </c>
      <c r="O358" s="41"/>
      <c r="P358" s="39">
        <f>TOOLS!H20</f>
        <v>0</v>
      </c>
      <c r="Q358" s="95">
        <f>TOOLS!I20</f>
        <v>5.93</v>
      </c>
      <c r="R358" s="95">
        <f>TOOLS!J20</f>
        <v>0</v>
      </c>
      <c r="S358" s="39">
        <f>TOOLS!D20</f>
        <v>2810024300</v>
      </c>
      <c r="T358" s="39" t="str">
        <f>TOOLS!E20</f>
        <v>24mm / 1"</v>
      </c>
      <c r="U358" s="39" t="str">
        <f>TOOLS!F20</f>
        <v>PF Series 1 1/2" - 3"</v>
      </c>
      <c r="V358" s="39">
        <v>1</v>
      </c>
    </row>
    <row r="359" spans="12:22" ht="14.4" hidden="1" customHeight="1">
      <c r="L359" s="36">
        <v>354</v>
      </c>
      <c r="M359" s="39">
        <f t="shared" si="68"/>
        <v>0</v>
      </c>
      <c r="N359" s="319"/>
      <c r="O359" s="41"/>
      <c r="P359" s="87"/>
      <c r="Q359" s="96"/>
      <c r="R359" s="96"/>
      <c r="S359" s="87"/>
      <c r="T359" s="87"/>
      <c r="U359" s="87"/>
      <c r="V359" s="87"/>
    </row>
    <row r="360" spans="12:22" ht="14.4" hidden="1" customHeight="1">
      <c r="L360" s="36">
        <v>355</v>
      </c>
      <c r="M360" s="39">
        <f t="shared" si="68"/>
        <v>0</v>
      </c>
      <c r="N360" s="319"/>
      <c r="O360" s="41"/>
      <c r="P360" s="87"/>
      <c r="Q360" s="96"/>
      <c r="R360" s="96"/>
      <c r="S360" s="87"/>
      <c r="T360" s="87"/>
      <c r="U360" s="87"/>
      <c r="V360" s="87"/>
    </row>
    <row r="361" spans="12:22" ht="14.4" hidden="1" customHeight="1">
      <c r="L361" s="36">
        <v>356</v>
      </c>
      <c r="M361" s="39">
        <f t="shared" si="68"/>
        <v>0</v>
      </c>
      <c r="N361" s="319"/>
      <c r="O361" s="41"/>
      <c r="P361" s="87"/>
      <c r="Q361" s="96"/>
      <c r="R361" s="96"/>
      <c r="S361" s="87"/>
      <c r="T361" s="87"/>
      <c r="U361" s="87"/>
      <c r="V361" s="87"/>
    </row>
    <row r="362" spans="12:22" ht="14.4" hidden="1" customHeight="1">
      <c r="L362" s="36">
        <v>357</v>
      </c>
      <c r="M362" s="39">
        <f t="shared" si="68"/>
        <v>0</v>
      </c>
      <c r="N362" s="6" t="s">
        <v>406</v>
      </c>
      <c r="O362" s="41"/>
      <c r="P362" s="39">
        <f>TOOLS!H24</f>
        <v>0</v>
      </c>
      <c r="Q362" s="95">
        <f>TOOLS!I24</f>
        <v>9.34</v>
      </c>
      <c r="R362" s="95">
        <f>TOOLS!J24</f>
        <v>0</v>
      </c>
      <c r="S362" s="39">
        <f>TOOLS!D24</f>
        <v>2810004400</v>
      </c>
      <c r="T362" s="39" t="str">
        <f>TOOLS!E24</f>
        <v>1" - 3"</v>
      </c>
      <c r="U362" s="39">
        <f>TOOLS!F24</f>
        <v>0</v>
      </c>
      <c r="V362" s="39">
        <v>1</v>
      </c>
    </row>
    <row r="363" spans="12:22" ht="14.4" hidden="1" customHeight="1">
      <c r="L363" s="36">
        <v>358</v>
      </c>
      <c r="M363" s="39">
        <f t="shared" si="68"/>
        <v>0</v>
      </c>
      <c r="N363" s="319"/>
      <c r="O363" s="41"/>
      <c r="P363" s="87"/>
      <c r="Q363" s="96"/>
      <c r="R363" s="96"/>
      <c r="S363" s="87"/>
      <c r="T363" s="87"/>
      <c r="U363" s="87"/>
      <c r="V363" s="87"/>
    </row>
    <row r="364" spans="12:22" ht="14.4" hidden="1" customHeight="1">
      <c r="L364" s="36">
        <v>359</v>
      </c>
      <c r="M364" s="39">
        <f t="shared" si="68"/>
        <v>0</v>
      </c>
      <c r="N364" s="319"/>
      <c r="O364" s="41"/>
      <c r="P364" s="87"/>
      <c r="Q364" s="96"/>
      <c r="R364" s="96"/>
      <c r="S364" s="87"/>
      <c r="T364" s="87"/>
      <c r="U364" s="87"/>
      <c r="V364" s="87"/>
    </row>
    <row r="365" spans="12:22" ht="14.4" hidden="1" customHeight="1">
      <c r="L365" s="36">
        <v>360</v>
      </c>
      <c r="M365" s="39">
        <f t="shared" si="68"/>
        <v>0</v>
      </c>
      <c r="N365" s="6" t="s">
        <v>73</v>
      </c>
      <c r="O365" s="41"/>
      <c r="P365" s="39">
        <f>TOOLS!H27</f>
        <v>0</v>
      </c>
      <c r="Q365" s="95">
        <f>TOOLS!I27</f>
        <v>1.18</v>
      </c>
      <c r="R365" s="95">
        <f>TOOLS!J27</f>
        <v>0</v>
      </c>
      <c r="S365" s="39">
        <f>TOOLS!D27</f>
        <v>2811014900</v>
      </c>
      <c r="T365" s="39">
        <f>TOOLS!E27</f>
        <v>0</v>
      </c>
      <c r="U365" s="39">
        <f>TOOLS!F27</f>
        <v>0</v>
      </c>
      <c r="V365" s="39">
        <v>1</v>
      </c>
    </row>
    <row r="366" spans="12:22" ht="14.4" hidden="1" customHeight="1">
      <c r="L366" s="36">
        <v>361</v>
      </c>
      <c r="M366" s="39">
        <f t="shared" si="68"/>
        <v>0</v>
      </c>
      <c r="N366" s="18"/>
      <c r="O366" s="41"/>
      <c r="P366" s="87"/>
      <c r="Q366" s="96"/>
      <c r="R366" s="96"/>
      <c r="S366" s="87"/>
      <c r="T366" s="87"/>
      <c r="U366" s="87"/>
      <c r="V366" s="87"/>
    </row>
    <row r="367" spans="12:22" ht="14.4" hidden="1" customHeight="1">
      <c r="L367" s="36">
        <v>362</v>
      </c>
      <c r="M367" s="39">
        <f t="shared" si="68"/>
        <v>0</v>
      </c>
      <c r="N367" s="319"/>
      <c r="O367" s="41"/>
      <c r="P367" s="87"/>
      <c r="Q367" s="96"/>
      <c r="R367" s="96"/>
      <c r="S367" s="87"/>
      <c r="T367" s="87"/>
      <c r="U367" s="87"/>
      <c r="V367" s="87"/>
    </row>
    <row r="368" spans="12:22" ht="14.4" hidden="1" customHeight="1">
      <c r="L368" s="36">
        <v>363</v>
      </c>
      <c r="M368" s="39">
        <f t="shared" si="68"/>
        <v>0</v>
      </c>
      <c r="N368" s="319"/>
      <c r="O368" s="41"/>
      <c r="P368" s="87"/>
      <c r="Q368" s="96"/>
      <c r="R368" s="96"/>
      <c r="S368" s="87"/>
      <c r="T368" s="87"/>
      <c r="U368" s="87"/>
      <c r="V368" s="87"/>
    </row>
    <row r="369" spans="12:22" ht="14.4" hidden="1" customHeight="1">
      <c r="L369" s="36">
        <v>364</v>
      </c>
      <c r="M369" s="39">
        <f t="shared" si="68"/>
        <v>0</v>
      </c>
      <c r="N369" s="6" t="s">
        <v>74</v>
      </c>
      <c r="O369" s="41"/>
      <c r="P369" s="39">
        <f>TOOLS!H31</f>
        <v>0</v>
      </c>
      <c r="Q369" s="95">
        <f>TOOLS!I31</f>
        <v>147.80000000000001</v>
      </c>
      <c r="R369" s="95">
        <f>TOOLS!J31</f>
        <v>0</v>
      </c>
      <c r="S369" s="39">
        <f>TOOLS!D31</f>
        <v>2810004000</v>
      </c>
      <c r="T369" s="39" t="str">
        <f>TOOLS!E31</f>
        <v>3/4" - 1 1/2"</v>
      </c>
      <c r="U369" s="39">
        <f>TOOLS!F31</f>
        <v>0</v>
      </c>
      <c r="V369" s="39">
        <v>1</v>
      </c>
    </row>
    <row r="370" spans="12:22" ht="14.4" hidden="1" customHeight="1">
      <c r="L370" s="36">
        <v>365</v>
      </c>
      <c r="M370" s="39">
        <f t="shared" si="68"/>
        <v>0</v>
      </c>
      <c r="N370" s="6" t="s">
        <v>74</v>
      </c>
      <c r="O370" s="41"/>
      <c r="P370" s="39">
        <f>TOOLS!H32</f>
        <v>0</v>
      </c>
      <c r="Q370" s="95">
        <f>TOOLS!I32</f>
        <v>295.64</v>
      </c>
      <c r="R370" s="95">
        <f>TOOLS!J32</f>
        <v>0</v>
      </c>
      <c r="S370" s="39">
        <f>TOOLS!D32</f>
        <v>2810014000</v>
      </c>
      <c r="T370" s="39" t="str">
        <f>TOOLS!E32</f>
        <v>2"- 3"</v>
      </c>
      <c r="U370" s="39">
        <f>TOOLS!F32</f>
        <v>0</v>
      </c>
      <c r="V370" s="39">
        <v>1</v>
      </c>
    </row>
    <row r="371" spans="12:22" ht="14.4" hidden="1" customHeight="1">
      <c r="L371" s="36">
        <v>366</v>
      </c>
      <c r="M371" s="39">
        <f t="shared" si="68"/>
        <v>0</v>
      </c>
      <c r="N371" s="6" t="s">
        <v>74</v>
      </c>
      <c r="O371" s="41"/>
      <c r="P371" s="39">
        <f>TOOLS!H33</f>
        <v>0</v>
      </c>
      <c r="Q371" s="95">
        <f>TOOLS!I33</f>
        <v>412.2</v>
      </c>
      <c r="R371" s="95">
        <f>TOOLS!J33</f>
        <v>0</v>
      </c>
      <c r="S371" s="39">
        <f>TOOLS!D33</f>
        <v>2810024000</v>
      </c>
      <c r="T371" s="39" t="str">
        <f>TOOLS!E33</f>
        <v>4"- 6"</v>
      </c>
      <c r="U371" s="39">
        <f>TOOLS!F33</f>
        <v>0</v>
      </c>
      <c r="V371" s="39">
        <v>1</v>
      </c>
    </row>
    <row r="372" spans="12:22" ht="14.4" hidden="1" customHeight="1">
      <c r="L372" s="36">
        <v>367</v>
      </c>
      <c r="M372" s="39">
        <f t="shared" si="68"/>
        <v>0</v>
      </c>
      <c r="N372" s="6" t="s">
        <v>74</v>
      </c>
      <c r="O372" s="41"/>
      <c r="P372" s="39">
        <f>TOOLS!H34</f>
        <v>0</v>
      </c>
      <c r="Q372" s="95">
        <f>TOOLS!I34</f>
        <v>1102.7</v>
      </c>
      <c r="R372" s="95">
        <f>TOOLS!J34</f>
        <v>0</v>
      </c>
      <c r="S372" s="39">
        <f>TOOLS!D34</f>
        <v>2810064080</v>
      </c>
      <c r="T372" s="39" t="str">
        <f>TOOLS!E34</f>
        <v>110V Electric</v>
      </c>
      <c r="U372" s="39" t="str">
        <f>TOOLS!F34</f>
        <v>All sizes - 3/4" - 6"</v>
      </c>
      <c r="V372" s="39">
        <v>1</v>
      </c>
    </row>
    <row r="373" spans="12:22" ht="14.4" hidden="1" customHeight="1">
      <c r="L373" s="36">
        <v>368</v>
      </c>
      <c r="M373" s="39">
        <f t="shared" si="68"/>
        <v>0</v>
      </c>
      <c r="N373" s="319"/>
      <c r="O373" s="41"/>
      <c r="P373" s="87"/>
      <c r="Q373" s="96"/>
      <c r="R373" s="96"/>
      <c r="S373" s="87"/>
      <c r="T373" s="87"/>
      <c r="U373" s="87"/>
      <c r="V373" s="87"/>
    </row>
    <row r="374" spans="12:22" ht="14.4" hidden="1" customHeight="1">
      <c r="L374" s="36">
        <v>369</v>
      </c>
      <c r="M374" s="39">
        <f t="shared" si="68"/>
        <v>0</v>
      </c>
      <c r="N374" s="319"/>
      <c r="O374" s="41"/>
      <c r="P374" s="87"/>
      <c r="Q374" s="96"/>
      <c r="R374" s="96"/>
      <c r="S374" s="87"/>
      <c r="T374" s="87"/>
      <c r="U374" s="87"/>
      <c r="V374" s="87"/>
    </row>
    <row r="375" spans="12:22" ht="14.4" hidden="1" customHeight="1">
      <c r="L375" s="36">
        <v>370</v>
      </c>
      <c r="M375" s="39">
        <f t="shared" si="68"/>
        <v>0</v>
      </c>
      <c r="N375" s="6" t="s">
        <v>404</v>
      </c>
      <c r="O375" s="41"/>
      <c r="P375" s="39">
        <f>TOOLS!H37</f>
        <v>0</v>
      </c>
      <c r="Q375" s="95">
        <f>TOOLS!I37</f>
        <v>18.95</v>
      </c>
      <c r="R375" s="95">
        <f>TOOLS!J37</f>
        <v>0</v>
      </c>
      <c r="S375" s="39">
        <f>TOOLS!D37</f>
        <v>2810014800</v>
      </c>
      <c r="T375" s="39">
        <f>TOOLS!E37</f>
        <v>0</v>
      </c>
      <c r="U375" s="39" t="str">
        <f>TOOLS!F37</f>
        <v>1/2 liter bottle</v>
      </c>
      <c r="V375" s="39">
        <v>1</v>
      </c>
    </row>
    <row r="376" spans="12:22" ht="14.4" hidden="1" customHeight="1">
      <c r="L376" s="36">
        <v>371</v>
      </c>
      <c r="M376" s="39">
        <f t="shared" si="68"/>
        <v>0</v>
      </c>
      <c r="N376" s="6" t="s">
        <v>404</v>
      </c>
      <c r="O376" s="41"/>
      <c r="P376" s="39">
        <f>TOOLS!H38</f>
        <v>0</v>
      </c>
      <c r="Q376" s="95">
        <f>TOOLS!I38</f>
        <v>238.10399999999998</v>
      </c>
      <c r="R376" s="95">
        <f>TOOLS!J38</f>
        <v>0</v>
      </c>
      <c r="S376" s="39">
        <f>TOOLS!D38</f>
        <v>1312100945</v>
      </c>
      <c r="T376" s="39">
        <f>TOOLS!E38</f>
        <v>0</v>
      </c>
      <c r="U376" s="39" t="str">
        <f>TOOLS!F38</f>
        <v>4 liter bottles (Qty - 4)</v>
      </c>
      <c r="V376" s="39">
        <v>1</v>
      </c>
    </row>
    <row r="377" spans="12:22" ht="14.4" hidden="1" customHeight="1">
      <c r="L377" s="36">
        <v>372</v>
      </c>
      <c r="M377" s="39">
        <f t="shared" si="68"/>
        <v>0</v>
      </c>
      <c r="N377" s="319"/>
      <c r="O377" s="41"/>
      <c r="P377" s="87"/>
      <c r="Q377" s="96"/>
      <c r="R377" s="96"/>
      <c r="S377" s="87"/>
      <c r="T377" s="87"/>
      <c r="U377" s="87"/>
      <c r="V377" s="87"/>
    </row>
    <row r="378" spans="12:22" ht="14.4" hidden="1" customHeight="1">
      <c r="L378" s="36">
        <v>373</v>
      </c>
      <c r="M378" s="39">
        <f t="shared" si="68"/>
        <v>0</v>
      </c>
      <c r="N378" s="319"/>
      <c r="O378" s="41"/>
      <c r="P378" s="87"/>
      <c r="Q378" s="96"/>
      <c r="R378" s="96"/>
      <c r="S378" s="87"/>
      <c r="T378" s="87"/>
      <c r="U378" s="87"/>
      <c r="V378" s="87"/>
    </row>
    <row r="379" spans="12:22" ht="14.4" hidden="1" customHeight="1">
      <c r="L379" s="36">
        <v>374</v>
      </c>
      <c r="M379" s="39">
        <f t="shared" si="68"/>
        <v>0</v>
      </c>
      <c r="N379" s="319"/>
      <c r="O379" s="41"/>
      <c r="P379" s="87"/>
      <c r="Q379" s="96"/>
      <c r="R379" s="96"/>
      <c r="S379" s="87"/>
      <c r="T379" s="87"/>
      <c r="U379" s="87"/>
      <c r="V379" s="87"/>
    </row>
    <row r="380" spans="12:22" ht="14.4" hidden="1" customHeight="1">
      <c r="L380" s="36">
        <v>375</v>
      </c>
      <c r="M380" s="39">
        <f t="shared" si="68"/>
        <v>0</v>
      </c>
      <c r="N380" s="319"/>
      <c r="O380" s="41"/>
      <c r="P380" s="87"/>
      <c r="Q380" s="96"/>
      <c r="R380" s="96"/>
      <c r="S380" s="87"/>
      <c r="T380" s="87"/>
      <c r="U380" s="87"/>
      <c r="V380" s="87"/>
    </row>
    <row r="381" spans="12:22" ht="14.4" hidden="1" customHeight="1">
      <c r="L381" s="36">
        <v>376</v>
      </c>
      <c r="M381" s="39">
        <f t="shared" si="68"/>
        <v>0</v>
      </c>
      <c r="N381" s="6" t="s">
        <v>1683</v>
      </c>
      <c r="O381" s="41"/>
      <c r="P381" s="39">
        <f>TOOLS!H43</f>
        <v>0</v>
      </c>
      <c r="Q381" s="95">
        <f>TOOLS!I43</f>
        <v>4.5</v>
      </c>
      <c r="R381" s="95">
        <f>TOOLS!J43</f>
        <v>0</v>
      </c>
      <c r="S381" s="39">
        <f>TOOLS!D43</f>
        <v>2811102800</v>
      </c>
      <c r="T381" s="39" t="str">
        <f>TOOLS!E43</f>
        <v xml:space="preserve">20 / ¾" </v>
      </c>
      <c r="U381" s="39" t="str">
        <f>TOOLS!F43</f>
        <v>Push to connect (only use for disassembly)</v>
      </c>
      <c r="V381" s="39">
        <v>1</v>
      </c>
    </row>
    <row r="382" spans="12:22" ht="14.4" hidden="1" customHeight="1">
      <c r="L382" s="36">
        <v>377</v>
      </c>
      <c r="M382" s="39">
        <f t="shared" si="68"/>
        <v>0</v>
      </c>
      <c r="N382" s="6" t="s">
        <v>1683</v>
      </c>
      <c r="O382" s="41"/>
      <c r="P382" s="39">
        <f>TOOLS!H44</f>
        <v>0</v>
      </c>
      <c r="Q382" s="95">
        <f>TOOLS!I44</f>
        <v>4.59</v>
      </c>
      <c r="R382" s="95">
        <f>TOOLS!J44</f>
        <v>0</v>
      </c>
      <c r="S382" s="39">
        <f>TOOLS!D44</f>
        <v>2811202800</v>
      </c>
      <c r="T382" s="39" t="str">
        <f>TOOLS!E44</f>
        <v xml:space="preserve">25 / 1" </v>
      </c>
      <c r="U382" s="39" t="str">
        <f>TOOLS!F44</f>
        <v>Push to connect (only use for disassembly)</v>
      </c>
      <c r="V382" s="39">
        <v>1</v>
      </c>
    </row>
    <row r="383" spans="12:22" ht="14.4" hidden="1" customHeight="1">
      <c r="L383" s="36">
        <v>378</v>
      </c>
      <c r="M383" s="39">
        <f t="shared" si="68"/>
        <v>0</v>
      </c>
      <c r="N383" s="6" t="s">
        <v>1683</v>
      </c>
      <c r="O383" s="41"/>
      <c r="P383" s="39">
        <f>TOOLS!H45</f>
        <v>0</v>
      </c>
      <c r="Q383" s="95">
        <f>TOOLS!I45</f>
        <v>49.26</v>
      </c>
      <c r="R383" s="95">
        <f>TOOLS!J45</f>
        <v>0</v>
      </c>
      <c r="S383" s="39">
        <f>TOOLS!D45</f>
        <v>2811402800</v>
      </c>
      <c r="T383" s="39" t="str">
        <f>TOOLS!E45</f>
        <v xml:space="preserve">40 / 1½" </v>
      </c>
      <c r="U383" s="39" t="str">
        <f>TOOLS!F45</f>
        <v>Push to connect (only use for disassembly)</v>
      </c>
      <c r="V383" s="39">
        <v>1</v>
      </c>
    </row>
    <row r="384" spans="12:22" ht="14.4" hidden="1" customHeight="1">
      <c r="L384" s="36">
        <v>379</v>
      </c>
      <c r="M384" s="39">
        <f t="shared" si="68"/>
        <v>0</v>
      </c>
      <c r="N384" s="6" t="s">
        <v>1683</v>
      </c>
      <c r="O384" s="41"/>
      <c r="P384" s="39">
        <f>TOOLS!H46</f>
        <v>0</v>
      </c>
      <c r="Q384" s="95">
        <f>TOOLS!I46</f>
        <v>52.95</v>
      </c>
      <c r="R384" s="95">
        <f>TOOLS!J46</f>
        <v>0</v>
      </c>
      <c r="S384" s="39">
        <f>TOOLS!D46</f>
        <v>2811502800</v>
      </c>
      <c r="T384" s="39" t="str">
        <f>TOOLS!E46</f>
        <v xml:space="preserve">50 / 2" </v>
      </c>
      <c r="U384" s="39" t="str">
        <f>TOOLS!F46</f>
        <v>Push to connect (only use for disassembly)</v>
      </c>
      <c r="V384" s="39">
        <v>1</v>
      </c>
    </row>
    <row r="385" spans="12:22" ht="14.4" hidden="1" customHeight="1">
      <c r="L385" s="36">
        <v>380</v>
      </c>
      <c r="M385" s="39">
        <f t="shared" si="68"/>
        <v>0</v>
      </c>
      <c r="N385" s="6" t="s">
        <v>1683</v>
      </c>
      <c r="O385" s="41"/>
      <c r="P385" s="39">
        <f>TOOLS!H47</f>
        <v>0</v>
      </c>
      <c r="Q385" s="95">
        <f>TOOLS!I47</f>
        <v>63.77</v>
      </c>
      <c r="R385" s="95">
        <f>TOOLS!J47</f>
        <v>0</v>
      </c>
      <c r="S385" s="39">
        <f>TOOLS!D47</f>
        <v>2811602890</v>
      </c>
      <c r="T385" s="39" t="str">
        <f>TOOLS!E47</f>
        <v>63 / 2½"</v>
      </c>
      <c r="U385" s="39" t="str">
        <f>TOOLS!F47</f>
        <v>Use on Nut of Fitting (PM Series)</v>
      </c>
      <c r="V385" s="39">
        <v>1</v>
      </c>
    </row>
    <row r="386" spans="12:22" ht="14.4" hidden="1" customHeight="1">
      <c r="L386" s="36">
        <v>381</v>
      </c>
      <c r="M386" s="39">
        <f t="shared" si="68"/>
        <v>0</v>
      </c>
      <c r="N386" s="6" t="s">
        <v>1683</v>
      </c>
      <c r="O386" s="41"/>
      <c r="P386" s="39">
        <f>TOOLS!H48</f>
        <v>0</v>
      </c>
      <c r="Q386" s="95">
        <f>TOOLS!I48</f>
        <v>69.37</v>
      </c>
      <c r="R386" s="95">
        <f>TOOLS!J48</f>
        <v>0</v>
      </c>
      <c r="S386" s="39">
        <f>TOOLS!D48</f>
        <v>2811662890</v>
      </c>
      <c r="T386" s="39" t="str">
        <f>TOOLS!E48</f>
        <v>63 / 2½"</v>
      </c>
      <c r="U386" s="39" t="str">
        <f>TOOLS!F48</f>
        <v>Use on Body of Fitting (PM Series)</v>
      </c>
      <c r="V386" s="39">
        <v>1</v>
      </c>
    </row>
    <row r="387" spans="12:22" ht="14.4" hidden="1" customHeight="1">
      <c r="L387" s="36">
        <v>382</v>
      </c>
      <c r="M387" s="39">
        <f t="shared" si="68"/>
        <v>0</v>
      </c>
      <c r="N387" s="6" t="s">
        <v>1683</v>
      </c>
      <c r="O387" s="41"/>
      <c r="P387" s="39">
        <f>TOOLS!H49</f>
        <v>0</v>
      </c>
      <c r="Q387" s="95">
        <f>TOOLS!I49</f>
        <v>63.91</v>
      </c>
      <c r="R387" s="95">
        <f>TOOLS!J49</f>
        <v>0</v>
      </c>
      <c r="S387" s="39">
        <f>TOOLS!D49</f>
        <v>2811702890</v>
      </c>
      <c r="T387" s="39" t="str">
        <f>TOOLS!E49</f>
        <v>80 / 3"</v>
      </c>
      <c r="U387" s="39" t="str">
        <f>TOOLS!F49</f>
        <v>Use on Nut of Fitting (PM Series)</v>
      </c>
      <c r="V387" s="39">
        <v>1</v>
      </c>
    </row>
    <row r="388" spans="12:22" ht="14.4" hidden="1" customHeight="1">
      <c r="L388" s="36">
        <v>383</v>
      </c>
      <c r="M388" s="39">
        <f t="shared" si="68"/>
        <v>0</v>
      </c>
      <c r="N388" s="6" t="s">
        <v>1683</v>
      </c>
      <c r="O388" s="41"/>
      <c r="P388" s="39">
        <f>TOOLS!H50</f>
        <v>0</v>
      </c>
      <c r="Q388" s="95">
        <f>TOOLS!I50</f>
        <v>70.150000000000006</v>
      </c>
      <c r="R388" s="95">
        <f>TOOLS!J50</f>
        <v>0</v>
      </c>
      <c r="S388" s="39">
        <f>TOOLS!D50</f>
        <v>2811772890</v>
      </c>
      <c r="T388" s="39" t="str">
        <f>TOOLS!E50</f>
        <v>80 / 3"
63mm / 2.5" - Adapter Union</v>
      </c>
      <c r="U388" s="39" t="str">
        <f>TOOLS!F50</f>
        <v>Use on Body of 3" Fitting (PM Series) 
&amp; 2 1/2" NPT Union Adapter Fitting.</v>
      </c>
      <c r="V388" s="39">
        <v>1</v>
      </c>
    </row>
    <row r="389" spans="12:22" ht="14.4" hidden="1" customHeight="1">
      <c r="L389" s="36">
        <v>384</v>
      </c>
      <c r="M389" s="39">
        <f t="shared" si="68"/>
        <v>0</v>
      </c>
      <c r="N389" s="6" t="s">
        <v>1683</v>
      </c>
      <c r="O389" s="41"/>
      <c r="P389" s="39">
        <f>TOOLS!H51</f>
        <v>0</v>
      </c>
      <c r="Q389" s="95">
        <f>TOOLS!I51</f>
        <v>65.510000000000005</v>
      </c>
      <c r="R389" s="95">
        <f>TOOLS!J51</f>
        <v>0</v>
      </c>
      <c r="S389" s="39">
        <f>TOOLS!D51</f>
        <v>2811772891</v>
      </c>
      <c r="T389" s="39" t="str">
        <f>TOOLS!E51</f>
        <v>80 / 3"</v>
      </c>
      <c r="U389" s="39" t="str">
        <f>TOOLS!F51</f>
        <v xml:space="preserve">3" NPT Adapter Kit </v>
      </c>
      <c r="V389" s="39">
        <v>1</v>
      </c>
    </row>
    <row r="390" spans="12:22" ht="14.4" hidden="1" customHeight="1">
      <c r="L390" s="36">
        <v>385</v>
      </c>
      <c r="M390" s="39">
        <f t="shared" si="68"/>
        <v>0</v>
      </c>
      <c r="N390" s="18"/>
      <c r="O390" s="41"/>
      <c r="P390" s="87"/>
      <c r="Q390" s="96"/>
      <c r="R390" s="96"/>
      <c r="S390" s="87"/>
      <c r="T390" s="87"/>
      <c r="U390" s="87"/>
      <c r="V390" s="87"/>
    </row>
    <row r="391" spans="12:22" ht="14.4" hidden="1" customHeight="1">
      <c r="L391" s="36">
        <v>386</v>
      </c>
      <c r="M391" s="39">
        <f t="shared" si="68"/>
        <v>0</v>
      </c>
      <c r="N391" s="18"/>
      <c r="O391" s="41"/>
      <c r="P391" s="87"/>
      <c r="Q391" s="96"/>
      <c r="R391" s="96"/>
      <c r="S391" s="87"/>
      <c r="T391" s="87"/>
      <c r="U391" s="87"/>
      <c r="V391" s="87"/>
    </row>
    <row r="392" spans="12:22" ht="14.4" hidden="1" customHeight="1">
      <c r="L392" s="36">
        <v>387</v>
      </c>
      <c r="M392" s="39">
        <f t="shared" si="68"/>
        <v>0</v>
      </c>
      <c r="N392" s="6" t="s">
        <v>977</v>
      </c>
      <c r="O392" s="41"/>
      <c r="P392" s="39">
        <f>TOOLS!H54</f>
        <v>0</v>
      </c>
      <c r="Q392" s="95">
        <f>TOOLS!I54</f>
        <v>76.22</v>
      </c>
      <c r="R392" s="95">
        <f>TOOLS!J54</f>
        <v>0</v>
      </c>
      <c r="S392" s="39">
        <f>TOOLS!D54</f>
        <v>2810802800</v>
      </c>
      <c r="T392" s="39" t="str">
        <f>TOOLS!E54</f>
        <v>40 / 1½" - 80 / 3"</v>
      </c>
      <c r="U392" s="39" t="str">
        <f>TOOLS!F54</f>
        <v>Optional / Alternative</v>
      </c>
      <c r="V392" s="39">
        <v>1</v>
      </c>
    </row>
    <row r="393" spans="12:22" ht="14.4" hidden="1" customHeight="1">
      <c r="L393" s="36">
        <v>388</v>
      </c>
      <c r="M393" s="39">
        <f t="shared" si="68"/>
        <v>0</v>
      </c>
      <c r="N393" s="319"/>
      <c r="O393" s="41"/>
      <c r="P393" s="87"/>
      <c r="Q393" s="96"/>
      <c r="R393" s="96"/>
      <c r="S393" s="87"/>
      <c r="T393" s="87"/>
      <c r="U393" s="87"/>
      <c r="V393" s="87"/>
    </row>
    <row r="394" spans="12:22" ht="14.4" hidden="1" customHeight="1">
      <c r="L394" s="36">
        <v>389</v>
      </c>
      <c r="M394" s="39">
        <f t="shared" si="68"/>
        <v>0</v>
      </c>
      <c r="N394" s="18"/>
      <c r="O394" s="41"/>
      <c r="P394" s="87"/>
      <c r="Q394" s="96"/>
      <c r="R394" s="96"/>
      <c r="S394" s="87"/>
      <c r="T394" s="87"/>
      <c r="U394" s="87"/>
      <c r="V394" s="87"/>
    </row>
    <row r="395" spans="12:22" ht="14.4" hidden="1" customHeight="1">
      <c r="L395" s="36">
        <v>390</v>
      </c>
      <c r="M395" s="39">
        <f t="shared" si="68"/>
        <v>0</v>
      </c>
      <c r="N395" s="6" t="s">
        <v>1684</v>
      </c>
      <c r="O395" s="41"/>
      <c r="P395" s="39">
        <f>TOOLS!H57</f>
        <v>0</v>
      </c>
      <c r="Q395" s="95">
        <f>TOOLS!I57</f>
        <v>124.99</v>
      </c>
      <c r="R395" s="95">
        <f>TOOLS!J57</f>
        <v>0</v>
      </c>
      <c r="S395" s="39">
        <f>TOOLS!D57</f>
        <v>4027132308</v>
      </c>
      <c r="T395" s="39" t="str">
        <f>TOOLS!E57</f>
        <v>100 / 4"</v>
      </c>
      <c r="U395" s="39" t="str">
        <f>TOOLS!F57</f>
        <v>Hex Drive Socket - 8mm</v>
      </c>
      <c r="V395" s="39">
        <v>1</v>
      </c>
    </row>
    <row r="396" spans="12:22" ht="14.4" hidden="1" customHeight="1">
      <c r="L396" s="36">
        <v>391</v>
      </c>
      <c r="M396" s="39">
        <f t="shared" si="68"/>
        <v>0</v>
      </c>
      <c r="N396" s="6" t="s">
        <v>1684</v>
      </c>
      <c r="O396" s="41"/>
      <c r="P396" s="39">
        <f>TOOLS!H58</f>
        <v>0</v>
      </c>
      <c r="Q396" s="95">
        <f>TOOLS!I58</f>
        <v>185.21</v>
      </c>
      <c r="R396" s="95">
        <f>TOOLS!J58</f>
        <v>0</v>
      </c>
      <c r="S396" s="39">
        <f>TOOLS!D58</f>
        <v>462360123</v>
      </c>
      <c r="T396" s="39" t="str">
        <f>TOOLS!E58</f>
        <v>158 / 6"</v>
      </c>
      <c r="U396" s="39" t="str">
        <f>TOOLS!F58</f>
        <v>Hex Drive Socket - 10mm</v>
      </c>
      <c r="V396" s="39">
        <v>1</v>
      </c>
    </row>
    <row r="397" spans="12:22" ht="14.4" hidden="1" customHeight="1">
      <c r="L397" s="36">
        <v>392</v>
      </c>
      <c r="M397" s="39">
        <f t="shared" si="68"/>
        <v>0</v>
      </c>
      <c r="N397" s="18"/>
      <c r="O397" s="41"/>
      <c r="P397" s="87"/>
      <c r="Q397" s="96"/>
      <c r="R397" s="96"/>
      <c r="S397" s="87"/>
      <c r="T397" s="87"/>
      <c r="U397" s="87"/>
      <c r="V397" s="87"/>
    </row>
    <row r="398" spans="12:22" ht="14.4" hidden="1" customHeight="1">
      <c r="L398" s="36">
        <v>393</v>
      </c>
      <c r="M398" s="39">
        <f t="shared" si="68"/>
        <v>0</v>
      </c>
      <c r="N398" s="319"/>
      <c r="O398" s="41"/>
      <c r="P398" s="87"/>
      <c r="Q398" s="96"/>
      <c r="R398" s="96"/>
      <c r="S398" s="87"/>
      <c r="T398" s="87"/>
      <c r="U398" s="87"/>
      <c r="V398" s="87"/>
    </row>
    <row r="399" spans="12:22" ht="14.4" hidden="1" customHeight="1">
      <c r="L399" s="36">
        <v>394</v>
      </c>
      <c r="M399" s="39">
        <f t="shared" si="68"/>
        <v>0</v>
      </c>
      <c r="N399" s="6" t="s">
        <v>67</v>
      </c>
      <c r="O399" s="41"/>
      <c r="P399" s="39">
        <f>TOOLS!H61</f>
        <v>0</v>
      </c>
      <c r="Q399" s="95">
        <f>TOOLS!I61</f>
        <v>674.92</v>
      </c>
      <c r="R399" s="95">
        <f>TOOLS!J61</f>
        <v>0</v>
      </c>
      <c r="S399" s="39">
        <f>TOOLS!D61</f>
        <v>2811004500</v>
      </c>
      <c r="T399" s="39" t="str">
        <f>TOOLS!E61</f>
        <v>3/4" - 2"</v>
      </c>
      <c r="U399" s="39" t="str">
        <f>TOOLS!F61</f>
        <v>PF Series</v>
      </c>
      <c r="V399" s="39">
        <v>1</v>
      </c>
    </row>
    <row r="400" spans="12:22" ht="14.4" hidden="1" customHeight="1">
      <c r="L400" s="36">
        <v>395</v>
      </c>
      <c r="M400" s="39">
        <f t="shared" si="68"/>
        <v>0</v>
      </c>
      <c r="N400" s="6" t="s">
        <v>67</v>
      </c>
      <c r="O400" s="41"/>
      <c r="P400" s="39">
        <f>TOOLS!H62</f>
        <v>0</v>
      </c>
      <c r="Q400" s="95">
        <f>TOOLS!I62</f>
        <v>1344.48</v>
      </c>
      <c r="R400" s="95">
        <f>TOOLS!J62</f>
        <v>0</v>
      </c>
      <c r="S400" s="39">
        <f>TOOLS!D62</f>
        <v>2811024500</v>
      </c>
      <c r="T400" s="39" t="str">
        <f>TOOLS!E62</f>
        <v>2 1/2" - 6"</v>
      </c>
      <c r="U400" s="39" t="str">
        <f>TOOLS!F62</f>
        <v>PM &amp; Large Series</v>
      </c>
      <c r="V400" s="39">
        <v>1</v>
      </c>
    </row>
    <row r="401" spans="12:22" ht="14.4" hidden="1" customHeight="1">
      <c r="L401" s="36">
        <v>396</v>
      </c>
      <c r="M401" s="39">
        <f t="shared" ref="M401:M464" si="69">IF(P401&gt;0,M400+1,M400)</f>
        <v>0</v>
      </c>
      <c r="N401" s="41"/>
      <c r="O401" s="41"/>
      <c r="P401" s="86">
        <f>TOOLS!H74</f>
        <v>0</v>
      </c>
      <c r="Q401" s="97">
        <f>TOOLS!I74</f>
        <v>0</v>
      </c>
      <c r="R401" s="97">
        <f>TOOLS!J74</f>
        <v>0</v>
      </c>
      <c r="S401" s="86">
        <f>TOOLS!D74</f>
        <v>0</v>
      </c>
      <c r="T401" s="86">
        <f>TOOLS!E74</f>
        <v>0</v>
      </c>
      <c r="U401" s="86">
        <f>TOOLS!F74</f>
        <v>0</v>
      </c>
      <c r="V401" s="86"/>
    </row>
    <row r="402" spans="12:22" ht="14.4" hidden="1" customHeight="1">
      <c r="L402" s="36">
        <v>397</v>
      </c>
      <c r="M402" s="39">
        <f t="shared" si="69"/>
        <v>0</v>
      </c>
      <c r="N402" s="5" t="s">
        <v>231</v>
      </c>
      <c r="O402" s="41"/>
      <c r="P402" s="39">
        <f>'ACCESSORIES, HOSES'!H4</f>
        <v>0</v>
      </c>
      <c r="Q402" s="98">
        <f>'ACCESSORIES, HOSES'!I4</f>
        <v>197.69</v>
      </c>
      <c r="R402" s="98">
        <f>'ACCESSORIES, HOSES'!K4</f>
        <v>0</v>
      </c>
      <c r="S402" s="39">
        <f>'ACCESSORIES, HOSES'!D4</f>
        <v>2813920004</v>
      </c>
      <c r="T402" s="39" t="str">
        <f>'ACCESSORIES, HOSES'!E4</f>
        <v>3/4"</v>
      </c>
      <c r="U402" s="39" t="str">
        <f>'ACCESSORIES, HOSES'!F4</f>
        <v xml:space="preserve">Pressure Regulator </v>
      </c>
      <c r="V402" s="39">
        <v>1</v>
      </c>
    </row>
    <row r="403" spans="12:22" ht="14.4" hidden="1" customHeight="1">
      <c r="L403" s="36">
        <v>398</v>
      </c>
      <c r="M403" s="39">
        <f t="shared" si="69"/>
        <v>0</v>
      </c>
      <c r="N403" s="172" t="s">
        <v>340</v>
      </c>
      <c r="O403" s="41"/>
      <c r="P403" s="39">
        <f>'ACCESSORIES, HOSES'!H5</f>
        <v>0</v>
      </c>
      <c r="Q403" s="98">
        <f>'ACCESSORIES, HOSES'!I5</f>
        <v>199.61</v>
      </c>
      <c r="R403" s="98">
        <f>'ACCESSORIES, HOSES'!K5</f>
        <v>0</v>
      </c>
      <c r="S403" s="39">
        <f>'ACCESSORIES, HOSES'!D5</f>
        <v>2813920006</v>
      </c>
      <c r="T403" s="39" t="str">
        <f>'ACCESSORIES, HOSES'!E5</f>
        <v>1"</v>
      </c>
      <c r="U403" s="39" t="str">
        <f>'ACCESSORIES, HOSES'!F5</f>
        <v>Pressure Regulator</v>
      </c>
      <c r="V403" s="39">
        <v>1</v>
      </c>
    </row>
    <row r="404" spans="12:22" ht="14.4" hidden="1" customHeight="1">
      <c r="L404" s="36">
        <v>399</v>
      </c>
      <c r="M404" s="39">
        <f t="shared" si="69"/>
        <v>0</v>
      </c>
      <c r="N404" s="5" t="s">
        <v>232</v>
      </c>
      <c r="O404" s="41"/>
      <c r="P404" s="39">
        <f>'ACCESSORIES, HOSES'!H6</f>
        <v>0</v>
      </c>
      <c r="Q404" s="98">
        <f>'ACCESSORIES, HOSES'!I6</f>
        <v>188.33</v>
      </c>
      <c r="R404" s="98">
        <f>'ACCESSORIES, HOSES'!K6</f>
        <v>0</v>
      </c>
      <c r="S404" s="39">
        <f>'ACCESSORIES, HOSES'!D6</f>
        <v>2813920018</v>
      </c>
      <c r="T404" s="39" t="str">
        <f>'ACCESSORIES, HOSES'!E6</f>
        <v>3/4"</v>
      </c>
      <c r="U404" s="39" t="str">
        <f>'ACCESSORIES, HOSES'!F6</f>
        <v xml:space="preserve">Filter Regulator </v>
      </c>
      <c r="V404" s="39">
        <v>1</v>
      </c>
    </row>
    <row r="405" spans="12:22" ht="14.4" hidden="1" customHeight="1">
      <c r="L405" s="36">
        <v>400</v>
      </c>
      <c r="M405" s="39">
        <f t="shared" si="69"/>
        <v>0</v>
      </c>
      <c r="N405" s="172" t="s">
        <v>233</v>
      </c>
      <c r="O405" s="41"/>
      <c r="P405" s="39">
        <f>'ACCESSORIES, HOSES'!H7</f>
        <v>0</v>
      </c>
      <c r="Q405" s="98">
        <f>'ACCESSORIES, HOSES'!I7</f>
        <v>188.76</v>
      </c>
      <c r="R405" s="98">
        <f>'ACCESSORIES, HOSES'!K7</f>
        <v>0</v>
      </c>
      <c r="S405" s="39">
        <f>'ACCESSORIES, HOSES'!D7</f>
        <v>2813920020</v>
      </c>
      <c r="T405" s="39" t="str">
        <f>'ACCESSORIES, HOSES'!E7</f>
        <v>1"</v>
      </c>
      <c r="U405" s="39" t="str">
        <f>'ACCESSORIES, HOSES'!F7</f>
        <v xml:space="preserve">Filter Regulator </v>
      </c>
      <c r="V405" s="39">
        <v>1</v>
      </c>
    </row>
    <row r="406" spans="12:22" ht="14.4" hidden="1" customHeight="1">
      <c r="L406" s="36">
        <v>401</v>
      </c>
      <c r="M406" s="39">
        <f t="shared" si="69"/>
        <v>0</v>
      </c>
      <c r="N406" s="5" t="s">
        <v>338</v>
      </c>
      <c r="O406" s="41"/>
      <c r="P406" s="39">
        <f>'ACCESSORIES, HOSES'!H8</f>
        <v>0</v>
      </c>
      <c r="Q406" s="98">
        <f>'ACCESSORIES, HOSES'!I8</f>
        <v>336.42</v>
      </c>
      <c r="R406" s="98">
        <f>'ACCESSORIES, HOSES'!K8</f>
        <v>0</v>
      </c>
      <c r="S406" s="39">
        <f>'ACCESSORIES, HOSES'!D8</f>
        <v>2813920030</v>
      </c>
      <c r="T406" s="39" t="str">
        <f>'ACCESSORIES, HOSES'!E8</f>
        <v>3/4"</v>
      </c>
      <c r="U406" s="39" t="str">
        <f>'ACCESSORIES, HOSES'!F8</f>
        <v>Filter+Regulator+Lubricator</v>
      </c>
      <c r="V406" s="39">
        <v>1</v>
      </c>
    </row>
    <row r="407" spans="12:22" ht="14.4" hidden="1" customHeight="1">
      <c r="L407" s="36">
        <v>402</v>
      </c>
      <c r="M407" s="39">
        <f t="shared" si="69"/>
        <v>0</v>
      </c>
      <c r="N407" s="172" t="s">
        <v>338</v>
      </c>
      <c r="O407" s="41"/>
      <c r="P407" s="39">
        <f>'ACCESSORIES, HOSES'!H9</f>
        <v>0</v>
      </c>
      <c r="Q407" s="98">
        <f>'ACCESSORIES, HOSES'!I9</f>
        <v>343.33</v>
      </c>
      <c r="R407" s="98">
        <f>'ACCESSORIES, HOSES'!K9</f>
        <v>0</v>
      </c>
      <c r="S407" s="39">
        <f>'ACCESSORIES, HOSES'!D9</f>
        <v>2813920032</v>
      </c>
      <c r="T407" s="39" t="str">
        <f>'ACCESSORIES, HOSES'!E9</f>
        <v>1"</v>
      </c>
      <c r="U407" s="39" t="str">
        <f>'ACCESSORIES, HOSES'!F9</f>
        <v>Filter+Regulator+Lubricator</v>
      </c>
      <c r="V407" s="39">
        <v>1</v>
      </c>
    </row>
    <row r="408" spans="12:22" ht="14.4" hidden="1" customHeight="1">
      <c r="L408" s="36">
        <v>403</v>
      </c>
      <c r="M408" s="39">
        <f t="shared" si="69"/>
        <v>0</v>
      </c>
      <c r="N408" s="5" t="s">
        <v>338</v>
      </c>
      <c r="O408" s="41"/>
      <c r="P408" s="39">
        <f>'ACCESSORIES, HOSES'!H10</f>
        <v>0</v>
      </c>
      <c r="Q408" s="98">
        <f>'ACCESSORIES, HOSES'!I10</f>
        <v>162.38999999999999</v>
      </c>
      <c r="R408" s="98">
        <f>'ACCESSORIES, HOSES'!K10</f>
        <v>0</v>
      </c>
      <c r="S408" s="39">
        <f>'ACCESSORIES, HOSES'!D10</f>
        <v>2813920011</v>
      </c>
      <c r="T408" s="39" t="str">
        <f>'ACCESSORIES, HOSES'!E10</f>
        <v>3/4"</v>
      </c>
      <c r="U408" s="39" t="str">
        <f>'ACCESSORIES, HOSES'!F10</f>
        <v>Auto Drain</v>
      </c>
      <c r="V408" s="39">
        <v>1</v>
      </c>
    </row>
    <row r="409" spans="12:22" ht="14.4" hidden="1" customHeight="1">
      <c r="L409" s="36">
        <v>404</v>
      </c>
      <c r="M409" s="39">
        <f t="shared" si="69"/>
        <v>0</v>
      </c>
      <c r="N409" s="172" t="s">
        <v>339</v>
      </c>
      <c r="O409" s="41"/>
      <c r="P409" s="39">
        <f>'ACCESSORIES, HOSES'!H11</f>
        <v>0</v>
      </c>
      <c r="Q409" s="98">
        <f>'ACCESSORIES, HOSES'!I11</f>
        <v>169.41</v>
      </c>
      <c r="R409" s="98">
        <f>'ACCESSORIES, HOSES'!K11</f>
        <v>0</v>
      </c>
      <c r="S409" s="39">
        <f>'ACCESSORIES, HOSES'!D11</f>
        <v>2813920013</v>
      </c>
      <c r="T409" s="39" t="str">
        <f>'ACCESSORIES, HOSES'!E11</f>
        <v>1"</v>
      </c>
      <c r="U409" s="39" t="str">
        <f>'ACCESSORIES, HOSES'!F11</f>
        <v>Auto Drain</v>
      </c>
      <c r="V409" s="39">
        <v>1</v>
      </c>
    </row>
    <row r="410" spans="12:22" ht="14.4" hidden="1" customHeight="1">
      <c r="L410" s="36">
        <v>405</v>
      </c>
      <c r="M410" s="39">
        <f t="shared" si="69"/>
        <v>0</v>
      </c>
      <c r="N410" s="18"/>
      <c r="O410" s="41"/>
      <c r="P410" s="87">
        <f>'ACCESSORIES, HOSES'!H12</f>
        <v>0</v>
      </c>
      <c r="Q410" s="100">
        <f>'ACCESSORIES, HOSES'!I12</f>
        <v>0</v>
      </c>
      <c r="R410" s="100">
        <f>'ACCESSORIES, HOSES'!K12</f>
        <v>0</v>
      </c>
      <c r="S410" s="87">
        <f>'ACCESSORIES, HOSES'!D12</f>
        <v>0</v>
      </c>
      <c r="T410" s="87">
        <f>'ACCESSORIES, HOSES'!E12</f>
        <v>0</v>
      </c>
      <c r="U410" s="87">
        <f>'ACCESSORIES, HOSES'!F12</f>
        <v>0</v>
      </c>
      <c r="V410" s="87"/>
    </row>
    <row r="411" spans="12:22" ht="14.4" hidden="1" customHeight="1">
      <c r="L411" s="36">
        <v>406</v>
      </c>
      <c r="M411" s="39">
        <f t="shared" si="69"/>
        <v>0</v>
      </c>
      <c r="N411" s="5" t="s">
        <v>234</v>
      </c>
      <c r="O411" s="41"/>
      <c r="P411" s="39">
        <f>'ACCESSORIES, HOSES'!H13</f>
        <v>0</v>
      </c>
      <c r="Q411" s="98">
        <f>'ACCESSORIES, HOSES'!I13</f>
        <v>3.77</v>
      </c>
      <c r="R411" s="98">
        <f>'ACCESSORIES, HOSES'!K13</f>
        <v>0</v>
      </c>
      <c r="S411" s="39">
        <f>'ACCESSORIES, HOSES'!D13</f>
        <v>1312100325</v>
      </c>
      <c r="T411" s="39" t="str">
        <f>'ACCESSORIES, HOSES'!E13</f>
        <v>1/2"m      x     1/4"f</v>
      </c>
      <c r="U411" s="39">
        <f>'ACCESSORIES, HOSES'!F13</f>
        <v>0</v>
      </c>
      <c r="V411" s="39">
        <v>1</v>
      </c>
    </row>
    <row r="412" spans="12:22" ht="14.4" hidden="1" customHeight="1">
      <c r="L412" s="36">
        <v>407</v>
      </c>
      <c r="M412" s="39">
        <f t="shared" si="69"/>
        <v>0</v>
      </c>
      <c r="N412" s="5" t="s">
        <v>234</v>
      </c>
      <c r="O412" s="41"/>
      <c r="P412" s="39">
        <f>'ACCESSORIES, HOSES'!H14</f>
        <v>0</v>
      </c>
      <c r="Q412" s="98">
        <f>'ACCESSORIES, HOSES'!I14</f>
        <v>3.79</v>
      </c>
      <c r="R412" s="98">
        <f>'ACCESSORIES, HOSES'!K14</f>
        <v>0</v>
      </c>
      <c r="S412" s="39">
        <f>'ACCESSORIES, HOSES'!D14</f>
        <v>1312100326</v>
      </c>
      <c r="T412" s="39" t="str">
        <f>'ACCESSORIES, HOSES'!E14</f>
        <v>1/2"m      x     3/8"f</v>
      </c>
      <c r="U412" s="39">
        <f>'ACCESSORIES, HOSES'!F14</f>
        <v>0</v>
      </c>
      <c r="V412" s="39">
        <v>1</v>
      </c>
    </row>
    <row r="413" spans="12:22" ht="14.4" hidden="1" customHeight="1">
      <c r="L413" s="36">
        <v>408</v>
      </c>
      <c r="M413" s="39">
        <f t="shared" si="69"/>
        <v>0</v>
      </c>
      <c r="N413" s="5" t="s">
        <v>234</v>
      </c>
      <c r="O413" s="41"/>
      <c r="P413" s="39">
        <f>'ACCESSORIES, HOSES'!H15</f>
        <v>0</v>
      </c>
      <c r="Q413" s="98">
        <f>'ACCESSORIES, HOSES'!I15</f>
        <v>17.2</v>
      </c>
      <c r="R413" s="98">
        <f>'ACCESSORIES, HOSES'!K15</f>
        <v>0</v>
      </c>
      <c r="S413" s="39">
        <f>'ACCESSORIES, HOSES'!D15</f>
        <v>1312100335</v>
      </c>
      <c r="T413" s="39" t="str">
        <f>'ACCESSORIES, HOSES'!E15</f>
        <v>3/4"m      x     1/2"f</v>
      </c>
      <c r="U413" s="39">
        <f>'ACCESSORIES, HOSES'!F15</f>
        <v>0</v>
      </c>
      <c r="V413" s="39">
        <v>1</v>
      </c>
    </row>
    <row r="414" spans="12:22" ht="14.4" hidden="1" customHeight="1">
      <c r="L414" s="36">
        <v>409</v>
      </c>
      <c r="M414" s="39">
        <f t="shared" si="69"/>
        <v>0</v>
      </c>
      <c r="N414" s="5" t="s">
        <v>234</v>
      </c>
      <c r="O414" s="41"/>
      <c r="P414" s="39">
        <f>'ACCESSORIES, HOSES'!H16</f>
        <v>0</v>
      </c>
      <c r="Q414" s="98">
        <f>'ACCESSORIES, HOSES'!I16</f>
        <v>5.95</v>
      </c>
      <c r="R414" s="98">
        <f>'ACCESSORIES, HOSES'!K16</f>
        <v>0</v>
      </c>
      <c r="S414" s="39">
        <f>'ACCESSORIES, HOSES'!D16</f>
        <v>1310203228</v>
      </c>
      <c r="T414" s="39" t="str">
        <f>'ACCESSORIES, HOSES'!E16</f>
        <v>1"m          x     3/4"f</v>
      </c>
      <c r="U414" s="39">
        <f>'ACCESSORIES, HOSES'!F16</f>
        <v>0</v>
      </c>
      <c r="V414" s="39">
        <v>1</v>
      </c>
    </row>
    <row r="415" spans="12:22" ht="14.4" hidden="1" customHeight="1">
      <c r="L415" s="36">
        <v>410</v>
      </c>
      <c r="M415" s="39">
        <f t="shared" si="69"/>
        <v>0</v>
      </c>
      <c r="N415" s="5" t="s">
        <v>234</v>
      </c>
      <c r="O415" s="41"/>
      <c r="P415" s="39">
        <f>'ACCESSORIES, HOSES'!H17</f>
        <v>0</v>
      </c>
      <c r="Q415" s="98">
        <f>'ACCESSORIES, HOSES'!I17</f>
        <v>10.6</v>
      </c>
      <c r="R415" s="98">
        <f>'ACCESSORIES, HOSES'!K17</f>
        <v>0</v>
      </c>
      <c r="S415" s="39">
        <f>'ACCESSORIES, HOSES'!D17</f>
        <v>1310072403</v>
      </c>
      <c r="T415" s="39" t="str">
        <f>'ACCESSORIES, HOSES'!E17</f>
        <v>1 1/2"m   x     1"f</v>
      </c>
      <c r="U415" s="39">
        <f>'ACCESSORIES, HOSES'!F17</f>
        <v>0</v>
      </c>
      <c r="V415" s="39">
        <v>1</v>
      </c>
    </row>
    <row r="416" spans="12:22" ht="14.4" hidden="1" customHeight="1">
      <c r="L416" s="36">
        <v>411</v>
      </c>
      <c r="M416" s="39">
        <f t="shared" si="69"/>
        <v>0</v>
      </c>
      <c r="N416" s="5" t="s">
        <v>234</v>
      </c>
      <c r="O416" s="41"/>
      <c r="P416" s="39">
        <f>'ACCESSORIES, HOSES'!H18</f>
        <v>0</v>
      </c>
      <c r="Q416" s="98">
        <f>'ACCESSORIES, HOSES'!I18</f>
        <v>15.9</v>
      </c>
      <c r="R416" s="98">
        <f>'ACCESSORIES, HOSES'!K18</f>
        <v>0</v>
      </c>
      <c r="S416" s="39">
        <f>'ACCESSORIES, HOSES'!D18</f>
        <v>1310201169</v>
      </c>
      <c r="T416" s="39" t="str">
        <f>'ACCESSORIES, HOSES'!E18</f>
        <v>2"m          x     1 1/2"f</v>
      </c>
      <c r="U416" s="39">
        <f>'ACCESSORIES, HOSES'!F18</f>
        <v>0</v>
      </c>
      <c r="V416" s="39">
        <v>1</v>
      </c>
    </row>
    <row r="417" spans="12:22" ht="14.4" hidden="1" customHeight="1">
      <c r="L417" s="36">
        <v>412</v>
      </c>
      <c r="M417" s="39">
        <f t="shared" si="69"/>
        <v>0</v>
      </c>
      <c r="N417" s="5" t="s">
        <v>234</v>
      </c>
      <c r="O417" s="41"/>
      <c r="P417" s="39">
        <f>'ACCESSORIES, HOSES'!H19</f>
        <v>0</v>
      </c>
      <c r="Q417" s="98">
        <f>'ACCESSORIES, HOSES'!I19</f>
        <v>34.69</v>
      </c>
      <c r="R417" s="98">
        <f>'ACCESSORIES, HOSES'!K19</f>
        <v>0</v>
      </c>
      <c r="S417" s="39">
        <f>'ACCESSORIES, HOSES'!D19</f>
        <v>1310256325</v>
      </c>
      <c r="T417" s="39" t="str">
        <f>'ACCESSORIES, HOSES'!E19</f>
        <v>2 1/2"m   x     2"f</v>
      </c>
      <c r="U417" s="39">
        <f>'ACCESSORIES, HOSES'!F19</f>
        <v>0</v>
      </c>
      <c r="V417" s="39">
        <v>1</v>
      </c>
    </row>
    <row r="418" spans="12:22" ht="14.4" hidden="1" customHeight="1">
      <c r="L418" s="36">
        <v>413</v>
      </c>
      <c r="M418" s="39">
        <f t="shared" si="69"/>
        <v>0</v>
      </c>
      <c r="N418" s="5" t="s">
        <v>234</v>
      </c>
      <c r="O418" s="41"/>
      <c r="P418" s="39">
        <f>'ACCESSORIES, HOSES'!H20</f>
        <v>0</v>
      </c>
      <c r="Q418" s="98">
        <f>'ACCESSORIES, HOSES'!I20</f>
        <v>37.770000000000003</v>
      </c>
      <c r="R418" s="98">
        <f>'ACCESSORIES, HOSES'!K20</f>
        <v>0</v>
      </c>
      <c r="S418" s="39">
        <f>'ACCESSORIES, HOSES'!D20</f>
        <v>1310256514</v>
      </c>
      <c r="T418" s="39" t="str">
        <f>'ACCESSORIES, HOSES'!E20</f>
        <v>3"m          x     2"f</v>
      </c>
      <c r="U418" s="39">
        <f>'ACCESSORIES, HOSES'!F20</f>
        <v>0</v>
      </c>
      <c r="V418" s="39">
        <v>1</v>
      </c>
    </row>
    <row r="419" spans="12:22" ht="14.4" hidden="1" customHeight="1">
      <c r="L419" s="36">
        <v>414</v>
      </c>
      <c r="M419" s="39">
        <f t="shared" si="69"/>
        <v>0</v>
      </c>
      <c r="N419" s="5" t="s">
        <v>234</v>
      </c>
      <c r="O419" s="41"/>
      <c r="P419" s="39">
        <f>'ACCESSORIES, HOSES'!H21</f>
        <v>0</v>
      </c>
      <c r="Q419" s="98">
        <f>'ACCESSORIES, HOSES'!I21</f>
        <v>46.27</v>
      </c>
      <c r="R419" s="98">
        <f>'ACCESSORIES, HOSES'!K21</f>
        <v>0</v>
      </c>
      <c r="S419" s="39">
        <f>'ACCESSORIES, HOSES'!D21</f>
        <v>1310256082</v>
      </c>
      <c r="T419" s="39" t="str">
        <f>'ACCESSORIES, HOSES'!E21</f>
        <v>3"m          x     2 1/2"f</v>
      </c>
      <c r="U419" s="39">
        <f>'ACCESSORIES, HOSES'!F21</f>
        <v>0</v>
      </c>
      <c r="V419" s="39">
        <v>1</v>
      </c>
    </row>
    <row r="420" spans="12:22" ht="14.4" hidden="1" customHeight="1">
      <c r="L420" s="36">
        <v>415</v>
      </c>
      <c r="M420" s="39">
        <f t="shared" si="69"/>
        <v>0</v>
      </c>
      <c r="N420" s="5" t="s">
        <v>234</v>
      </c>
      <c r="O420" s="41"/>
      <c r="P420" s="39">
        <f>'ACCESSORIES, HOSES'!H23</f>
        <v>0</v>
      </c>
      <c r="Q420" s="98">
        <f>'ACCESSORIES, HOSES'!I23</f>
        <v>11.84</v>
      </c>
      <c r="R420" s="98">
        <f>'ACCESSORIES, HOSES'!K23</f>
        <v>0</v>
      </c>
      <c r="S420" s="39">
        <f>'ACCESSORIES, HOSES'!D23</f>
        <v>2811007700</v>
      </c>
      <c r="T420" s="39" t="str">
        <f>'ACCESSORIES, HOSES'!E23</f>
        <v>1/2" Male x 1/2" Male</v>
      </c>
      <c r="U420" s="39">
        <f>'ACCESSORIES, HOSES'!F23</f>
        <v>0</v>
      </c>
      <c r="V420" s="39">
        <v>1</v>
      </c>
    </row>
    <row r="421" spans="12:22" ht="14.4" hidden="1" customHeight="1">
      <c r="L421" s="36">
        <v>416</v>
      </c>
      <c r="M421" s="39">
        <f t="shared" si="69"/>
        <v>0</v>
      </c>
      <c r="N421" s="5" t="s">
        <v>234</v>
      </c>
      <c r="O421" s="41"/>
      <c r="P421" s="39">
        <f>'ACCESSORIES, HOSES'!H24</f>
        <v>0</v>
      </c>
      <c r="Q421" s="98">
        <f>'ACCESSORIES, HOSES'!I24</f>
        <v>23.89</v>
      </c>
      <c r="R421" s="98">
        <f>'ACCESSORIES, HOSES'!K24</f>
        <v>0</v>
      </c>
      <c r="S421" s="39">
        <f>'ACCESSORIES, HOSES'!D24</f>
        <v>2811117700</v>
      </c>
      <c r="T421" s="39" t="str">
        <f>'ACCESSORIES, HOSES'!E24</f>
        <v>3/4" Male x 3/4" Male</v>
      </c>
      <c r="U421" s="39">
        <f>'ACCESSORIES, HOSES'!F24</f>
        <v>0</v>
      </c>
      <c r="V421" s="39">
        <v>1</v>
      </c>
    </row>
    <row r="422" spans="12:22" ht="14.4" hidden="1" customHeight="1">
      <c r="L422" s="36">
        <v>417</v>
      </c>
      <c r="M422" s="39">
        <f t="shared" si="69"/>
        <v>0</v>
      </c>
      <c r="N422" s="5" t="s">
        <v>234</v>
      </c>
      <c r="O422" s="41"/>
      <c r="P422" s="39">
        <f>'ACCESSORIES, HOSES'!H25</f>
        <v>0</v>
      </c>
      <c r="Q422" s="98">
        <f>'ACCESSORIES, HOSES'!I25</f>
        <v>41.09</v>
      </c>
      <c r="R422" s="98">
        <f>'ACCESSORIES, HOSES'!K25</f>
        <v>0</v>
      </c>
      <c r="S422" s="39">
        <f>'ACCESSORIES, HOSES'!D25</f>
        <v>2811227700</v>
      </c>
      <c r="T422" s="39" t="str">
        <f>'ACCESSORIES, HOSES'!E25</f>
        <v>1" Male x 1" Male</v>
      </c>
      <c r="U422" s="39">
        <f>'ACCESSORIES, HOSES'!F25</f>
        <v>0</v>
      </c>
      <c r="V422" s="39">
        <v>1</v>
      </c>
    </row>
    <row r="423" spans="12:22" ht="14.4" hidden="1" customHeight="1">
      <c r="L423" s="36">
        <v>418</v>
      </c>
      <c r="M423" s="39">
        <f t="shared" si="69"/>
        <v>0</v>
      </c>
      <c r="N423" s="5" t="s">
        <v>234</v>
      </c>
      <c r="O423" s="41"/>
      <c r="P423" s="39">
        <f>'ACCESSORIES, HOSES'!H26</f>
        <v>0</v>
      </c>
      <c r="Q423" s="98">
        <f>'ACCESSORIES, HOSES'!I26</f>
        <v>50.43</v>
      </c>
      <c r="R423" s="98">
        <f>'ACCESSORIES, HOSES'!K26</f>
        <v>0</v>
      </c>
      <c r="S423" s="39">
        <f>'ACCESSORIES, HOSES'!D26</f>
        <v>2811447700</v>
      </c>
      <c r="T423" s="39" t="str">
        <f>'ACCESSORIES, HOSES'!E26</f>
        <v>1 1/2" Male x 1 1/2" Male</v>
      </c>
      <c r="U423" s="39">
        <f>'ACCESSORIES, HOSES'!F26</f>
        <v>0</v>
      </c>
      <c r="V423" s="39">
        <v>1</v>
      </c>
    </row>
    <row r="424" spans="12:22" ht="14.4" hidden="1" customHeight="1">
      <c r="L424" s="36">
        <v>419</v>
      </c>
      <c r="M424" s="39">
        <f t="shared" si="69"/>
        <v>0</v>
      </c>
      <c r="N424" s="5" t="s">
        <v>234</v>
      </c>
      <c r="O424" s="41"/>
      <c r="P424" s="39">
        <f>'ACCESSORIES, HOSES'!H27</f>
        <v>0</v>
      </c>
      <c r="Q424" s="98">
        <f>'ACCESSORIES, HOSES'!I27</f>
        <v>73.41</v>
      </c>
      <c r="R424" s="98">
        <f>'ACCESSORIES, HOSES'!K27</f>
        <v>0</v>
      </c>
      <c r="S424" s="39">
        <f>'ACCESSORIES, HOSES'!D27</f>
        <v>2811557700</v>
      </c>
      <c r="T424" s="39" t="str">
        <f>'ACCESSORIES, HOSES'!E27</f>
        <v>2" Male x 2" Male</v>
      </c>
      <c r="U424" s="39">
        <f>'ACCESSORIES, HOSES'!F27</f>
        <v>0</v>
      </c>
      <c r="V424" s="39">
        <v>1</v>
      </c>
    </row>
    <row r="425" spans="12:22" ht="14.4" hidden="1" customHeight="1">
      <c r="L425" s="36">
        <v>420</v>
      </c>
      <c r="M425" s="39">
        <f t="shared" si="69"/>
        <v>0</v>
      </c>
      <c r="N425" s="18"/>
      <c r="O425" s="41"/>
      <c r="Q425" s="12"/>
      <c r="R425" s="12"/>
      <c r="U425" s="2"/>
    </row>
    <row r="426" spans="12:22" ht="14.4" hidden="1" customHeight="1">
      <c r="L426" s="36">
        <v>421</v>
      </c>
      <c r="M426" s="39">
        <f t="shared" si="69"/>
        <v>0</v>
      </c>
      <c r="N426" s="5" t="s">
        <v>1627</v>
      </c>
      <c r="O426" s="41"/>
      <c r="P426" s="39">
        <f>'ACCESSORIES, HOSES'!H29</f>
        <v>0</v>
      </c>
      <c r="Q426" s="98">
        <f>'ACCESSORIES, HOSES'!I29</f>
        <v>15.81</v>
      </c>
      <c r="R426" s="98">
        <f>'ACCESSORIES, HOSES'!K29</f>
        <v>0</v>
      </c>
      <c r="S426" s="39">
        <f>'ACCESSORIES, HOSES'!D29</f>
        <v>2811007900</v>
      </c>
      <c r="T426" s="39" t="str">
        <f>'ACCESSORIES, HOSES'!E29</f>
        <v>1/2" Female x 1/2" Female</v>
      </c>
      <c r="U426" s="39">
        <f>'ACCESSORIES, HOSES'!F29</f>
        <v>0</v>
      </c>
      <c r="V426" s="39">
        <v>1</v>
      </c>
    </row>
    <row r="427" spans="12:22" ht="14.4" hidden="1" customHeight="1">
      <c r="L427" s="36">
        <v>422</v>
      </c>
      <c r="M427" s="39">
        <f t="shared" si="69"/>
        <v>0</v>
      </c>
      <c r="N427" s="5" t="s">
        <v>1627</v>
      </c>
      <c r="O427" s="41"/>
      <c r="P427" s="39">
        <f>'ACCESSORIES, HOSES'!H30</f>
        <v>0</v>
      </c>
      <c r="Q427" s="98">
        <f>'ACCESSORIES, HOSES'!I30</f>
        <v>27.17</v>
      </c>
      <c r="R427" s="98">
        <f>'ACCESSORIES, HOSES'!K30</f>
        <v>0</v>
      </c>
      <c r="S427" s="39">
        <f>'ACCESSORIES, HOSES'!D30</f>
        <v>2811117900</v>
      </c>
      <c r="T427" s="39" t="str">
        <f>'ACCESSORIES, HOSES'!E30</f>
        <v>3/4" Female x 3/4" Female</v>
      </c>
      <c r="U427" s="39">
        <f>'ACCESSORIES, HOSES'!F30</f>
        <v>0</v>
      </c>
      <c r="V427" s="39">
        <v>1</v>
      </c>
    </row>
    <row r="428" spans="12:22" ht="14.4" hidden="1" customHeight="1">
      <c r="L428" s="36">
        <v>423</v>
      </c>
      <c r="M428" s="39">
        <f t="shared" si="69"/>
        <v>0</v>
      </c>
      <c r="N428" s="5" t="s">
        <v>1627</v>
      </c>
      <c r="O428" s="41"/>
      <c r="P428" s="39">
        <f>'ACCESSORIES, HOSES'!H31</f>
        <v>0</v>
      </c>
      <c r="Q428" s="98">
        <f>'ACCESSORIES, HOSES'!I31</f>
        <v>43.24</v>
      </c>
      <c r="R428" s="98">
        <f>'ACCESSORIES, HOSES'!K31</f>
        <v>0</v>
      </c>
      <c r="S428" s="39">
        <f>'ACCESSORIES, HOSES'!D31</f>
        <v>2811227900</v>
      </c>
      <c r="T428" s="39" t="str">
        <f>'ACCESSORIES, HOSES'!E31</f>
        <v>1" Female x 1" Female</v>
      </c>
      <c r="U428" s="39">
        <f>'ACCESSORIES, HOSES'!F31</f>
        <v>0</v>
      </c>
      <c r="V428" s="39">
        <v>1</v>
      </c>
    </row>
    <row r="429" spans="12:22" ht="14.4" hidden="1" customHeight="1">
      <c r="L429" s="36">
        <v>424</v>
      </c>
      <c r="M429" s="39">
        <f t="shared" si="69"/>
        <v>0</v>
      </c>
      <c r="N429" s="5" t="s">
        <v>1627</v>
      </c>
      <c r="O429" s="41"/>
      <c r="P429" s="39">
        <f>'ACCESSORIES, HOSES'!H32</f>
        <v>0</v>
      </c>
      <c r="Q429" s="98">
        <f>'ACCESSORIES, HOSES'!I32</f>
        <v>44.47</v>
      </c>
      <c r="R429" s="98">
        <f>'ACCESSORIES, HOSES'!K32</f>
        <v>0</v>
      </c>
      <c r="S429" s="39">
        <f>'ACCESSORIES, HOSES'!D32</f>
        <v>2811337900</v>
      </c>
      <c r="T429" s="39" t="str">
        <f>'ACCESSORIES, HOSES'!E32</f>
        <v>1 1/4" Female x 1 1/4" Female</v>
      </c>
      <c r="U429" s="39">
        <f>'ACCESSORIES, HOSES'!F32</f>
        <v>0</v>
      </c>
      <c r="V429" s="39">
        <v>1</v>
      </c>
    </row>
    <row r="430" spans="12:22" ht="14.4" hidden="1" customHeight="1">
      <c r="L430" s="36">
        <v>425</v>
      </c>
      <c r="M430" s="39">
        <f t="shared" si="69"/>
        <v>0</v>
      </c>
      <c r="N430" s="5" t="s">
        <v>1627</v>
      </c>
      <c r="O430" s="41"/>
      <c r="P430" s="39">
        <f>'ACCESSORIES, HOSES'!H33</f>
        <v>0</v>
      </c>
      <c r="Q430" s="98">
        <f>'ACCESSORIES, HOSES'!I33</f>
        <v>52.8</v>
      </c>
      <c r="R430" s="98">
        <f>'ACCESSORIES, HOSES'!K33</f>
        <v>0</v>
      </c>
      <c r="S430" s="39">
        <f>'ACCESSORIES, HOSES'!D33</f>
        <v>2811447900</v>
      </c>
      <c r="T430" s="39" t="str">
        <f>'ACCESSORIES, HOSES'!E33</f>
        <v>1 1/2" Female x 1 1/2" Female</v>
      </c>
      <c r="U430" s="39">
        <f>'ACCESSORIES, HOSES'!F33</f>
        <v>0</v>
      </c>
      <c r="V430" s="39">
        <v>1</v>
      </c>
    </row>
    <row r="431" spans="12:22" ht="14.4" hidden="1" customHeight="1">
      <c r="L431" s="36">
        <v>426</v>
      </c>
      <c r="M431" s="39">
        <f t="shared" si="69"/>
        <v>0</v>
      </c>
      <c r="N431" s="5" t="s">
        <v>1627</v>
      </c>
      <c r="O431" s="41"/>
      <c r="P431" s="39">
        <f>'ACCESSORIES, HOSES'!H34</f>
        <v>0</v>
      </c>
      <c r="Q431" s="98">
        <f>'ACCESSORIES, HOSES'!I34</f>
        <v>79.89</v>
      </c>
      <c r="R431" s="98">
        <f>'ACCESSORIES, HOSES'!K34</f>
        <v>0</v>
      </c>
      <c r="S431" s="39">
        <f>'ACCESSORIES, HOSES'!D34</f>
        <v>2811557900</v>
      </c>
      <c r="T431" s="39" t="str">
        <f>'ACCESSORIES, HOSES'!E34</f>
        <v>2" Female x 2" Female</v>
      </c>
      <c r="U431" s="39">
        <f>'ACCESSORIES, HOSES'!F34</f>
        <v>0</v>
      </c>
      <c r="V431" s="39">
        <v>1</v>
      </c>
    </row>
    <row r="432" spans="12:22" ht="14.4" hidden="1" customHeight="1">
      <c r="L432" s="36">
        <v>427</v>
      </c>
      <c r="M432" s="39">
        <f t="shared" si="69"/>
        <v>0</v>
      </c>
      <c r="N432" s="18"/>
      <c r="O432" s="41"/>
      <c r="P432" s="39">
        <f>'ACCESSORIES, HOSES'!H35</f>
        <v>0</v>
      </c>
      <c r="Q432" s="98">
        <f>'ACCESSORIES, HOSES'!I35</f>
        <v>0</v>
      </c>
      <c r="R432" s="98">
        <f>'ACCESSORIES, HOSES'!K35</f>
        <v>0</v>
      </c>
      <c r="S432" s="39">
        <f>'ACCESSORIES, HOSES'!D35</f>
        <v>0</v>
      </c>
      <c r="T432" s="39">
        <f>'ACCESSORIES, HOSES'!E35</f>
        <v>0</v>
      </c>
      <c r="U432" s="39" t="str">
        <f>'ACCESSORIES, HOSES'!F35</f>
        <v>Length</v>
      </c>
      <c r="V432" s="39">
        <v>1</v>
      </c>
    </row>
    <row r="433" spans="12:22" ht="14.4" hidden="1" customHeight="1">
      <c r="L433" s="36">
        <v>428</v>
      </c>
      <c r="M433" s="39">
        <f t="shared" si="69"/>
        <v>0</v>
      </c>
      <c r="N433" s="18"/>
      <c r="O433" s="41"/>
      <c r="P433" s="39">
        <f>'ACCESSORIES, HOSES'!H36</f>
        <v>0</v>
      </c>
      <c r="Q433" s="98">
        <f>'ACCESSORIES, HOSES'!I36</f>
        <v>0</v>
      </c>
      <c r="R433" s="98">
        <f>'ACCESSORIES, HOSES'!K36</f>
        <v>0</v>
      </c>
      <c r="S433" s="39">
        <f>'ACCESSORIES, HOSES'!D36</f>
        <v>1312100950</v>
      </c>
      <c r="T433" s="39" t="str">
        <f>'ACCESSORIES, HOSES'!E36</f>
        <v>3/4" straight</v>
      </c>
      <c r="U433" s="39" t="str">
        <f>'ACCESSORIES, HOSES'!F36</f>
        <v>2 1/2 ft</v>
      </c>
      <c r="V433" s="39">
        <v>1</v>
      </c>
    </row>
    <row r="434" spans="12:22" ht="14.4" hidden="1" customHeight="1">
      <c r="L434" s="36">
        <v>429</v>
      </c>
      <c r="M434" s="39">
        <f t="shared" si="69"/>
        <v>0</v>
      </c>
      <c r="N434" s="6" t="s">
        <v>1651</v>
      </c>
      <c r="O434" s="41"/>
      <c r="P434" s="39">
        <f>'ACCESSORIES, HOSES'!H37</f>
        <v>0</v>
      </c>
      <c r="Q434" s="98">
        <f>'ACCESSORIES, HOSES'!I37</f>
        <v>0</v>
      </c>
      <c r="R434" s="98">
        <f>'ACCESSORIES, HOSES'!K37</f>
        <v>0</v>
      </c>
      <c r="S434" s="39">
        <f>'ACCESSORIES, HOSES'!D37</f>
        <v>1312100951</v>
      </c>
      <c r="T434" s="39" t="str">
        <f>'ACCESSORIES, HOSES'!E37</f>
        <v>3/4" straight</v>
      </c>
      <c r="U434" s="39" t="str">
        <f>'ACCESSORIES, HOSES'!F37</f>
        <v>4.9 ft</v>
      </c>
      <c r="V434" s="39">
        <v>1</v>
      </c>
    </row>
    <row r="435" spans="12:22" ht="14.4" hidden="1" customHeight="1">
      <c r="L435" s="36">
        <v>430</v>
      </c>
      <c r="M435" s="39">
        <f t="shared" si="69"/>
        <v>0</v>
      </c>
      <c r="N435" s="6" t="s">
        <v>1651</v>
      </c>
      <c r="O435" s="41"/>
      <c r="P435" s="39">
        <f>'ACCESSORIES, HOSES'!H38</f>
        <v>0</v>
      </c>
      <c r="Q435" s="98">
        <f>'ACCESSORIES, HOSES'!I38</f>
        <v>0</v>
      </c>
      <c r="R435" s="98">
        <f>'ACCESSORIES, HOSES'!K38</f>
        <v>0</v>
      </c>
      <c r="S435" s="39">
        <f>'ACCESSORIES, HOSES'!D38</f>
        <v>1312100952</v>
      </c>
      <c r="T435" s="39" t="str">
        <f>'ACCESSORIES, HOSES'!E38</f>
        <v>1" straight</v>
      </c>
      <c r="U435" s="39" t="str">
        <f>'ACCESSORIES, HOSES'!F38</f>
        <v>2 1/2 ft</v>
      </c>
      <c r="V435" s="39">
        <v>1</v>
      </c>
    </row>
    <row r="436" spans="12:22" ht="14.4" hidden="1" customHeight="1">
      <c r="L436" s="36">
        <v>431</v>
      </c>
      <c r="M436" s="39">
        <f t="shared" si="69"/>
        <v>0</v>
      </c>
      <c r="N436" s="6" t="s">
        <v>1651</v>
      </c>
      <c r="O436" s="41"/>
      <c r="P436" s="39">
        <f>'ACCESSORIES, HOSES'!H39</f>
        <v>0</v>
      </c>
      <c r="Q436" s="98">
        <f>'ACCESSORIES, HOSES'!I39</f>
        <v>0</v>
      </c>
      <c r="R436" s="98">
        <f>'ACCESSORIES, HOSES'!K39</f>
        <v>0</v>
      </c>
      <c r="S436" s="39">
        <f>'ACCESSORIES, HOSES'!D39</f>
        <v>1312100953</v>
      </c>
      <c r="T436" s="39" t="str">
        <f>'ACCESSORIES, HOSES'!E39</f>
        <v>1" straight</v>
      </c>
      <c r="U436" s="39" t="str">
        <f>'ACCESSORIES, HOSES'!F39</f>
        <v>4.9 ft</v>
      </c>
      <c r="V436" s="39">
        <v>1</v>
      </c>
    </row>
    <row r="437" spans="12:22" ht="14.4" hidden="1" customHeight="1">
      <c r="L437" s="36">
        <v>432</v>
      </c>
      <c r="M437" s="39">
        <f t="shared" si="69"/>
        <v>0</v>
      </c>
      <c r="N437" s="6" t="s">
        <v>1651</v>
      </c>
      <c r="O437" s="41"/>
      <c r="P437" s="39">
        <f>'ACCESSORIES, HOSES'!H40</f>
        <v>0</v>
      </c>
      <c r="Q437" s="98">
        <f>'ACCESSORIES, HOSES'!I40</f>
        <v>0</v>
      </c>
      <c r="R437" s="98">
        <f>'ACCESSORIES, HOSES'!K40</f>
        <v>0</v>
      </c>
      <c r="S437" s="39">
        <f>'ACCESSORIES, HOSES'!D40</f>
        <v>1312100954</v>
      </c>
      <c r="T437" s="39" t="str">
        <f>'ACCESSORIES, HOSES'!E40</f>
        <v>1 1/2"" straight</v>
      </c>
      <c r="U437" s="39" t="str">
        <f>'ACCESSORIES, HOSES'!F40</f>
        <v>4.9 ft</v>
      </c>
      <c r="V437" s="39">
        <v>1</v>
      </c>
    </row>
    <row r="438" spans="12:22" ht="14.4" hidden="1" customHeight="1">
      <c r="L438" s="36">
        <v>433</v>
      </c>
      <c r="M438" s="39">
        <f t="shared" si="69"/>
        <v>0</v>
      </c>
      <c r="N438" s="6" t="s">
        <v>1651</v>
      </c>
      <c r="O438" s="41"/>
      <c r="P438" s="39">
        <f>'ACCESSORIES, HOSES'!H41</f>
        <v>0</v>
      </c>
      <c r="Q438" s="98">
        <f>'ACCESSORIES, HOSES'!I41</f>
        <v>0</v>
      </c>
      <c r="R438" s="98">
        <f>'ACCESSORIES, HOSES'!K41</f>
        <v>0</v>
      </c>
      <c r="S438" s="39">
        <f>'ACCESSORIES, HOSES'!D41</f>
        <v>1312100955</v>
      </c>
      <c r="T438" s="39" t="str">
        <f>'ACCESSORIES, HOSES'!E41</f>
        <v>2" straight</v>
      </c>
      <c r="U438" s="39" t="str">
        <f>'ACCESSORIES, HOSES'!F41</f>
        <v>4.9 ft</v>
      </c>
      <c r="V438" s="39">
        <v>1</v>
      </c>
    </row>
    <row r="439" spans="12:22" ht="14.4" hidden="1" customHeight="1">
      <c r="L439" s="36">
        <v>434</v>
      </c>
      <c r="M439" s="39">
        <f t="shared" si="69"/>
        <v>0</v>
      </c>
      <c r="N439" s="18"/>
      <c r="O439" s="41"/>
      <c r="Q439" s="12"/>
      <c r="R439" s="12"/>
      <c r="U439" s="2"/>
    </row>
    <row r="440" spans="12:22" ht="14.4" hidden="1" customHeight="1">
      <c r="L440" s="36">
        <v>435</v>
      </c>
      <c r="M440" s="39">
        <f t="shared" si="69"/>
        <v>0</v>
      </c>
      <c r="N440" s="5" t="s">
        <v>287</v>
      </c>
      <c r="O440" s="41"/>
      <c r="P440" s="39">
        <f>'ACCESSORIES, HOSES'!H44</f>
        <v>0</v>
      </c>
      <c r="Q440" s="98">
        <f>'ACCESSORIES, HOSES'!I44</f>
        <v>84.47</v>
      </c>
      <c r="R440" s="98">
        <f>'ACCESSORIES, HOSES'!K44</f>
        <v>0</v>
      </c>
      <c r="S440" s="39">
        <f>'ACCESSORIES, HOSES'!D44</f>
        <v>1312100941</v>
      </c>
      <c r="T440" s="39" t="str">
        <f>'ACCESSORIES, HOSES'!E44</f>
        <v>1/4" FNPT</v>
      </c>
      <c r="U440" s="39" t="str">
        <f>'ACCESSORIES, HOSES'!F44</f>
        <v>ARO Profile- 1/4" body style</v>
      </c>
      <c r="V440" s="39">
        <v>1</v>
      </c>
    </row>
    <row r="441" spans="12:22" ht="14.4" hidden="1" customHeight="1">
      <c r="L441" s="36">
        <v>436</v>
      </c>
      <c r="M441" s="39">
        <f t="shared" si="69"/>
        <v>0</v>
      </c>
      <c r="N441" s="5" t="s">
        <v>287</v>
      </c>
      <c r="O441" s="41"/>
      <c r="P441" s="39">
        <f>'ACCESSORIES, HOSES'!H45</f>
        <v>0</v>
      </c>
      <c r="Q441" s="98">
        <f>'ACCESSORIES, HOSES'!I45</f>
        <v>84.49</v>
      </c>
      <c r="R441" s="98">
        <f>'ACCESSORIES, HOSES'!K45</f>
        <v>0</v>
      </c>
      <c r="S441" s="39">
        <f>'ACCESSORIES, HOSES'!D45</f>
        <v>1312100942</v>
      </c>
      <c r="T441" s="39" t="str">
        <f>'ACCESSORIES, HOSES'!E45</f>
        <v>1/2" MNPT</v>
      </c>
      <c r="U441" s="39" t="str">
        <f>'ACCESSORIES, HOSES'!F45</f>
        <v>ARO Profile- 1/4" body style</v>
      </c>
      <c r="V441" s="39">
        <v>1</v>
      </c>
    </row>
    <row r="442" spans="12:22" ht="14.4" hidden="1" customHeight="1">
      <c r="L442" s="36">
        <v>437</v>
      </c>
      <c r="M442" s="39">
        <f t="shared" si="69"/>
        <v>0</v>
      </c>
      <c r="N442" s="5" t="s">
        <v>287</v>
      </c>
      <c r="O442" s="41"/>
      <c r="P442" s="39">
        <f>'ACCESSORIES, HOSES'!H46</f>
        <v>0</v>
      </c>
      <c r="Q442" s="98">
        <f>'ACCESSORIES, HOSES'!I46</f>
        <v>31.85</v>
      </c>
      <c r="R442" s="98">
        <f>'ACCESSORIES, HOSES'!K46</f>
        <v>0</v>
      </c>
      <c r="S442" s="39">
        <f>'ACCESSORIES, HOSES'!D46</f>
        <v>1312100946</v>
      </c>
      <c r="T442" s="39" t="str">
        <f>'ACCESSORIES, HOSES'!E46</f>
        <v>1/4" FNPT</v>
      </c>
      <c r="U442" s="39" t="str">
        <f>'ACCESSORIES, HOSES'!F46</f>
        <v>Ind. Interchange- 1/4" body style</v>
      </c>
      <c r="V442" s="39">
        <v>1</v>
      </c>
    </row>
    <row r="443" spans="12:22" ht="14.4" hidden="1" customHeight="1">
      <c r="L443" s="36">
        <v>438</v>
      </c>
      <c r="M443" s="39">
        <f t="shared" si="69"/>
        <v>0</v>
      </c>
      <c r="N443" s="5" t="s">
        <v>287</v>
      </c>
      <c r="O443" s="41"/>
      <c r="P443" s="39">
        <f>'ACCESSORIES, HOSES'!H47</f>
        <v>0</v>
      </c>
      <c r="Q443" s="98">
        <f>'ACCESSORIES, HOSES'!I47</f>
        <v>31.85</v>
      </c>
      <c r="R443" s="98">
        <f>'ACCESSORIES, HOSES'!K47</f>
        <v>0</v>
      </c>
      <c r="S443" s="39">
        <f>'ACCESSORIES, HOSES'!D47</f>
        <v>1312100947</v>
      </c>
      <c r="T443" s="39" t="str">
        <f>'ACCESSORIES, HOSES'!E47</f>
        <v>1/2" MNPT</v>
      </c>
      <c r="U443" s="39" t="str">
        <f>'ACCESSORIES, HOSES'!F47</f>
        <v>Ind. Interchange- 1/4" body style</v>
      </c>
      <c r="V443" s="39">
        <v>1</v>
      </c>
    </row>
    <row r="444" spans="12:22" ht="14.4" hidden="1" customHeight="1">
      <c r="L444" s="36">
        <v>439</v>
      </c>
      <c r="M444" s="39">
        <f t="shared" si="69"/>
        <v>0</v>
      </c>
      <c r="N444" s="18"/>
      <c r="O444" s="41"/>
      <c r="Q444" s="12"/>
      <c r="R444" s="12"/>
      <c r="U444" s="2"/>
    </row>
    <row r="445" spans="12:22" ht="14.4" hidden="1" customHeight="1">
      <c r="L445" s="36">
        <v>440</v>
      </c>
      <c r="M445" s="39">
        <f t="shared" si="69"/>
        <v>0</v>
      </c>
      <c r="N445" s="5" t="s">
        <v>251</v>
      </c>
      <c r="O445" s="41"/>
      <c r="P445" s="39">
        <f>'ACCESSORIES, HOSES'!H61</f>
        <v>0</v>
      </c>
      <c r="Q445" s="98">
        <f>'ACCESSORIES, HOSES'!I61</f>
        <v>34.479999999999997</v>
      </c>
      <c r="R445" s="98">
        <f>'ACCESSORIES, HOSES'!K61</f>
        <v>0</v>
      </c>
      <c r="S445" s="39">
        <f>'ACCESSORIES, HOSES'!D61</f>
        <v>1310072290</v>
      </c>
      <c r="T445" s="39" t="str">
        <f>'ACCESSORIES, HOSES'!E61</f>
        <v xml:space="preserve">12 ft </v>
      </c>
      <c r="U445" s="39">
        <f>'ACCESSORIES, HOSES'!F61</f>
        <v>0</v>
      </c>
      <c r="V445" s="39">
        <v>1</v>
      </c>
    </row>
    <row r="446" spans="12:22" ht="14.4" hidden="1" customHeight="1">
      <c r="L446" s="36">
        <v>441</v>
      </c>
      <c r="M446" s="39">
        <f t="shared" si="69"/>
        <v>0</v>
      </c>
      <c r="N446" s="5" t="s">
        <v>252</v>
      </c>
      <c r="O446" s="41"/>
      <c r="P446" s="39">
        <f>'ACCESSORIES, HOSES'!H64</f>
        <v>0</v>
      </c>
      <c r="Q446" s="98">
        <f>'ACCESSORIES, HOSES'!I64</f>
        <v>0</v>
      </c>
      <c r="R446" s="98">
        <f>'ACCESSORIES, HOSES'!K64</f>
        <v>0</v>
      </c>
      <c r="S446" s="39">
        <f>'ACCESSORIES, HOSES'!D64</f>
        <v>0</v>
      </c>
      <c r="T446" s="39">
        <f>'ACCESSORIES, HOSES'!E64</f>
        <v>0</v>
      </c>
      <c r="U446" s="39">
        <f>'ACCESSORIES, HOSES'!F64</f>
        <v>0</v>
      </c>
      <c r="V446" s="39">
        <v>1</v>
      </c>
    </row>
    <row r="447" spans="12:22" ht="14.4" hidden="1" customHeight="1">
      <c r="L447" s="36">
        <v>442</v>
      </c>
      <c r="M447" s="39">
        <f t="shared" si="69"/>
        <v>0</v>
      </c>
      <c r="N447" s="5" t="s">
        <v>252</v>
      </c>
      <c r="O447" s="41"/>
      <c r="P447" s="39">
        <f>'ACCESSORIES, HOSES'!H65</f>
        <v>0</v>
      </c>
      <c r="Q447" s="98">
        <f>'ACCESSORIES, HOSES'!I65</f>
        <v>0</v>
      </c>
      <c r="R447" s="98">
        <f>'ACCESSORIES, HOSES'!K65</f>
        <v>0</v>
      </c>
      <c r="S447" s="39">
        <f>'ACCESSORIES, HOSES'!D65</f>
        <v>0</v>
      </c>
      <c r="T447" s="39">
        <f>'ACCESSORIES, HOSES'!E65</f>
        <v>0</v>
      </c>
      <c r="U447" s="39">
        <f>'ACCESSORIES, HOSES'!F65</f>
        <v>0</v>
      </c>
      <c r="V447" s="39">
        <v>1</v>
      </c>
    </row>
    <row r="448" spans="12:22" ht="14.4" hidden="1" customHeight="1">
      <c r="L448" s="36">
        <v>443</v>
      </c>
      <c r="M448" s="39">
        <f t="shared" si="69"/>
        <v>0</v>
      </c>
      <c r="N448" s="41"/>
      <c r="O448" s="41"/>
      <c r="P448" s="86">
        <f>'ACCESSORIES, HOSES'!H80</f>
        <v>0</v>
      </c>
      <c r="Q448" s="99">
        <f>'ACCESSORIES, HOSES'!I80</f>
        <v>0</v>
      </c>
      <c r="R448" s="99">
        <f>'ACCESSORIES, HOSES'!K80</f>
        <v>0</v>
      </c>
      <c r="S448" s="86">
        <f>'ACCESSORIES, HOSES'!D80</f>
        <v>0</v>
      </c>
      <c r="T448" s="86">
        <f>'ACCESSORIES, HOSES'!E80</f>
        <v>0</v>
      </c>
      <c r="U448" s="86">
        <f>'ACCESSORIES, HOSES'!F80</f>
        <v>0</v>
      </c>
      <c r="V448" s="86"/>
    </row>
    <row r="449" spans="12:22" ht="14.4" hidden="1" customHeight="1">
      <c r="L449" s="36">
        <v>444</v>
      </c>
      <c r="M449" s="39">
        <f t="shared" si="69"/>
        <v>0</v>
      </c>
      <c r="N449" s="5" t="s">
        <v>341</v>
      </c>
      <c r="O449" s="41"/>
      <c r="P449" s="168">
        <f>'Spare Parts'!H4</f>
        <v>0</v>
      </c>
      <c r="Q449" s="169">
        <f>'Spare Parts'!I4</f>
        <v>41.11</v>
      </c>
      <c r="R449" s="169">
        <f>'Spare Parts'!K4</f>
        <v>0</v>
      </c>
      <c r="S449" s="168">
        <f>'Spare Parts'!D4</f>
        <v>2811206510</v>
      </c>
      <c r="T449" s="168" t="str">
        <f>'Spare Parts'!E4</f>
        <v>25 / 1"</v>
      </c>
      <c r="U449" s="168" t="str">
        <f>'Spare Parts'!F4</f>
        <v>PF Quick Drop - Contour Seal</v>
      </c>
      <c r="V449" s="168">
        <v>10</v>
      </c>
    </row>
    <row r="450" spans="12:22" ht="14.4" hidden="1" customHeight="1">
      <c r="L450" s="36">
        <v>445</v>
      </c>
      <c r="M450" s="39">
        <f t="shared" si="69"/>
        <v>0</v>
      </c>
      <c r="N450" s="5" t="s">
        <v>341</v>
      </c>
      <c r="O450" s="41"/>
      <c r="P450" s="168">
        <f>'Spare Parts'!H5</f>
        <v>0</v>
      </c>
      <c r="Q450" s="169">
        <f>'Spare Parts'!I5</f>
        <v>32.75</v>
      </c>
      <c r="R450" s="169">
        <f>'Spare Parts'!K5</f>
        <v>0</v>
      </c>
      <c r="S450" s="168">
        <f>'Spare Parts'!D5</f>
        <v>2811406510</v>
      </c>
      <c r="T450" s="168" t="str">
        <f>'Spare Parts'!E5</f>
        <v>40-50 / 1 1/2"-2"</v>
      </c>
      <c r="U450" s="168" t="str">
        <f>'Spare Parts'!F5</f>
        <v>PF Quick Drop - Contour Seal</v>
      </c>
      <c r="V450" s="168">
        <v>10</v>
      </c>
    </row>
    <row r="451" spans="12:22" ht="14.4" hidden="1" customHeight="1">
      <c r="L451" s="36">
        <v>446</v>
      </c>
      <c r="M451" s="39">
        <f t="shared" si="69"/>
        <v>0</v>
      </c>
      <c r="N451" s="5" t="s">
        <v>341</v>
      </c>
      <c r="O451" s="41"/>
      <c r="P451" s="168">
        <f>'Spare Parts'!H6</f>
        <v>0</v>
      </c>
      <c r="Q451" s="169">
        <f>'Spare Parts'!I6</f>
        <v>14.56</v>
      </c>
      <c r="R451" s="169">
        <f>'Spare Parts'!K6</f>
        <v>0</v>
      </c>
      <c r="S451" s="168">
        <f>'Spare Parts'!D6</f>
        <v>2811606510</v>
      </c>
      <c r="T451" s="168" t="str">
        <f>'Spare Parts'!E6</f>
        <v>63-80 / 2 1/2"-3"</v>
      </c>
      <c r="U451" s="168" t="str">
        <f>'Spare Parts'!F6</f>
        <v>PF Quick Drop - Oring (std)</v>
      </c>
      <c r="V451" s="168">
        <v>10</v>
      </c>
    </row>
    <row r="452" spans="12:22" ht="14.4" hidden="1" customHeight="1">
      <c r="L452" s="36">
        <v>447</v>
      </c>
      <c r="M452" s="39">
        <f t="shared" si="69"/>
        <v>0</v>
      </c>
      <c r="N452" s="18"/>
      <c r="O452" s="41"/>
      <c r="P452" s="87"/>
      <c r="Q452" s="100"/>
      <c r="R452" s="100"/>
      <c r="S452" s="87"/>
      <c r="T452" s="87">
        <f>'Spare Parts'!E7</f>
        <v>0</v>
      </c>
      <c r="U452" s="87">
        <f>'Spare Parts'!F7</f>
        <v>0</v>
      </c>
      <c r="V452" s="87"/>
    </row>
    <row r="453" spans="12:22" ht="14.4" hidden="1" customHeight="1">
      <c r="L453" s="36">
        <v>448</v>
      </c>
      <c r="M453" s="39">
        <f t="shared" si="69"/>
        <v>0</v>
      </c>
      <c r="N453" s="5" t="s">
        <v>63</v>
      </c>
      <c r="O453" s="41"/>
      <c r="P453" s="39">
        <f>'Spare Parts'!H8</f>
        <v>0</v>
      </c>
      <c r="Q453" s="98" t="e">
        <f>'Spare Parts'!I8</f>
        <v>#REF!</v>
      </c>
      <c r="R453" s="98" t="e">
        <f>'Spare Parts'!K8</f>
        <v>#REF!</v>
      </c>
      <c r="S453" s="39">
        <f>'Spare Parts'!D8</f>
        <v>2810806010</v>
      </c>
      <c r="T453" s="39" t="str">
        <f>'Spare Parts'!E8</f>
        <v>100 /4"</v>
      </c>
      <c r="U453" s="39" t="str">
        <f>'Spare Parts'!F8</f>
        <v>Bolts &amp; clips for (4") equal socket</v>
      </c>
      <c r="V453" s="39">
        <v>10</v>
      </c>
    </row>
    <row r="454" spans="12:22" ht="14.4" hidden="1" customHeight="1">
      <c r="L454" s="36">
        <v>449</v>
      </c>
      <c r="M454" s="39">
        <f t="shared" si="69"/>
        <v>0</v>
      </c>
      <c r="N454" s="18"/>
      <c r="O454" s="41"/>
      <c r="P454" s="87">
        <f>'Spare Parts'!H9</f>
        <v>0</v>
      </c>
      <c r="Q454" s="100"/>
      <c r="R454" s="100"/>
      <c r="S454" s="87"/>
      <c r="T454" s="87">
        <f>'Spare Parts'!E9</f>
        <v>0</v>
      </c>
      <c r="U454" s="87">
        <f>'Spare Parts'!F9</f>
        <v>0</v>
      </c>
      <c r="V454" s="87"/>
    </row>
    <row r="455" spans="12:22" ht="14.4" hidden="1" customHeight="1">
      <c r="L455" s="36">
        <v>450</v>
      </c>
      <c r="M455" s="39">
        <f t="shared" si="69"/>
        <v>0</v>
      </c>
      <c r="N455" s="18"/>
      <c r="O455" s="41"/>
      <c r="P455" s="87">
        <f>'Spare Parts'!H10</f>
        <v>0</v>
      </c>
      <c r="Q455" s="100"/>
      <c r="R455" s="100"/>
      <c r="S455" s="87"/>
      <c r="T455" s="87">
        <f>'Spare Parts'!E10</f>
        <v>0</v>
      </c>
      <c r="U455" s="87">
        <f>'Spare Parts'!F10</f>
        <v>0</v>
      </c>
      <c r="V455" s="87"/>
    </row>
    <row r="456" spans="12:22" ht="14.4" hidden="1" customHeight="1">
      <c r="L456" s="36">
        <v>451</v>
      </c>
      <c r="M456" s="39">
        <f t="shared" si="69"/>
        <v>0</v>
      </c>
      <c r="N456" s="18"/>
      <c r="O456" s="41"/>
      <c r="P456" s="87">
        <f>'Spare Parts'!H11</f>
        <v>0</v>
      </c>
      <c r="Q456" s="100"/>
      <c r="R456" s="100"/>
      <c r="S456" s="87"/>
      <c r="T456" s="87">
        <f>'Spare Parts'!E11</f>
        <v>0</v>
      </c>
      <c r="U456" s="87">
        <f>'Spare Parts'!F11</f>
        <v>0</v>
      </c>
      <c r="V456" s="87"/>
    </row>
    <row r="457" spans="12:22" ht="14.4" hidden="1" customHeight="1">
      <c r="L457" s="36">
        <v>452</v>
      </c>
      <c r="M457" s="39">
        <f t="shared" si="69"/>
        <v>0</v>
      </c>
      <c r="N457" s="18"/>
      <c r="O457" s="41"/>
      <c r="P457" s="87">
        <f>'Spare Parts'!H12</f>
        <v>0</v>
      </c>
      <c r="Q457" s="100"/>
      <c r="R457" s="100"/>
      <c r="S457" s="87"/>
      <c r="T457" s="87">
        <f>'Spare Parts'!E12</f>
        <v>0</v>
      </c>
      <c r="U457" s="87">
        <f>'Spare Parts'!F12</f>
        <v>0</v>
      </c>
      <c r="V457" s="87"/>
    </row>
    <row r="458" spans="12:22" ht="14.4" hidden="1" customHeight="1">
      <c r="L458" s="36">
        <v>453</v>
      </c>
      <c r="M458" s="39">
        <f t="shared" si="69"/>
        <v>0</v>
      </c>
      <c r="N458" s="18"/>
      <c r="O458" s="41"/>
      <c r="P458" s="87">
        <f>'Spare Parts'!H13</f>
        <v>0</v>
      </c>
      <c r="Q458" s="100"/>
      <c r="R458" s="100"/>
      <c r="S458" s="87"/>
      <c r="T458" s="87">
        <f>'Spare Parts'!E13</f>
        <v>0</v>
      </c>
      <c r="U458" s="87">
        <f>'Spare Parts'!F13</f>
        <v>0</v>
      </c>
      <c r="V458" s="87"/>
    </row>
    <row r="459" spans="12:22" ht="14.4" hidden="1" customHeight="1">
      <c r="L459" s="36">
        <v>454</v>
      </c>
      <c r="M459" s="39">
        <f t="shared" si="69"/>
        <v>0</v>
      </c>
      <c r="N459" s="5" t="s">
        <v>218</v>
      </c>
      <c r="O459" s="41"/>
      <c r="P459" s="39">
        <f>'Spare Parts'!H14</f>
        <v>0</v>
      </c>
      <c r="Q459" s="98" t="e">
        <f>'Spare Parts'!I14</f>
        <v>#REF!</v>
      </c>
      <c r="R459" s="98" t="e">
        <f>'Spare Parts'!K14</f>
        <v>#REF!</v>
      </c>
      <c r="S459" s="39">
        <f>'Spare Parts'!D14</f>
        <v>2810826505</v>
      </c>
      <c r="T459" s="39" t="str">
        <f>'Spare Parts'!E14</f>
        <v>4"</v>
      </c>
      <c r="U459" s="39">
        <f>'Spare Parts'!F14</f>
        <v>0</v>
      </c>
      <c r="V459" s="39">
        <v>5</v>
      </c>
    </row>
    <row r="460" spans="12:22" ht="14.4" hidden="1" customHeight="1">
      <c r="L460" s="36">
        <v>455</v>
      </c>
      <c r="M460" s="39">
        <f t="shared" si="69"/>
        <v>0</v>
      </c>
      <c r="N460" s="5" t="s">
        <v>218</v>
      </c>
      <c r="O460" s="41"/>
      <c r="P460" s="39">
        <f>'Spare Parts'!H15</f>
        <v>0</v>
      </c>
      <c r="Q460" s="98" t="e">
        <f>'Spare Parts'!I15</f>
        <v>#REF!</v>
      </c>
      <c r="R460" s="98" t="e">
        <f>'Spare Parts'!K15</f>
        <v>#REF!</v>
      </c>
      <c r="S460" s="39">
        <f>'Spare Parts'!D15</f>
        <v>2810816505</v>
      </c>
      <c r="T460" s="39" t="str">
        <f>'Spare Parts'!E15</f>
        <v>4"</v>
      </c>
      <c r="U460" s="39" t="str">
        <f>'Spare Parts'!F15</f>
        <v>Vacuum Seal</v>
      </c>
      <c r="V460" s="39">
        <v>5</v>
      </c>
    </row>
    <row r="461" spans="12:22" ht="14.4" hidden="1" customHeight="1">
      <c r="L461" s="36">
        <v>456</v>
      </c>
      <c r="M461" s="39">
        <f t="shared" si="69"/>
        <v>0</v>
      </c>
      <c r="N461" s="41"/>
      <c r="O461" s="41"/>
      <c r="P461" s="86"/>
      <c r="Q461" s="97"/>
      <c r="R461" s="97"/>
      <c r="S461" s="86"/>
      <c r="T461" s="86"/>
      <c r="U461" s="41"/>
      <c r="V461" s="86"/>
    </row>
    <row r="462" spans="12:22" ht="14.4" hidden="1" customHeight="1">
      <c r="L462" s="36">
        <v>457</v>
      </c>
      <c r="M462" s="39">
        <f t="shared" si="69"/>
        <v>0</v>
      </c>
    </row>
    <row r="463" spans="12:22" ht="14.4" hidden="1" customHeight="1">
      <c r="L463" s="36">
        <v>458</v>
      </c>
      <c r="M463" s="39">
        <f t="shared" si="69"/>
        <v>0</v>
      </c>
    </row>
    <row r="464" spans="12:22" ht="14.4" hidden="1" customHeight="1">
      <c r="L464" s="36">
        <v>459</v>
      </c>
      <c r="M464" s="39">
        <f t="shared" si="69"/>
        <v>0</v>
      </c>
    </row>
    <row r="465" spans="12:13" ht="14.4" hidden="1" customHeight="1">
      <c r="L465" s="36">
        <v>460</v>
      </c>
      <c r="M465" s="39">
        <f t="shared" ref="M465:M504" si="70">IF(P465&gt;0,M464+1,M464)</f>
        <v>0</v>
      </c>
    </row>
    <row r="466" spans="12:13" ht="14.4" hidden="1" customHeight="1">
      <c r="L466" s="36">
        <v>461</v>
      </c>
      <c r="M466" s="39">
        <f t="shared" si="70"/>
        <v>0</v>
      </c>
    </row>
    <row r="467" spans="12:13" ht="14.4" hidden="1" customHeight="1">
      <c r="L467" s="36">
        <v>462</v>
      </c>
      <c r="M467" s="39">
        <f t="shared" si="70"/>
        <v>0</v>
      </c>
    </row>
    <row r="468" spans="12:13" ht="14.4" hidden="1" customHeight="1">
      <c r="L468" s="36">
        <v>463</v>
      </c>
      <c r="M468" s="39">
        <f t="shared" si="70"/>
        <v>0</v>
      </c>
    </row>
    <row r="469" spans="12:13" ht="14.4" hidden="1" customHeight="1">
      <c r="L469" s="36">
        <v>464</v>
      </c>
      <c r="M469" s="39">
        <f t="shared" si="70"/>
        <v>0</v>
      </c>
    </row>
    <row r="470" spans="12:13" ht="14.4" hidden="1" customHeight="1">
      <c r="L470" s="36">
        <v>465</v>
      </c>
      <c r="M470" s="39">
        <f t="shared" si="70"/>
        <v>0</v>
      </c>
    </row>
    <row r="471" spans="12:13" ht="14.4" hidden="1" customHeight="1">
      <c r="L471" s="36">
        <v>466</v>
      </c>
      <c r="M471" s="39">
        <f t="shared" si="70"/>
        <v>0</v>
      </c>
    </row>
    <row r="472" spans="12:13" ht="14.4" hidden="1" customHeight="1">
      <c r="L472" s="36">
        <v>467</v>
      </c>
      <c r="M472" s="39">
        <f t="shared" si="70"/>
        <v>0</v>
      </c>
    </row>
    <row r="473" spans="12:13" ht="14.4" hidden="1" customHeight="1">
      <c r="L473" s="36">
        <v>468</v>
      </c>
      <c r="M473" s="39">
        <f t="shared" si="70"/>
        <v>0</v>
      </c>
    </row>
    <row r="474" spans="12:13" ht="14.4" hidden="1" customHeight="1">
      <c r="L474" s="36">
        <v>469</v>
      </c>
      <c r="M474" s="39">
        <f t="shared" si="70"/>
        <v>0</v>
      </c>
    </row>
    <row r="475" spans="12:13" ht="14.4" hidden="1" customHeight="1">
      <c r="L475" s="36">
        <v>470</v>
      </c>
      <c r="M475" s="39">
        <f t="shared" si="70"/>
        <v>0</v>
      </c>
    </row>
    <row r="476" spans="12:13" ht="14.4" hidden="1" customHeight="1">
      <c r="L476" s="36">
        <v>471</v>
      </c>
      <c r="M476" s="39">
        <f t="shared" si="70"/>
        <v>0</v>
      </c>
    </row>
    <row r="477" spans="12:13" ht="14.4" hidden="1" customHeight="1">
      <c r="L477" s="36">
        <v>472</v>
      </c>
      <c r="M477" s="39">
        <f t="shared" si="70"/>
        <v>0</v>
      </c>
    </row>
    <row r="478" spans="12:13" ht="14.4" hidden="1" customHeight="1">
      <c r="L478" s="36">
        <v>473</v>
      </c>
      <c r="M478" s="39">
        <f t="shared" si="70"/>
        <v>0</v>
      </c>
    </row>
    <row r="479" spans="12:13" ht="14.4" hidden="1" customHeight="1">
      <c r="L479" s="36">
        <v>474</v>
      </c>
      <c r="M479" s="39">
        <f t="shared" si="70"/>
        <v>0</v>
      </c>
    </row>
    <row r="480" spans="12:13" ht="14.4" hidden="1" customHeight="1">
      <c r="L480" s="36">
        <v>475</v>
      </c>
      <c r="M480" s="39">
        <f t="shared" si="70"/>
        <v>0</v>
      </c>
    </row>
    <row r="481" spans="12:13" ht="14.4" hidden="1" customHeight="1">
      <c r="L481" s="36">
        <v>476</v>
      </c>
      <c r="M481" s="39">
        <f t="shared" si="70"/>
        <v>0</v>
      </c>
    </row>
    <row r="482" spans="12:13" ht="14.4" hidden="1" customHeight="1">
      <c r="L482" s="36">
        <v>477</v>
      </c>
      <c r="M482" s="39">
        <f t="shared" si="70"/>
        <v>0</v>
      </c>
    </row>
    <row r="483" spans="12:13" ht="14.4" hidden="1" customHeight="1">
      <c r="L483" s="36">
        <v>478</v>
      </c>
      <c r="M483" s="39">
        <f t="shared" si="70"/>
        <v>0</v>
      </c>
    </row>
    <row r="484" spans="12:13" ht="14.4" hidden="1" customHeight="1">
      <c r="L484" s="36">
        <v>479</v>
      </c>
      <c r="M484" s="39">
        <f t="shared" si="70"/>
        <v>0</v>
      </c>
    </row>
    <row r="485" spans="12:13" ht="14.4" hidden="1" customHeight="1">
      <c r="L485" s="36">
        <v>480</v>
      </c>
      <c r="M485" s="39">
        <f t="shared" si="70"/>
        <v>0</v>
      </c>
    </row>
    <row r="486" spans="12:13" ht="14.4" hidden="1" customHeight="1">
      <c r="L486" s="36">
        <v>481</v>
      </c>
      <c r="M486" s="39">
        <f t="shared" si="70"/>
        <v>0</v>
      </c>
    </row>
    <row r="487" spans="12:13" ht="14.4" hidden="1" customHeight="1">
      <c r="L487" s="36">
        <v>482</v>
      </c>
      <c r="M487" s="39">
        <f t="shared" si="70"/>
        <v>0</v>
      </c>
    </row>
    <row r="488" spans="12:13" ht="14.4" hidden="1" customHeight="1">
      <c r="L488" s="36">
        <v>483</v>
      </c>
      <c r="M488" s="39">
        <f t="shared" si="70"/>
        <v>0</v>
      </c>
    </row>
    <row r="489" spans="12:13" ht="14.4" hidden="1" customHeight="1">
      <c r="L489" s="36">
        <v>484</v>
      </c>
      <c r="M489" s="39">
        <f t="shared" si="70"/>
        <v>0</v>
      </c>
    </row>
    <row r="490" spans="12:13" ht="14.4" hidden="1" customHeight="1">
      <c r="L490" s="36">
        <v>485</v>
      </c>
      <c r="M490" s="39">
        <f t="shared" si="70"/>
        <v>0</v>
      </c>
    </row>
    <row r="491" spans="12:13" ht="14.4" hidden="1" customHeight="1">
      <c r="L491" s="36">
        <v>486</v>
      </c>
      <c r="M491" s="39">
        <f t="shared" si="70"/>
        <v>0</v>
      </c>
    </row>
    <row r="492" spans="12:13" ht="14.4" hidden="1" customHeight="1">
      <c r="L492" s="36">
        <v>487</v>
      </c>
      <c r="M492" s="39">
        <f t="shared" si="70"/>
        <v>0</v>
      </c>
    </row>
    <row r="493" spans="12:13" ht="14.4" hidden="1" customHeight="1">
      <c r="L493" s="36">
        <v>488</v>
      </c>
      <c r="M493" s="39">
        <f t="shared" si="70"/>
        <v>0</v>
      </c>
    </row>
    <row r="494" spans="12:13" ht="14.4" hidden="1" customHeight="1">
      <c r="L494" s="36">
        <v>489</v>
      </c>
      <c r="M494" s="39">
        <f t="shared" si="70"/>
        <v>0</v>
      </c>
    </row>
    <row r="495" spans="12:13" ht="14.4" hidden="1" customHeight="1">
      <c r="L495" s="36">
        <v>490</v>
      </c>
      <c r="M495" s="39">
        <f t="shared" si="70"/>
        <v>0</v>
      </c>
    </row>
    <row r="496" spans="12:13" ht="14.4" hidden="1" customHeight="1">
      <c r="L496" s="36">
        <v>491</v>
      </c>
      <c r="M496" s="39">
        <f t="shared" si="70"/>
        <v>0</v>
      </c>
    </row>
    <row r="497" spans="12:13" ht="14.4" hidden="1" customHeight="1">
      <c r="L497" s="36">
        <v>492</v>
      </c>
      <c r="M497" s="39">
        <f t="shared" si="70"/>
        <v>0</v>
      </c>
    </row>
    <row r="498" spans="12:13" ht="14.4" hidden="1" customHeight="1">
      <c r="L498" s="36">
        <v>493</v>
      </c>
      <c r="M498" s="39">
        <f t="shared" si="70"/>
        <v>0</v>
      </c>
    </row>
    <row r="499" spans="12:13" ht="14.4" hidden="1" customHeight="1">
      <c r="L499" s="36">
        <v>494</v>
      </c>
      <c r="M499" s="39">
        <f t="shared" si="70"/>
        <v>0</v>
      </c>
    </row>
    <row r="500" spans="12:13" ht="14.4" hidden="1" customHeight="1">
      <c r="L500" s="36">
        <v>495</v>
      </c>
      <c r="M500" s="39">
        <f t="shared" si="70"/>
        <v>0</v>
      </c>
    </row>
    <row r="501" spans="12:13" ht="14.4" hidden="1" customHeight="1">
      <c r="L501" s="36">
        <v>496</v>
      </c>
      <c r="M501" s="39">
        <f t="shared" si="70"/>
        <v>0</v>
      </c>
    </row>
    <row r="502" spans="12:13" ht="14.4" hidden="1" customHeight="1">
      <c r="L502" s="36">
        <v>497</v>
      </c>
      <c r="M502" s="39">
        <f t="shared" si="70"/>
        <v>0</v>
      </c>
    </row>
    <row r="503" spans="12:13" ht="14.4" hidden="1" customHeight="1">
      <c r="L503" s="36">
        <v>498</v>
      </c>
      <c r="M503" s="39">
        <f t="shared" si="70"/>
        <v>0</v>
      </c>
    </row>
    <row r="504" spans="12:13" ht="14.4" hidden="1" customHeight="1">
      <c r="L504" s="36">
        <v>499</v>
      </c>
      <c r="M504" s="39">
        <f t="shared" si="70"/>
        <v>0</v>
      </c>
    </row>
    <row r="505" spans="12:13" ht="14.4" hidden="1" customHeight="1">
      <c r="L505" s="36">
        <v>500</v>
      </c>
      <c r="M505" s="39">
        <f t="shared" ref="M505:M518" si="71">IF(P505&gt;0,M504+1,M504)</f>
        <v>0</v>
      </c>
    </row>
    <row r="506" spans="12:13" ht="14.4" hidden="1" customHeight="1">
      <c r="L506" s="36">
        <v>501</v>
      </c>
      <c r="M506" s="39">
        <f t="shared" si="71"/>
        <v>0</v>
      </c>
    </row>
    <row r="507" spans="12:13" ht="14.4" hidden="1" customHeight="1">
      <c r="L507" s="36">
        <v>502</v>
      </c>
      <c r="M507" s="39">
        <f t="shared" si="71"/>
        <v>0</v>
      </c>
    </row>
    <row r="508" spans="12:13" ht="14.4" hidden="1" customHeight="1">
      <c r="L508" s="36">
        <v>503</v>
      </c>
      <c r="M508" s="39">
        <f t="shared" si="71"/>
        <v>0</v>
      </c>
    </row>
    <row r="509" spans="12:13" ht="14.4" hidden="1" customHeight="1">
      <c r="L509" s="36">
        <v>504</v>
      </c>
      <c r="M509" s="39">
        <f t="shared" si="71"/>
        <v>0</v>
      </c>
    </row>
    <row r="510" spans="12:13" ht="14.4" hidden="1" customHeight="1">
      <c r="L510" s="36">
        <v>505</v>
      </c>
      <c r="M510" s="39">
        <f t="shared" si="71"/>
        <v>0</v>
      </c>
    </row>
    <row r="511" spans="12:13" ht="14.4" hidden="1" customHeight="1">
      <c r="L511" s="36">
        <v>506</v>
      </c>
      <c r="M511" s="39">
        <f t="shared" si="71"/>
        <v>0</v>
      </c>
    </row>
    <row r="512" spans="12:13" ht="14.4" hidden="1" customHeight="1">
      <c r="L512" s="36">
        <v>507</v>
      </c>
      <c r="M512" s="39">
        <f t="shared" si="71"/>
        <v>0</v>
      </c>
    </row>
    <row r="513" spans="12:13" ht="14.4" hidden="1" customHeight="1">
      <c r="L513" s="36">
        <v>508</v>
      </c>
      <c r="M513" s="39">
        <f t="shared" si="71"/>
        <v>0</v>
      </c>
    </row>
    <row r="514" spans="12:13" ht="14.4" hidden="1" customHeight="1">
      <c r="L514" s="36">
        <v>509</v>
      </c>
      <c r="M514" s="39">
        <f t="shared" si="71"/>
        <v>0</v>
      </c>
    </row>
    <row r="515" spans="12:13" ht="14.4" hidden="1" customHeight="1">
      <c r="L515" s="36">
        <v>510</v>
      </c>
      <c r="M515" s="39">
        <f t="shared" si="71"/>
        <v>0</v>
      </c>
    </row>
    <row r="516" spans="12:13" ht="14.4" hidden="1" customHeight="1">
      <c r="L516" s="36">
        <v>511</v>
      </c>
      <c r="M516" s="39">
        <f t="shared" si="71"/>
        <v>0</v>
      </c>
    </row>
    <row r="517" spans="12:13" ht="14.4" hidden="1" customHeight="1">
      <c r="L517" s="36">
        <v>512</v>
      </c>
      <c r="M517" s="39">
        <f t="shared" si="71"/>
        <v>0</v>
      </c>
    </row>
    <row r="518" spans="12:13" ht="14.4" hidden="1" customHeight="1">
      <c r="L518" s="36">
        <v>513</v>
      </c>
      <c r="M518" s="39">
        <f t="shared" si="71"/>
        <v>0</v>
      </c>
    </row>
  </sheetData>
  <sheetProtection algorithmName="SHA-512" hashValue="aKVXnpLAVYa6/3bnuLcba3gRy/x4MXzjP/Ci650C/zn4s+uK8P+5/S4j4ohKrL0d92n6hfBM8aLgsqxOBmFn9w==" saltValue="O5wemkxSQlhMygToi7Tqwg==" spinCount="100000" sheet="1" selectLockedCells="1"/>
  <mergeCells count="3">
    <mergeCell ref="A3:D3"/>
    <mergeCell ref="H3:I3"/>
    <mergeCell ref="B5:I5"/>
  </mergeCells>
  <conditionalFormatting sqref="F2 J2 K2:K3 E2:E4 F4 J4">
    <cfRule type="expression" dxfId="62" priority="1">
      <formula>"G3&gt;0"</formula>
    </cfRule>
  </conditionalFormatting>
  <pageMargins left="0.7" right="0.7" top="0.75" bottom="0.75" header="0.3" footer="0.3"/>
  <pageSetup scale="70" fitToHeight="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5"/>
  </sheetPr>
  <dimension ref="A1:N28"/>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14.4" customHeight="1" zeroHeight="1"/>
  <cols>
    <col min="1" max="1" width="0.90625" hidden="1" customWidth="1"/>
    <col min="2" max="3" width="25.81640625" style="1" customWidth="1"/>
    <col min="4" max="4" width="14.81640625" style="2" customWidth="1"/>
    <col min="5" max="5" width="20.81640625" customWidth="1"/>
    <col min="6" max="6" width="28.81640625" customWidth="1"/>
    <col min="7" max="7" width="9.81640625" customWidth="1"/>
    <col min="8" max="8" width="11.81640625" style="24" customWidth="1"/>
    <col min="9" max="9" width="14" style="13" bestFit="1" customWidth="1"/>
    <col min="10" max="10" width="12.81640625" style="13" hidden="1" customWidth="1"/>
    <col min="11" max="11" width="13.81640625" customWidth="1"/>
    <col min="12" max="14" width="8.90625" hidden="1" customWidth="1"/>
    <col min="15" max="16384" width="8.7265625" hidden="1"/>
  </cols>
  <sheetData>
    <row r="1" spans="1:14" ht="54" customHeight="1">
      <c r="A1" s="132"/>
      <c r="B1" s="134"/>
      <c r="C1" s="135"/>
      <c r="D1" s="429" t="s">
        <v>280</v>
      </c>
      <c r="E1" s="429"/>
      <c r="F1" s="429"/>
      <c r="G1" s="429"/>
      <c r="H1" s="22" t="s">
        <v>279</v>
      </c>
      <c r="I1" s="8"/>
      <c r="J1" s="8"/>
    </row>
    <row r="2" spans="1:14" ht="18" customHeight="1">
      <c r="A2" s="61"/>
      <c r="B2" s="3" t="s">
        <v>0</v>
      </c>
      <c r="C2" s="3" t="s">
        <v>14</v>
      </c>
      <c r="D2" s="4" t="s">
        <v>300</v>
      </c>
      <c r="E2" s="4" t="s">
        <v>343</v>
      </c>
      <c r="F2" s="128" t="s">
        <v>89</v>
      </c>
      <c r="G2" s="4" t="s">
        <v>53</v>
      </c>
      <c r="H2" s="27" t="s">
        <v>205</v>
      </c>
      <c r="I2" s="295" t="s">
        <v>1670</v>
      </c>
      <c r="J2" s="20" t="s">
        <v>1669</v>
      </c>
      <c r="K2" s="4" t="s">
        <v>262</v>
      </c>
    </row>
    <row r="3" spans="1:14" ht="14.4" customHeight="1">
      <c r="A3" s="62"/>
      <c r="B3" s="5" t="s">
        <v>15</v>
      </c>
      <c r="C3" s="5" t="s">
        <v>16</v>
      </c>
      <c r="E3" s="17" t="s">
        <v>32</v>
      </c>
      <c r="G3" s="19"/>
      <c r="H3" s="23"/>
      <c r="K3" s="25"/>
    </row>
    <row r="4" spans="1:14" ht="14.4" customHeight="1">
      <c r="D4" s="313">
        <v>2811100000</v>
      </c>
      <c r="E4" s="16" t="s">
        <v>2</v>
      </c>
      <c r="F4" s="16" t="s">
        <v>483</v>
      </c>
      <c r="G4" s="2">
        <v>1</v>
      </c>
      <c r="H4" s="296"/>
      <c r="I4" s="300">
        <f>VLOOKUP(Table32[[#This Row],[Part Number]],'2026 Pricing Rework'!$B$32:$F$740,5,FALSE)</f>
        <v>63.67</v>
      </c>
      <c r="J4" s="13">
        <f>VLOOKUP(Table32[[#This Row],[Part Number]],'2025 Pricing Rework'!$B$31:$F$737,4,FALSE)</f>
        <v>63.79</v>
      </c>
      <c r="K4" s="25">
        <f>Table32[[#This Row],[Your Price]]*Table32[[#This Row],[Qty]]</f>
        <v>0</v>
      </c>
    </row>
    <row r="5" spans="1:14" ht="14.4" customHeight="1">
      <c r="D5" s="313">
        <v>2811200000</v>
      </c>
      <c r="E5" s="16" t="s">
        <v>3</v>
      </c>
      <c r="F5" s="16" t="s">
        <v>483</v>
      </c>
      <c r="G5" s="2">
        <v>1</v>
      </c>
      <c r="H5" s="296"/>
      <c r="I5" s="300">
        <f>VLOOKUP(Table32[[#This Row],[Part Number]],'2026 Pricing Rework'!$B$32:$F$740,5,FALSE)</f>
        <v>79.58</v>
      </c>
      <c r="J5" s="13">
        <f>VLOOKUP(Table32[[#This Row],[Part Number]],'2025 Pricing Rework'!$B$31:$F$737,4,FALSE)</f>
        <v>79.73</v>
      </c>
      <c r="K5" s="25">
        <f>Table32[[#This Row],[Your Price]]*Table32[[#This Row],[Qty]]</f>
        <v>0</v>
      </c>
    </row>
    <row r="6" spans="1:14" ht="14.4" customHeight="1">
      <c r="D6" s="313">
        <v>2811400000</v>
      </c>
      <c r="E6" s="16" t="s">
        <v>4</v>
      </c>
      <c r="F6" s="16" t="s">
        <v>483</v>
      </c>
      <c r="G6" s="2">
        <v>1</v>
      </c>
      <c r="H6" s="296"/>
      <c r="I6" s="300">
        <f>VLOOKUP(Table32[[#This Row],[Part Number]],'2026 Pricing Rework'!$B$32:$F$740,5,FALSE)</f>
        <v>130.04</v>
      </c>
      <c r="J6" s="13">
        <f>VLOOKUP(Table32[[#This Row],[Part Number]],'2025 Pricing Rework'!$B$31:$F$737,4,FALSE)</f>
        <v>130.29</v>
      </c>
      <c r="K6" s="25">
        <f>Table32[[#This Row],[Your Price]]*Table32[[#This Row],[Qty]]</f>
        <v>0</v>
      </c>
    </row>
    <row r="7" spans="1:14" ht="14.4" customHeight="1">
      <c r="D7" s="313">
        <v>2811500000</v>
      </c>
      <c r="E7" s="16" t="s">
        <v>5</v>
      </c>
      <c r="F7" s="16" t="s">
        <v>483</v>
      </c>
      <c r="G7" s="2">
        <v>1</v>
      </c>
      <c r="H7" s="296"/>
      <c r="I7" s="300">
        <f>VLOOKUP(Table32[[#This Row],[Part Number]],'2026 Pricing Rework'!$B$32:$F$740,5,FALSE)</f>
        <v>175.81</v>
      </c>
      <c r="J7" s="13">
        <f>VLOOKUP(Table32[[#This Row],[Part Number]],'2025 Pricing Rework'!$B$31:$F$737,4,FALSE)</f>
        <v>176.14</v>
      </c>
      <c r="K7" s="25">
        <f>Table32[[#This Row],[Your Price]]*Table32[[#This Row],[Qty]]</f>
        <v>0</v>
      </c>
    </row>
    <row r="8" spans="1:14" ht="14.4" customHeight="1">
      <c r="D8" s="313">
        <v>2811600000</v>
      </c>
      <c r="E8" s="16" t="s">
        <v>6</v>
      </c>
      <c r="F8" s="16" t="s">
        <v>483</v>
      </c>
      <c r="G8" s="2">
        <v>1</v>
      </c>
      <c r="H8" s="296"/>
      <c r="I8" s="300">
        <f>VLOOKUP(Table32[[#This Row],[Part Number]],'2026 Pricing Rework'!$B$32:$F$740,5,FALSE)</f>
        <v>225.22</v>
      </c>
      <c r="J8" s="13">
        <f>VLOOKUP(Table32[[#This Row],[Part Number]],'2025 Pricing Rework'!$B$31:$F$737,4,FALSE)</f>
        <v>225.66</v>
      </c>
      <c r="K8" s="25">
        <f>Table32[[#This Row],[Your Price]]*Table32[[#This Row],[Qty]]</f>
        <v>0</v>
      </c>
    </row>
    <row r="9" spans="1:14" ht="14.4" customHeight="1">
      <c r="D9" s="313">
        <v>2811700000</v>
      </c>
      <c r="E9" s="16" t="s">
        <v>7</v>
      </c>
      <c r="F9" s="16" t="s">
        <v>483</v>
      </c>
      <c r="G9" s="2">
        <v>1</v>
      </c>
      <c r="H9" s="296"/>
      <c r="I9" s="300">
        <f>VLOOKUP(Table32[[#This Row],[Part Number]],'2026 Pricing Rework'!$B$32:$F$740,5,FALSE)</f>
        <v>314.95999999999998</v>
      </c>
      <c r="J9" s="13">
        <f>VLOOKUP(Table32[[#This Row],[Part Number]],'2025 Pricing Rework'!$B$31:$F$737,4,FALSE)</f>
        <v>315.56</v>
      </c>
      <c r="K9" s="25">
        <f>Table32[[#This Row],[Your Price]]*Table32[[#This Row],[Qty]]</f>
        <v>0</v>
      </c>
    </row>
    <row r="10" spans="1:14" ht="14.4" customHeight="1">
      <c r="D10" s="313">
        <v>2811800000</v>
      </c>
      <c r="E10" s="16" t="s">
        <v>9</v>
      </c>
      <c r="F10" s="16" t="s">
        <v>483</v>
      </c>
      <c r="G10" s="2">
        <v>1</v>
      </c>
      <c r="H10" s="296"/>
      <c r="I10" s="300">
        <f>VLOOKUP(Table32[[#This Row],[Part Number]],'2026 Pricing Rework'!$B$32:$F$740,5,FALSE)</f>
        <v>439.13</v>
      </c>
      <c r="J10" s="13">
        <f>VLOOKUP(Table32[[#This Row],[Part Number]],'2025 Pricing Rework'!$B$31:$F$737,4,FALSE)</f>
        <v>439.97</v>
      </c>
      <c r="K10" s="25">
        <f>Table32[[#This Row],[Your Price]]*Table32[[#This Row],[Qty]]</f>
        <v>0</v>
      </c>
    </row>
    <row r="11" spans="1:14" ht="14.4" customHeight="1">
      <c r="D11" s="313">
        <v>2811900000</v>
      </c>
      <c r="E11" s="16" t="s">
        <v>10</v>
      </c>
      <c r="F11" s="16" t="s">
        <v>483</v>
      </c>
      <c r="G11" s="2">
        <v>1</v>
      </c>
      <c r="H11" s="296"/>
      <c r="I11" s="300">
        <f>VLOOKUP(Table32[[#This Row],[Part Number]],'2026 Pricing Rework'!$B$32:$F$740,5,FALSE)</f>
        <v>901.34</v>
      </c>
      <c r="J11" s="13">
        <f>VLOOKUP(Table32[[#This Row],[Part Number]],'2025 Pricing Rework'!$B$31:$F$737,4,FALSE)</f>
        <v>903.08</v>
      </c>
      <c r="K11" s="25">
        <f>Table32[[#This Row],[Your Price]]*Table32[[#This Row],[Qty]]</f>
        <v>0</v>
      </c>
    </row>
    <row r="12" spans="1:14" ht="14.4" customHeight="1">
      <c r="D12" s="313"/>
      <c r="E12" s="16"/>
      <c r="F12" s="16"/>
      <c r="G12" s="2"/>
      <c r="H12" s="23"/>
      <c r="K12" s="31"/>
    </row>
    <row r="13" spans="1:14" ht="14.4" customHeight="1">
      <c r="C13" s="5" t="s">
        <v>275</v>
      </c>
      <c r="D13" s="313"/>
      <c r="E13" s="16"/>
      <c r="F13" s="16"/>
      <c r="G13" s="2"/>
      <c r="H13" s="23"/>
      <c r="K13" s="12"/>
    </row>
    <row r="14" spans="1:14" ht="14.4" customHeight="1">
      <c r="D14" s="313">
        <v>2811106100</v>
      </c>
      <c r="E14" t="s">
        <v>2</v>
      </c>
      <c r="F14" s="16" t="s">
        <v>483</v>
      </c>
      <c r="G14" s="2">
        <v>1</v>
      </c>
      <c r="H14" s="296"/>
      <c r="I14" s="300">
        <f>VLOOKUP(Table32[[#This Row],[Part Number]],'2026 Pricing Rework'!$B$32:$F$740,5,FALSE)</f>
        <v>74.16</v>
      </c>
      <c r="J14" s="13">
        <f>VLOOKUP(Table32[[#This Row],[Part Number]],'2025 Pricing Rework'!$B$31:$F$737,4,FALSE)</f>
        <v>74.3</v>
      </c>
      <c r="K14" s="25">
        <f>Table32[[#This Row],[Your Price]]*Table32[[#This Row],[Qty]]</f>
        <v>0</v>
      </c>
      <c r="N14" s="21"/>
    </row>
    <row r="15" spans="1:14" ht="14.4" customHeight="1">
      <c r="D15" s="313">
        <v>2811206100</v>
      </c>
      <c r="E15" t="s">
        <v>3</v>
      </c>
      <c r="F15" s="16" t="s">
        <v>483</v>
      </c>
      <c r="G15" s="2">
        <v>1</v>
      </c>
      <c r="H15" s="296"/>
      <c r="I15" s="300">
        <f>VLOOKUP(Table32[[#This Row],[Part Number]],'2026 Pricing Rework'!$B$32:$F$740,5,FALSE)</f>
        <v>120.17</v>
      </c>
      <c r="J15" s="13">
        <f>VLOOKUP(Table32[[#This Row],[Part Number]],'2025 Pricing Rework'!$B$31:$F$737,4,FALSE)</f>
        <v>120.4</v>
      </c>
      <c r="K15" s="25">
        <f>Table32[[#This Row],[Your Price]]*Table32[[#This Row],[Qty]]</f>
        <v>0</v>
      </c>
    </row>
    <row r="16" spans="1:14" ht="53.5" customHeight="1">
      <c r="D16" s="313"/>
      <c r="F16" s="222" t="s">
        <v>1600</v>
      </c>
      <c r="G16" s="2"/>
      <c r="H16" s="23"/>
      <c r="I16" s="12"/>
      <c r="J16" s="12"/>
      <c r="K16" s="13"/>
    </row>
    <row r="17" spans="3:11" ht="14.4" customHeight="1">
      <c r="C17" s="5" t="s">
        <v>1599</v>
      </c>
      <c r="D17" s="313"/>
      <c r="F17" s="2" t="s">
        <v>1601</v>
      </c>
      <c r="G17" s="2"/>
      <c r="H17" s="23"/>
      <c r="I17" s="12"/>
      <c r="J17" s="12"/>
      <c r="K17" s="13"/>
    </row>
    <row r="18" spans="3:11" ht="14.4" customHeight="1">
      <c r="D18" s="313"/>
      <c r="F18" s="16"/>
      <c r="G18" s="2"/>
      <c r="H18" s="23"/>
      <c r="K18" s="13"/>
    </row>
    <row r="19" spans="3:11" ht="14.4" customHeight="1">
      <c r="D19" s="313"/>
      <c r="E19" s="16"/>
      <c r="F19" s="16"/>
      <c r="G19" s="2"/>
      <c r="H19" s="23"/>
      <c r="K19" s="13"/>
    </row>
    <row r="20" spans="3:11" ht="34.5" customHeight="1">
      <c r="C20" s="19"/>
      <c r="D20" s="313"/>
      <c r="F20" s="16"/>
      <c r="G20" s="2"/>
      <c r="H20" s="23"/>
      <c r="K20" s="13"/>
    </row>
    <row r="21" spans="3:11" ht="14" customHeight="1">
      <c r="C21" s="5" t="s">
        <v>8</v>
      </c>
      <c r="D21" s="313"/>
      <c r="F21" s="19" t="s">
        <v>55</v>
      </c>
      <c r="G21" s="19"/>
      <c r="H21" s="23"/>
      <c r="K21" s="25"/>
    </row>
    <row r="22" spans="3:11" ht="29">
      <c r="D22" s="313">
        <v>2811106705</v>
      </c>
      <c r="E22" t="s">
        <v>2</v>
      </c>
      <c r="F22" s="127" t="s">
        <v>978</v>
      </c>
      <c r="G22" s="299">
        <v>5</v>
      </c>
      <c r="H22" s="297"/>
      <c r="I22" s="300">
        <f>VLOOKUP(Table32[[#This Row],[Part Number]],'2026 Pricing Rework'!$B$32:$F$740,5,FALSE)</f>
        <v>74.44</v>
      </c>
      <c r="J22" s="13">
        <f>VLOOKUP(Table32[[#This Row],[Part Number]],'2025 Pricing Rework'!$B$31:$F$737,4,FALSE)</f>
        <v>74.58</v>
      </c>
      <c r="K22" s="25">
        <f>Table32[[#This Row],[Your Price]]*Table32[[#This Row],[Qty]]</f>
        <v>0</v>
      </c>
    </row>
    <row r="23" spans="3:11" ht="29">
      <c r="D23" s="313">
        <v>2811206705</v>
      </c>
      <c r="E23" t="s">
        <v>3</v>
      </c>
      <c r="F23" s="127" t="s">
        <v>979</v>
      </c>
      <c r="G23" s="298">
        <v>5</v>
      </c>
      <c r="H23" s="296"/>
      <c r="I23" s="300">
        <f>VLOOKUP(Table32[[#This Row],[Part Number]],'2026 Pricing Rework'!$B$32:$F$740,5,FALSE)</f>
        <v>103.06</v>
      </c>
      <c r="J23" s="13">
        <f>VLOOKUP(Table32[[#This Row],[Part Number]],'2025 Pricing Rework'!$B$31:$F$737,4,FALSE)</f>
        <v>103.25</v>
      </c>
      <c r="K23" s="25">
        <f>Table32[[#This Row],[Your Price]]*Table32[[#This Row],[Qty]]</f>
        <v>0</v>
      </c>
    </row>
    <row r="24" spans="3:11" ht="59.5" customHeight="1">
      <c r="D24" s="313"/>
      <c r="F24" s="59"/>
      <c r="G24" s="2"/>
      <c r="H24" s="23"/>
      <c r="I24" s="12"/>
      <c r="J24" s="12"/>
      <c r="K24" s="25"/>
    </row>
    <row r="25" spans="3:11" ht="14.5" hidden="1">
      <c r="F25" s="161"/>
      <c r="G25" s="2"/>
      <c r="H25" s="23"/>
      <c r="I25" s="12"/>
      <c r="J25" s="12"/>
      <c r="K25" s="25"/>
    </row>
    <row r="26" spans="3:11" ht="14.5" hidden="1">
      <c r="F26" s="161"/>
      <c r="G26" s="2"/>
      <c r="H26" s="23"/>
      <c r="I26" s="12"/>
      <c r="J26" s="12"/>
      <c r="K26" s="25"/>
    </row>
    <row r="27" spans="3:11" ht="14.5" hidden="1">
      <c r="F27" s="161"/>
      <c r="G27" s="2"/>
      <c r="H27" s="23"/>
      <c r="I27" s="12"/>
      <c r="J27" s="12"/>
      <c r="K27" s="25"/>
    </row>
    <row r="28" spans="3:11" ht="14.5" hidden="1">
      <c r="H28" s="23"/>
      <c r="I28" s="12"/>
      <c r="J28" s="12"/>
      <c r="K28" s="25"/>
    </row>
  </sheetData>
  <sheetProtection algorithmName="SHA-512" hashValue="gGcro427jgULwZ84PkgJZBQBLPJvTW5ZDx3+5B2bKwPMAiaAEurJ8wZ5g5eKQaOF4YC4sv53HyL3SOl1ViZ7dw==" saltValue="vXnTdkm8xYgyuqWK9MeUqQ==" spinCount="100000" sheet="1" selectLockedCells="1"/>
  <mergeCells count="1">
    <mergeCell ref="D1:G1"/>
  </mergeCells>
  <phoneticPr fontId="43" type="noConversion"/>
  <pageMargins left="0.7" right="0.7" top="0.75" bottom="0.75" header="0.3" footer="0.3"/>
  <pageSetup orientation="portrait" r:id="rId1"/>
  <ignoredErrors>
    <ignoredError sqref="I4:I23" calculatedColumn="1"/>
  </ignoredError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5"/>
  </sheetPr>
  <dimension ref="A1:K1048575"/>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14.4" customHeight="1" zeroHeight="1"/>
  <cols>
    <col min="1" max="1" width="0.90625" customWidth="1"/>
    <col min="2" max="2" width="25.81640625" style="1" customWidth="1"/>
    <col min="3" max="3" width="28.08984375" style="1" customWidth="1"/>
    <col min="4" max="4" width="14.81640625" style="2" customWidth="1"/>
    <col min="5" max="5" width="20.81640625" customWidth="1"/>
    <col min="6" max="6" width="28.81640625" customWidth="1"/>
    <col min="7" max="7" width="9.81640625" customWidth="1"/>
    <col min="8" max="8" width="11.81640625" style="24" customWidth="1"/>
    <col min="9" max="9" width="14" style="8" bestFit="1" customWidth="1"/>
    <col min="10" max="10" width="11.81640625" style="8" hidden="1" customWidth="1"/>
    <col min="11" max="11" width="13.81640625" style="28" customWidth="1"/>
    <col min="12" max="16384" width="14.81640625" hidden="1"/>
  </cols>
  <sheetData>
    <row r="1" spans="1:11" ht="54" customHeight="1">
      <c r="A1" s="133">
        <v>4</v>
      </c>
      <c r="B1" s="136"/>
      <c r="C1" s="135"/>
      <c r="D1" s="430" t="s">
        <v>361</v>
      </c>
      <c r="E1" s="430"/>
      <c r="F1" s="430"/>
      <c r="G1" s="430"/>
      <c r="H1" s="22" t="s">
        <v>279</v>
      </c>
    </row>
    <row r="2" spans="1:11" ht="18" customHeight="1">
      <c r="A2" s="61"/>
      <c r="B2" s="3" t="s">
        <v>0</v>
      </c>
      <c r="C2" s="3" t="s">
        <v>14</v>
      </c>
      <c r="D2" s="4" t="s">
        <v>300</v>
      </c>
      <c r="E2" s="4" t="s">
        <v>343</v>
      </c>
      <c r="F2" s="129" t="s">
        <v>89</v>
      </c>
      <c r="G2" s="4" t="s">
        <v>53</v>
      </c>
      <c r="H2" s="306" t="s">
        <v>205</v>
      </c>
      <c r="I2" s="307" t="s">
        <v>1670</v>
      </c>
      <c r="J2" s="20" t="s">
        <v>1669</v>
      </c>
      <c r="K2" s="20" t="s">
        <v>262</v>
      </c>
    </row>
    <row r="3" spans="1:11" ht="14.4" customHeight="1">
      <c r="A3" s="62"/>
      <c r="B3" s="5" t="s">
        <v>13</v>
      </c>
      <c r="C3" s="5" t="s">
        <v>1628</v>
      </c>
      <c r="G3" s="1"/>
      <c r="H3" s="302"/>
      <c r="I3" s="305"/>
      <c r="J3" s="13"/>
      <c r="K3" s="29"/>
    </row>
    <row r="4" spans="1:11" ht="14.4" customHeight="1">
      <c r="D4" s="313">
        <v>2811100280</v>
      </c>
      <c r="E4" t="s">
        <v>2</v>
      </c>
      <c r="F4" t="s">
        <v>257</v>
      </c>
      <c r="G4" s="2">
        <v>1</v>
      </c>
      <c r="H4" s="303"/>
      <c r="I4" s="304">
        <f>VLOOKUP(Table33[[#This Row],[Part Number]],'2026 Pricing Rework'!$B$32:$F$740,5,FALSE)</f>
        <v>20.18</v>
      </c>
      <c r="J4" s="13">
        <f>VLOOKUP(Table33[[#This Row],[Part Number]],'2025 Pricing Rework'!$B$31:$F$737,4,FALSE)</f>
        <v>20.21</v>
      </c>
      <c r="K4" s="29">
        <f>Table33[[#This Row],[Your Price]]*Table33[[#This Row],[Qty]]</f>
        <v>0</v>
      </c>
    </row>
    <row r="5" spans="1:11" ht="14.4" customHeight="1">
      <c r="D5" s="313">
        <v>2811200280</v>
      </c>
      <c r="E5" t="s">
        <v>3</v>
      </c>
      <c r="F5" t="s">
        <v>257</v>
      </c>
      <c r="G5" s="2">
        <v>1</v>
      </c>
      <c r="H5" s="223"/>
      <c r="I5" s="304">
        <f>VLOOKUP(Table33[[#This Row],[Part Number]],'2026 Pricing Rework'!$B$32:$F$740,5,FALSE)</f>
        <v>30.83</v>
      </c>
      <c r="J5" s="13">
        <f>VLOOKUP(Table33[[#This Row],[Part Number]],'2025 Pricing Rework'!$B$31:$F$737,4,FALSE)</f>
        <v>30.89</v>
      </c>
      <c r="K5" s="29">
        <f>Table33[[#This Row],[Your Price]]*Table33[[#This Row],[Qty]]</f>
        <v>0</v>
      </c>
    </row>
    <row r="6" spans="1:11" ht="14.4" customHeight="1">
      <c r="D6" s="313">
        <v>2811400280</v>
      </c>
      <c r="E6" t="s">
        <v>4</v>
      </c>
      <c r="F6" t="s">
        <v>257</v>
      </c>
      <c r="G6" s="2">
        <v>1</v>
      </c>
      <c r="H6" s="80"/>
      <c r="I6" s="304">
        <f>VLOOKUP(Table33[[#This Row],[Part Number]],'2026 Pricing Rework'!$B$32:$F$740,5,FALSE)</f>
        <v>53.46</v>
      </c>
      <c r="J6" s="13">
        <f>VLOOKUP(Table33[[#This Row],[Part Number]],'2025 Pricing Rework'!$B$31:$F$737,4,FALSE)</f>
        <v>53.55</v>
      </c>
      <c r="K6" s="29">
        <f>Table33[[#This Row],[Your Price]]*Table33[[#This Row],[Qty]]</f>
        <v>0</v>
      </c>
    </row>
    <row r="7" spans="1:11" ht="14.4" customHeight="1">
      <c r="D7" s="313">
        <v>2811500280</v>
      </c>
      <c r="E7" t="s">
        <v>5</v>
      </c>
      <c r="F7" t="s">
        <v>257</v>
      </c>
      <c r="G7" s="2">
        <v>1</v>
      </c>
      <c r="H7" s="80"/>
      <c r="I7" s="304">
        <f>VLOOKUP(Table33[[#This Row],[Part Number]],'2026 Pricing Rework'!$B$32:$F$740,5,FALSE)</f>
        <v>67.22</v>
      </c>
      <c r="J7" s="13">
        <f>VLOOKUP(Table33[[#This Row],[Part Number]],'2025 Pricing Rework'!$B$31:$F$737,4,FALSE)</f>
        <v>67.34</v>
      </c>
      <c r="K7" s="29">
        <f>Table33[[#This Row],[Your Price]]*Table33[[#This Row],[Qty]]</f>
        <v>0</v>
      </c>
    </row>
    <row r="8" spans="1:11" ht="14.4" customHeight="1">
      <c r="D8" s="313"/>
      <c r="E8" s="1"/>
      <c r="F8" s="1"/>
      <c r="G8" s="2"/>
      <c r="I8" s="13"/>
      <c r="J8" s="13"/>
      <c r="K8" s="29"/>
    </row>
    <row r="9" spans="1:11" ht="14.4" customHeight="1">
      <c r="C9" s="5" t="s">
        <v>1634</v>
      </c>
      <c r="D9" s="313"/>
      <c r="E9" s="1"/>
      <c r="F9" s="1"/>
      <c r="G9" s="2"/>
      <c r="I9" s="13"/>
      <c r="J9" s="13"/>
      <c r="K9" s="29"/>
    </row>
    <row r="10" spans="1:11" ht="14.4" customHeight="1">
      <c r="D10" s="313">
        <v>2811600290</v>
      </c>
      <c r="E10" t="s">
        <v>6</v>
      </c>
      <c r="F10" t="s">
        <v>257</v>
      </c>
      <c r="G10" s="2">
        <v>1</v>
      </c>
      <c r="H10" s="80"/>
      <c r="I10" s="304">
        <f>VLOOKUP(Table33[[#This Row],[Part Number]],'2026 Pricing Rework'!$B$32:$F$740,5,FALSE)</f>
        <v>82.08</v>
      </c>
      <c r="J10" s="13">
        <f>VLOOKUP(Table33[[#This Row],[Part Number]],'2025 Pricing Rework'!$B$31:$F$737,4,FALSE)</f>
        <v>82.24</v>
      </c>
      <c r="K10" s="29">
        <f>Table33[[#This Row],[Your Price]]*Table33[[#This Row],[Qty]]</f>
        <v>0</v>
      </c>
    </row>
    <row r="11" spans="1:11" ht="14.4" customHeight="1">
      <c r="D11" s="313">
        <v>2811700290</v>
      </c>
      <c r="E11" t="s">
        <v>7</v>
      </c>
      <c r="F11" t="s">
        <v>257</v>
      </c>
      <c r="G11" s="2">
        <v>1</v>
      </c>
      <c r="H11" s="80"/>
      <c r="I11" s="304">
        <f>VLOOKUP(Table33[[#This Row],[Part Number]],'2026 Pricing Rework'!$B$32:$F$740,5,FALSE)</f>
        <v>111.6</v>
      </c>
      <c r="J11" s="13">
        <f>VLOOKUP(Table33[[#This Row],[Part Number]],'2025 Pricing Rework'!$B$31:$F$737,4,FALSE)</f>
        <v>111.81</v>
      </c>
      <c r="K11" s="29">
        <f>Table33[[#This Row],[Your Price]]*Table33[[#This Row],[Qty]]</f>
        <v>0</v>
      </c>
    </row>
    <row r="12" spans="1:11" ht="14.4" customHeight="1">
      <c r="D12" s="313">
        <v>2810880200</v>
      </c>
      <c r="E12" t="s">
        <v>9</v>
      </c>
      <c r="F12" t="s">
        <v>342</v>
      </c>
      <c r="G12" s="2">
        <v>1</v>
      </c>
      <c r="H12" s="80"/>
      <c r="I12" s="304">
        <f>VLOOKUP(Table33[[#This Row],[Part Number]],'2026 Pricing Rework'!$B$32:$F$740,5,FALSE)</f>
        <v>146.21</v>
      </c>
      <c r="J12" s="13">
        <f>VLOOKUP(Table33[[#This Row],[Part Number]],'2025 Pricing Rework'!$B$31:$F$737,4,FALSE)</f>
        <v>146.49</v>
      </c>
      <c r="K12" s="29">
        <f>Table33[[#This Row],[Your Price]]*Table33[[#This Row],[Qty]]</f>
        <v>0</v>
      </c>
    </row>
    <row r="13" spans="1:11" ht="14.4" customHeight="1">
      <c r="D13" s="313">
        <v>2810900200</v>
      </c>
      <c r="E13" t="s">
        <v>10</v>
      </c>
      <c r="F13" t="s">
        <v>342</v>
      </c>
      <c r="G13" s="2">
        <v>1</v>
      </c>
      <c r="H13" s="80"/>
      <c r="I13" s="304">
        <f>VLOOKUP(Table33[[#This Row],[Part Number]],'2026 Pricing Rework'!$B$32:$F$740,5,FALSE)</f>
        <v>157.84</v>
      </c>
      <c r="J13" s="13">
        <f>VLOOKUP(Table33[[#This Row],[Part Number]],'2025 Pricing Rework'!$B$31:$F$737,4,FALSE)</f>
        <v>158.13999999999999</v>
      </c>
      <c r="K13" s="29">
        <f>Table33[[#This Row],[Your Price]]*Table33[[#This Row],[Qty]]</f>
        <v>0</v>
      </c>
    </row>
    <row r="14" spans="1:11" ht="14.4" customHeight="1">
      <c r="D14" s="313"/>
      <c r="E14" s="1"/>
      <c r="F14" s="1"/>
      <c r="G14" s="2"/>
      <c r="I14" s="13"/>
      <c r="J14" s="13"/>
      <c r="K14" s="29"/>
    </row>
    <row r="15" spans="1:11" ht="14.4" customHeight="1">
      <c r="A15" s="62"/>
      <c r="B15" s="5" t="s">
        <v>18</v>
      </c>
      <c r="C15" s="5" t="s">
        <v>1629</v>
      </c>
      <c r="D15" s="313"/>
      <c r="G15" s="2"/>
      <c r="I15" s="13"/>
      <c r="J15" s="13"/>
      <c r="K15" s="29"/>
    </row>
    <row r="16" spans="1:11" ht="14.4" customHeight="1">
      <c r="D16" s="313">
        <v>2811100380</v>
      </c>
      <c r="E16" t="s">
        <v>2</v>
      </c>
      <c r="G16" s="2">
        <v>1</v>
      </c>
      <c r="H16" s="80"/>
      <c r="I16" s="304">
        <f>VLOOKUP(Table33[[#This Row],[Part Number]],'2026 Pricing Rework'!$B$32:$F$740,5,FALSE)</f>
        <v>28.87</v>
      </c>
      <c r="J16" s="13">
        <f>VLOOKUP(Table33[[#This Row],[Part Number]],'2025 Pricing Rework'!$B$31:$F$737,4,FALSE)</f>
        <v>28.92</v>
      </c>
      <c r="K16" s="29">
        <f>Table33[[#This Row],[Your Price]]*Table33[[#This Row],[Qty]]</f>
        <v>0</v>
      </c>
    </row>
    <row r="17" spans="2:11" ht="14.4" customHeight="1">
      <c r="D17" s="313">
        <v>2811200380</v>
      </c>
      <c r="E17" t="s">
        <v>3</v>
      </c>
      <c r="F17" s="308"/>
      <c r="G17" s="2">
        <v>1</v>
      </c>
      <c r="H17" s="80"/>
      <c r="I17" s="304">
        <f>VLOOKUP(Table33[[#This Row],[Part Number]],'2026 Pricing Rework'!$B$32:$F$740,5,FALSE)</f>
        <v>36.549999999999997</v>
      </c>
      <c r="J17" s="13">
        <f>VLOOKUP(Table33[[#This Row],[Part Number]],'2025 Pricing Rework'!$B$31:$F$737,4,FALSE)</f>
        <v>36.61</v>
      </c>
      <c r="K17" s="29">
        <f>Table33[[#This Row],[Your Price]]*Table33[[#This Row],[Qty]]</f>
        <v>0</v>
      </c>
    </row>
    <row r="18" spans="2:11" ht="14.4" customHeight="1">
      <c r="D18" s="313">
        <v>2811400380</v>
      </c>
      <c r="E18" t="s">
        <v>4</v>
      </c>
      <c r="G18" s="2">
        <v>1</v>
      </c>
      <c r="H18" s="80"/>
      <c r="I18" s="304">
        <f>VLOOKUP(Table33[[#This Row],[Part Number]],'2026 Pricing Rework'!$B$32:$F$740,5,FALSE)</f>
        <v>57.12</v>
      </c>
      <c r="J18" s="13">
        <f>VLOOKUP(Table33[[#This Row],[Part Number]],'2025 Pricing Rework'!$B$31:$F$737,4,FALSE)</f>
        <v>57.23</v>
      </c>
      <c r="K18" s="29">
        <f>Table33[[#This Row],[Your Price]]*Table33[[#This Row],[Qty]]</f>
        <v>0</v>
      </c>
    </row>
    <row r="19" spans="2:11" ht="14.4" customHeight="1">
      <c r="D19" s="313">
        <v>2811500380</v>
      </c>
      <c r="E19" t="s">
        <v>5</v>
      </c>
      <c r="G19" s="2">
        <v>1</v>
      </c>
      <c r="H19" s="80"/>
      <c r="I19" s="304">
        <f>VLOOKUP(Table33[[#This Row],[Part Number]],'2026 Pricing Rework'!$B$32:$F$740,5,FALSE)</f>
        <v>76.31</v>
      </c>
      <c r="J19" s="13">
        <f>VLOOKUP(Table33[[#This Row],[Part Number]],'2025 Pricing Rework'!$B$31:$F$737,4,FALSE)</f>
        <v>76.459999999999994</v>
      </c>
      <c r="K19" s="29">
        <f>Table33[[#This Row],[Your Price]]*Table33[[#This Row],[Qty]]</f>
        <v>0</v>
      </c>
    </row>
    <row r="20" spans="2:11" ht="14.4" customHeight="1">
      <c r="D20" s="313"/>
      <c r="G20" s="2"/>
      <c r="H20" s="1"/>
      <c r="I20"/>
      <c r="J20" s="301"/>
      <c r="K20" s="29"/>
    </row>
    <row r="21" spans="2:11" ht="14.4" customHeight="1">
      <c r="C21" s="5" t="s">
        <v>1635</v>
      </c>
      <c r="D21" s="313"/>
      <c r="G21" s="2"/>
      <c r="I21" s="13"/>
      <c r="J21" s="13"/>
      <c r="K21" s="29"/>
    </row>
    <row r="22" spans="2:11" ht="14.4" customHeight="1">
      <c r="D22" s="313">
        <v>2811600390</v>
      </c>
      <c r="E22" t="s">
        <v>6</v>
      </c>
      <c r="G22" s="2">
        <v>1</v>
      </c>
      <c r="H22" s="80"/>
      <c r="I22" s="304">
        <f>VLOOKUP(Table33[[#This Row],[Part Number]],'2026 Pricing Rework'!$B$32:$F$740,5,FALSE)</f>
        <v>132.91</v>
      </c>
      <c r="J22" s="13">
        <f>VLOOKUP(Table33[[#This Row],[Part Number]],'2025 Pricing Rework'!$B$31:$F$737,4,FALSE)</f>
        <v>133.16</v>
      </c>
      <c r="K22" s="29">
        <f>Table33[[#This Row],[Your Price]]*Table33[[#This Row],[Qty]]</f>
        <v>0</v>
      </c>
    </row>
    <row r="23" spans="2:11" ht="14.4" customHeight="1">
      <c r="D23" s="313">
        <v>2811700390</v>
      </c>
      <c r="E23" t="s">
        <v>7</v>
      </c>
      <c r="G23" s="2">
        <v>1</v>
      </c>
      <c r="H23" s="80"/>
      <c r="I23" s="304">
        <f>VLOOKUP(Table33[[#This Row],[Part Number]],'2026 Pricing Rework'!$B$32:$F$740,5,FALSE)</f>
        <v>155.63999999999999</v>
      </c>
      <c r="J23" s="13">
        <f>VLOOKUP(Table33[[#This Row],[Part Number]],'2025 Pricing Rework'!$B$31:$F$737,4,FALSE)</f>
        <v>155.93</v>
      </c>
      <c r="K23" s="29">
        <f>Table33[[#This Row],[Your Price]]*Table33[[#This Row],[Qty]]</f>
        <v>0</v>
      </c>
    </row>
    <row r="24" spans="2:11" ht="14.4" customHeight="1">
      <c r="D24" s="313">
        <v>2810800300</v>
      </c>
      <c r="E24" t="s">
        <v>9</v>
      </c>
      <c r="F24" t="s">
        <v>397</v>
      </c>
      <c r="G24" s="2">
        <v>1</v>
      </c>
      <c r="H24" s="80"/>
      <c r="I24" s="304">
        <f>VLOOKUP(Table33[[#This Row],[Part Number]],'2026 Pricing Rework'!$B$32:$F$740,5,FALSE)</f>
        <v>188.98</v>
      </c>
      <c r="J24" s="13">
        <f>VLOOKUP(Table33[[#This Row],[Part Number]],'2025 Pricing Rework'!$B$31:$F$737,4,FALSE)</f>
        <v>189.34</v>
      </c>
      <c r="K24" s="29">
        <f>Table33[[#This Row],[Your Price]]*Table33[[#This Row],[Qty]]</f>
        <v>0</v>
      </c>
    </row>
    <row r="25" spans="2:11" ht="14.4" customHeight="1">
      <c r="D25" s="313">
        <v>2810900300</v>
      </c>
      <c r="E25" t="s">
        <v>10</v>
      </c>
      <c r="F25" t="s">
        <v>397</v>
      </c>
      <c r="G25" s="2">
        <v>1</v>
      </c>
      <c r="H25" s="80"/>
      <c r="I25" s="304">
        <f>VLOOKUP(Table33[[#This Row],[Part Number]],'2026 Pricing Rework'!$B$32:$F$740,5,FALSE)</f>
        <v>269.67</v>
      </c>
      <c r="J25" s="13">
        <f>VLOOKUP(Table33[[#This Row],[Part Number]],'2025 Pricing Rework'!$B$31:$F$737,4,FALSE)</f>
        <v>270.18</v>
      </c>
      <c r="K25" s="29">
        <f>Table33[[#This Row],[Your Price]]*Table33[[#This Row],[Qty]]</f>
        <v>0</v>
      </c>
    </row>
    <row r="26" spans="2:11" ht="14.4" customHeight="1">
      <c r="B26" s="176"/>
      <c r="D26" s="313"/>
      <c r="G26" s="2"/>
      <c r="H26" s="1"/>
      <c r="I26"/>
      <c r="J26" s="301"/>
      <c r="K26" s="29"/>
    </row>
    <row r="27" spans="2:11" ht="14.4" customHeight="1">
      <c r="D27" s="313"/>
      <c r="G27" s="2"/>
      <c r="I27" s="13"/>
      <c r="J27" s="13"/>
      <c r="K27" s="29"/>
    </row>
    <row r="28" spans="2:11" ht="14.4" customHeight="1">
      <c r="B28" s="176"/>
      <c r="C28" s="5" t="s">
        <v>1630</v>
      </c>
      <c r="D28" s="313"/>
      <c r="G28" s="2"/>
      <c r="I28" s="13"/>
      <c r="J28" s="13"/>
      <c r="K28" s="29"/>
    </row>
    <row r="29" spans="2:11" ht="14.4" customHeight="1">
      <c r="D29" s="313">
        <v>2811100480</v>
      </c>
      <c r="E29" t="s">
        <v>2</v>
      </c>
      <c r="G29" s="2">
        <v>1</v>
      </c>
      <c r="H29" s="80"/>
      <c r="I29" s="304">
        <f>VLOOKUP(Table33[[#This Row],[Part Number]],'2026 Pricing Rework'!$B$32:$F$740,5,FALSE)</f>
        <v>32.49</v>
      </c>
      <c r="J29" s="13">
        <f>VLOOKUP(Table33[[#This Row],[Part Number]],'2025 Pricing Rework'!$B$31:$F$737,4,FALSE)</f>
        <v>32.54</v>
      </c>
      <c r="K29" s="29">
        <f>Table33[[#This Row],[Your Price]]*Table33[[#This Row],[Qty]]</f>
        <v>0</v>
      </c>
    </row>
    <row r="30" spans="2:11" ht="14.4" customHeight="1">
      <c r="D30" s="313">
        <v>2811200480</v>
      </c>
      <c r="E30" t="s">
        <v>3</v>
      </c>
      <c r="G30" s="2">
        <v>1</v>
      </c>
      <c r="H30" s="80"/>
      <c r="I30" s="304">
        <f>VLOOKUP(Table33[[#This Row],[Part Number]],'2026 Pricing Rework'!$B$32:$F$740,5,FALSE)</f>
        <v>42.82</v>
      </c>
      <c r="J30" s="13">
        <f>VLOOKUP(Table33[[#This Row],[Part Number]],'2025 Pricing Rework'!$B$31:$F$737,4,FALSE)</f>
        <v>42.9</v>
      </c>
      <c r="K30" s="29">
        <f>Table33[[#This Row],[Your Price]]*Table33[[#This Row],[Qty]]</f>
        <v>0</v>
      </c>
    </row>
    <row r="31" spans="2:11" ht="14.4" customHeight="1">
      <c r="D31" s="313">
        <v>2811400480</v>
      </c>
      <c r="E31" t="s">
        <v>4</v>
      </c>
      <c r="G31" s="2">
        <v>1</v>
      </c>
      <c r="H31" s="80"/>
      <c r="I31" s="304">
        <f>VLOOKUP(Table33[[#This Row],[Part Number]],'2026 Pricing Rework'!$B$32:$F$740,5,FALSE)</f>
        <v>67.099999999999994</v>
      </c>
      <c r="J31" s="13">
        <f>VLOOKUP(Table33[[#This Row],[Part Number]],'2025 Pricing Rework'!$B$31:$F$737,4,FALSE)</f>
        <v>67.23</v>
      </c>
      <c r="K31" s="29">
        <f>Table33[[#This Row],[Your Price]]*Table33[[#This Row],[Qty]]</f>
        <v>0</v>
      </c>
    </row>
    <row r="32" spans="2:11" ht="14.4" customHeight="1">
      <c r="D32" s="313">
        <v>2811500480</v>
      </c>
      <c r="E32" t="s">
        <v>5</v>
      </c>
      <c r="G32" s="2">
        <v>1</v>
      </c>
      <c r="H32" s="80"/>
      <c r="I32" s="304">
        <f>VLOOKUP(Table33[[#This Row],[Part Number]],'2026 Pricing Rework'!$B$32:$F$740,5,FALSE)</f>
        <v>83.49</v>
      </c>
      <c r="J32" s="13">
        <f>VLOOKUP(Table33[[#This Row],[Part Number]],'2025 Pricing Rework'!$B$31:$F$737,4,FALSE)</f>
        <v>83.64</v>
      </c>
      <c r="K32" s="29">
        <f>Table33[[#This Row],[Your Price]]*Table33[[#This Row],[Qty]]</f>
        <v>0</v>
      </c>
    </row>
    <row r="33" spans="1:11" ht="14.4" customHeight="1">
      <c r="C33" s="5" t="s">
        <v>1633</v>
      </c>
      <c r="D33" s="313"/>
      <c r="G33" s="2"/>
      <c r="H33" s="23"/>
      <c r="I33" s="13"/>
      <c r="J33" s="13"/>
      <c r="K33" s="29"/>
    </row>
    <row r="34" spans="1:11" ht="14.4" customHeight="1">
      <c r="D34" s="313">
        <v>2811600490</v>
      </c>
      <c r="E34" t="s">
        <v>6</v>
      </c>
      <c r="G34" s="2">
        <v>1</v>
      </c>
      <c r="H34" s="80"/>
      <c r="I34" s="304">
        <f>VLOOKUP(Table33[[#This Row],[Part Number]],'2026 Pricing Rework'!$B$32:$F$740,5,FALSE)</f>
        <v>137.44999999999999</v>
      </c>
      <c r="J34" s="13">
        <f>VLOOKUP(Table33[[#This Row],[Part Number]],'2025 Pricing Rework'!$B$31:$F$737,4,FALSE)</f>
        <v>137.71</v>
      </c>
      <c r="K34" s="29">
        <f>Table33[[#This Row],[Your Price]]*Table33[[#This Row],[Qty]]</f>
        <v>0</v>
      </c>
    </row>
    <row r="35" spans="1:11" ht="14.4" customHeight="1">
      <c r="D35" s="313">
        <v>2811700490</v>
      </c>
      <c r="E35" t="s">
        <v>7</v>
      </c>
      <c r="G35" s="2">
        <v>1</v>
      </c>
      <c r="H35" s="80"/>
      <c r="I35" s="304">
        <f>VLOOKUP(Table33[[#This Row],[Part Number]],'2026 Pricing Rework'!$B$32:$F$740,5,FALSE)</f>
        <v>170.58</v>
      </c>
      <c r="J35" s="13">
        <f>VLOOKUP(Table33[[#This Row],[Part Number]],'2025 Pricing Rework'!$B$31:$F$737,4,FALSE)</f>
        <v>170.9</v>
      </c>
      <c r="K35" s="29">
        <f>Table33[[#This Row],[Your Price]]*Table33[[#This Row],[Qty]]</f>
        <v>0</v>
      </c>
    </row>
    <row r="36" spans="1:11" ht="14.4" customHeight="1">
      <c r="D36" s="313">
        <v>2810800400</v>
      </c>
      <c r="E36" t="s">
        <v>9</v>
      </c>
      <c r="F36" t="s">
        <v>397</v>
      </c>
      <c r="G36" s="2">
        <v>1</v>
      </c>
      <c r="H36" s="80"/>
      <c r="I36" s="304">
        <f>VLOOKUP(Table33[[#This Row],[Part Number]],'2026 Pricing Rework'!$B$32:$F$740,5,FALSE)</f>
        <v>198.53</v>
      </c>
      <c r="J36" s="13">
        <f>VLOOKUP(Table33[[#This Row],[Part Number]],'2025 Pricing Rework'!$B$31:$F$737,4,FALSE)</f>
        <v>198.9</v>
      </c>
      <c r="K36" s="29">
        <f>Table33[[#This Row],[Your Price]]*Table33[[#This Row],[Qty]]</f>
        <v>0</v>
      </c>
    </row>
    <row r="37" spans="1:11" ht="14.4" customHeight="1">
      <c r="D37" s="313">
        <v>2810900400</v>
      </c>
      <c r="E37" t="s">
        <v>10</v>
      </c>
      <c r="F37" t="s">
        <v>397</v>
      </c>
      <c r="G37" s="2">
        <v>1</v>
      </c>
      <c r="H37" s="80"/>
      <c r="I37" s="304">
        <f>VLOOKUP(Table33[[#This Row],[Part Number]],'2026 Pricing Rework'!$B$32:$F$740,5,FALSE)</f>
        <v>274.17</v>
      </c>
      <c r="J37" s="13">
        <f>VLOOKUP(Table33[[#This Row],[Part Number]],'2025 Pricing Rework'!$B$31:$F$737,4,FALSE)</f>
        <v>274.69</v>
      </c>
      <c r="K37" s="29">
        <f>Table33[[#This Row],[Your Price]]*Table33[[#This Row],[Qty]]</f>
        <v>0</v>
      </c>
    </row>
    <row r="38" spans="1:11" ht="14.4" customHeight="1">
      <c r="D38" s="313"/>
      <c r="G38" s="2"/>
      <c r="H38" s="23"/>
      <c r="I38" s="12"/>
      <c r="J38" s="12"/>
      <c r="K38" s="101"/>
    </row>
    <row r="39" spans="1:11" ht="14.4" customHeight="1">
      <c r="D39" s="313"/>
      <c r="G39" s="2"/>
      <c r="H39" s="23"/>
      <c r="I39" s="12"/>
      <c r="J39" s="12"/>
      <c r="K39" s="101"/>
    </row>
    <row r="40" spans="1:11" ht="14.4" customHeight="1">
      <c r="A40" s="62"/>
      <c r="B40" s="5" t="s">
        <v>19</v>
      </c>
      <c r="C40" s="5" t="s">
        <v>1631</v>
      </c>
      <c r="D40" s="313"/>
      <c r="G40" s="2"/>
      <c r="H40" s="23"/>
      <c r="I40" s="13"/>
      <c r="J40" s="13"/>
      <c r="K40" s="29"/>
    </row>
    <row r="41" spans="1:11" ht="14.4" customHeight="1">
      <c r="D41" s="313">
        <v>2811100580</v>
      </c>
      <c r="E41" t="s">
        <v>2</v>
      </c>
      <c r="G41" s="2">
        <v>1</v>
      </c>
      <c r="H41" s="80"/>
      <c r="I41" s="304">
        <f>VLOOKUP(Table33[[#This Row],[Part Number]],'2026 Pricing Rework'!$B$32:$F$740,5,FALSE)</f>
        <v>33.74</v>
      </c>
      <c r="J41" s="13">
        <f>VLOOKUP(Table33[[#This Row],[Part Number]],'2025 Pricing Rework'!$B$31:$F$737,4,FALSE)</f>
        <v>33.799999999999997</v>
      </c>
      <c r="K41" s="29">
        <f>Table33[[#This Row],[Your Price]]*Table33[[#This Row],[Qty]]</f>
        <v>0</v>
      </c>
    </row>
    <row r="42" spans="1:11" ht="14.4" customHeight="1">
      <c r="D42" s="313">
        <v>2811200580</v>
      </c>
      <c r="E42" t="s">
        <v>3</v>
      </c>
      <c r="G42" s="2">
        <v>1</v>
      </c>
      <c r="H42" s="80"/>
      <c r="I42" s="304">
        <f>VLOOKUP(Table33[[#This Row],[Part Number]],'2026 Pricing Rework'!$B$32:$F$740,5,FALSE)</f>
        <v>44.2</v>
      </c>
      <c r="J42" s="13">
        <f>VLOOKUP(Table33[[#This Row],[Part Number]],'2025 Pricing Rework'!$B$31:$F$737,4,FALSE)</f>
        <v>44.28</v>
      </c>
      <c r="K42" s="29">
        <f>Table33[[#This Row],[Your Price]]*Table33[[#This Row],[Qty]]</f>
        <v>0</v>
      </c>
    </row>
    <row r="43" spans="1:11" ht="14.4" customHeight="1">
      <c r="D43" s="313">
        <v>2811400580</v>
      </c>
      <c r="E43" t="s">
        <v>4</v>
      </c>
      <c r="G43" s="2">
        <v>1</v>
      </c>
      <c r="H43" s="80"/>
      <c r="I43" s="304">
        <f>VLOOKUP(Table33[[#This Row],[Part Number]],'2026 Pricing Rework'!$B$32:$F$740,5,FALSE)</f>
        <v>61.17</v>
      </c>
      <c r="J43" s="13">
        <f>VLOOKUP(Table33[[#This Row],[Part Number]],'2025 Pricing Rework'!$B$31:$F$737,4,FALSE)</f>
        <v>61.29</v>
      </c>
      <c r="K43" s="29">
        <f>Table33[[#This Row],[Your Price]]*Table33[[#This Row],[Qty]]</f>
        <v>0</v>
      </c>
    </row>
    <row r="44" spans="1:11" ht="14.4" customHeight="1">
      <c r="D44" s="313">
        <v>2811500580</v>
      </c>
      <c r="E44" t="s">
        <v>5</v>
      </c>
      <c r="G44" s="2">
        <v>1</v>
      </c>
      <c r="H44" s="80"/>
      <c r="I44" s="304">
        <f>VLOOKUP(Table33[[#This Row],[Part Number]],'2026 Pricing Rework'!$B$32:$F$740,5,FALSE)</f>
        <v>85.76</v>
      </c>
      <c r="J44" s="13">
        <f>VLOOKUP(Table33[[#This Row],[Part Number]],'2025 Pricing Rework'!$B$31:$F$737,4,FALSE)</f>
        <v>85.92</v>
      </c>
      <c r="K44" s="29">
        <f>Table33[[#This Row],[Your Price]]*Table33[[#This Row],[Qty]]</f>
        <v>0</v>
      </c>
    </row>
    <row r="45" spans="1:11" ht="14.4" customHeight="1">
      <c r="C45" s="5" t="s">
        <v>1636</v>
      </c>
      <c r="G45" s="2"/>
      <c r="H45" s="23"/>
      <c r="I45" s="13"/>
      <c r="J45" s="13"/>
      <c r="K45" s="29"/>
    </row>
    <row r="46" spans="1:11" ht="14.4" customHeight="1">
      <c r="D46" s="2">
        <v>2811600590</v>
      </c>
      <c r="E46" t="s">
        <v>6</v>
      </c>
      <c r="G46" s="2">
        <v>1</v>
      </c>
      <c r="H46" s="80"/>
      <c r="I46" s="304">
        <f>VLOOKUP(Table33[[#This Row],[Part Number]],'2026 Pricing Rework'!$B$32:$F$740,5,FALSE)</f>
        <v>153.65</v>
      </c>
      <c r="J46" s="13">
        <f>VLOOKUP(Table33[[#This Row],[Part Number]],'2025 Pricing Rework'!$B$31:$F$737,4,FALSE)</f>
        <v>153.94</v>
      </c>
      <c r="K46" s="29">
        <f>Table33[[#This Row],[Your Price]]*Table33[[#This Row],[Qty]]</f>
        <v>0</v>
      </c>
    </row>
    <row r="47" spans="1:11" ht="14.4" customHeight="1">
      <c r="D47" s="2">
        <v>2811700590</v>
      </c>
      <c r="E47" t="s">
        <v>7</v>
      </c>
      <c r="G47" s="2">
        <v>1</v>
      </c>
      <c r="H47" s="80"/>
      <c r="I47" s="304">
        <f>VLOOKUP(Table33[[#This Row],[Part Number]],'2026 Pricing Rework'!$B$32:$F$740,5,FALSE)</f>
        <v>200.46</v>
      </c>
      <c r="J47" s="13">
        <f>VLOOKUP(Table33[[#This Row],[Part Number]],'2025 Pricing Rework'!$B$31:$F$737,4,FALSE)</f>
        <v>200.85</v>
      </c>
      <c r="K47" s="29">
        <f>Table33[[#This Row],[Your Price]]*Table33[[#This Row],[Qty]]</f>
        <v>0</v>
      </c>
    </row>
    <row r="48" spans="1:11" ht="14.4" customHeight="1">
      <c r="D48" s="2">
        <v>2810800500</v>
      </c>
      <c r="E48" t="s">
        <v>9</v>
      </c>
      <c r="F48" t="s">
        <v>397</v>
      </c>
      <c r="G48" s="2">
        <v>1</v>
      </c>
      <c r="H48" s="80"/>
      <c r="I48" s="304">
        <f>VLOOKUP(Table33[[#This Row],[Part Number]],'2026 Pricing Rework'!$B$32:$F$740,5,FALSE)</f>
        <v>221.57</v>
      </c>
      <c r="J48" s="13">
        <f>VLOOKUP(Table33[[#This Row],[Part Number]],'2025 Pricing Rework'!$B$31:$F$737,4,FALSE)</f>
        <v>221.99</v>
      </c>
      <c r="K48" s="29">
        <f>Table33[[#This Row],[Your Price]]*Table33[[#This Row],[Qty]]</f>
        <v>0</v>
      </c>
    </row>
    <row r="49" spans="1:11" ht="14.4" customHeight="1">
      <c r="D49" s="2">
        <v>2810900500</v>
      </c>
      <c r="E49" t="s">
        <v>10</v>
      </c>
      <c r="F49" t="s">
        <v>397</v>
      </c>
      <c r="G49" s="2">
        <v>1</v>
      </c>
      <c r="H49" s="80"/>
      <c r="I49" s="304">
        <f>VLOOKUP(Table33[[#This Row],[Part Number]],'2026 Pricing Rework'!$B$32:$F$740,5,FALSE)</f>
        <v>303.7</v>
      </c>
      <c r="J49" s="13">
        <f>VLOOKUP(Table33[[#This Row],[Part Number]],'2025 Pricing Rework'!$B$31:$F$737,4,FALSE)</f>
        <v>304.27999999999997</v>
      </c>
      <c r="K49" s="29">
        <f>Table33[[#This Row],[Your Price]]*Table33[[#This Row],[Qty]]</f>
        <v>0</v>
      </c>
    </row>
    <row r="50" spans="1:11" ht="14.4" customHeight="1">
      <c r="A50" s="62"/>
      <c r="B50" s="5" t="s">
        <v>44</v>
      </c>
      <c r="C50" s="5" t="s">
        <v>1632</v>
      </c>
      <c r="G50" s="2"/>
      <c r="H50" s="23"/>
      <c r="I50" s="13"/>
      <c r="J50" s="13"/>
      <c r="K50" s="29"/>
    </row>
    <row r="51" spans="1:11" ht="14.4" customHeight="1">
      <c r="D51" s="2">
        <v>2811100680</v>
      </c>
      <c r="E51" t="s">
        <v>2</v>
      </c>
      <c r="G51" s="2">
        <v>1</v>
      </c>
      <c r="H51" s="80"/>
      <c r="I51" s="304">
        <f>VLOOKUP(Table33[[#This Row],[Part Number]],'2026 Pricing Rework'!$B$32:$F$740,5,FALSE)</f>
        <v>21.78</v>
      </c>
      <c r="J51" s="13">
        <f>VLOOKUP(Table33[[#This Row],[Part Number]],'2025 Pricing Rework'!$B$31:$F$737,4,FALSE)</f>
        <v>21.82</v>
      </c>
      <c r="K51" s="29">
        <f>Table33[[#This Row],[Your Price]]*Table33[[#This Row],[Qty]]</f>
        <v>0</v>
      </c>
    </row>
    <row r="52" spans="1:11" ht="14.4" customHeight="1">
      <c r="D52" s="2">
        <v>2811200680</v>
      </c>
      <c r="E52" t="s">
        <v>3</v>
      </c>
      <c r="G52" s="2">
        <v>1</v>
      </c>
      <c r="H52" s="80"/>
      <c r="I52" s="304">
        <f>VLOOKUP(Table33[[#This Row],[Part Number]],'2026 Pricing Rework'!$B$32:$F$740,5,FALSE)</f>
        <v>27.71</v>
      </c>
      <c r="J52" s="13">
        <f>VLOOKUP(Table33[[#This Row],[Part Number]],'2025 Pricing Rework'!$B$31:$F$737,4,FALSE)</f>
        <v>27.76</v>
      </c>
      <c r="K52" s="29">
        <f>Table33[[#This Row],[Your Price]]*Table33[[#This Row],[Qty]]</f>
        <v>0</v>
      </c>
    </row>
    <row r="53" spans="1:11" ht="14.4" customHeight="1">
      <c r="D53" s="2">
        <v>2811400680</v>
      </c>
      <c r="E53" t="s">
        <v>4</v>
      </c>
      <c r="G53" s="2">
        <v>1</v>
      </c>
      <c r="H53" s="80"/>
      <c r="I53" s="304">
        <f>VLOOKUP(Table33[[#This Row],[Part Number]],'2026 Pricing Rework'!$B$32:$F$740,5,FALSE)</f>
        <v>35.880000000000003</v>
      </c>
      <c r="J53" s="13">
        <f>VLOOKUP(Table33[[#This Row],[Part Number]],'2025 Pricing Rework'!$B$31:$F$737,4,FALSE)</f>
        <v>35.950000000000003</v>
      </c>
      <c r="K53" s="29">
        <f>Table33[[#This Row],[Your Price]]*Table33[[#This Row],[Qty]]</f>
        <v>0</v>
      </c>
    </row>
    <row r="54" spans="1:11" ht="14.4" customHeight="1">
      <c r="D54" s="2">
        <v>2811500680</v>
      </c>
      <c r="E54" t="s">
        <v>5</v>
      </c>
      <c r="G54" s="2">
        <v>1</v>
      </c>
      <c r="H54" s="80"/>
      <c r="I54" s="304">
        <f>VLOOKUP(Table33[[#This Row],[Part Number]],'2026 Pricing Rework'!$B$32:$F$740,5,FALSE)</f>
        <v>50.69</v>
      </c>
      <c r="J54" s="13">
        <f>VLOOKUP(Table33[[#This Row],[Part Number]],'2025 Pricing Rework'!$B$31:$F$737,4,FALSE)</f>
        <v>50.78</v>
      </c>
      <c r="K54" s="29">
        <f>Table33[[#This Row],[Your Price]]*Table33[[#This Row],[Qty]]</f>
        <v>0</v>
      </c>
    </row>
    <row r="55" spans="1:11" ht="14.4" customHeight="1">
      <c r="C55" s="5" t="s">
        <v>1637</v>
      </c>
      <c r="G55" s="2"/>
      <c r="H55" s="23"/>
      <c r="I55" s="13"/>
      <c r="J55" s="13"/>
      <c r="K55" s="29"/>
    </row>
    <row r="56" spans="1:11" ht="14.4" customHeight="1">
      <c r="D56" s="2">
        <v>2811600690</v>
      </c>
      <c r="E56" t="s">
        <v>6</v>
      </c>
      <c r="G56" s="2">
        <v>1</v>
      </c>
      <c r="H56" s="80"/>
      <c r="I56" s="304">
        <f>VLOOKUP(Table33[[#This Row],[Part Number]],'2026 Pricing Rework'!$B$32:$F$740,5,FALSE)</f>
        <v>75.150000000000006</v>
      </c>
      <c r="J56" s="13">
        <f>VLOOKUP(Table33[[#This Row],[Part Number]],'2025 Pricing Rework'!$B$31:$F$737,4,FALSE)</f>
        <v>75.290000000000006</v>
      </c>
      <c r="K56" s="29">
        <f>Table33[[#This Row],[Your Price]]*Table33[[#This Row],[Qty]]</f>
        <v>0</v>
      </c>
    </row>
    <row r="57" spans="1:11" ht="14.4" customHeight="1">
      <c r="D57" s="2">
        <v>2811700690</v>
      </c>
      <c r="E57" t="s">
        <v>7</v>
      </c>
      <c r="G57" s="2">
        <v>1</v>
      </c>
      <c r="H57" s="80"/>
      <c r="I57" s="304">
        <f>VLOOKUP(Table33[[#This Row],[Part Number]],'2026 Pricing Rework'!$B$32:$F$740,5,FALSE)</f>
        <v>89.77</v>
      </c>
      <c r="J57" s="13">
        <f>VLOOKUP(Table33[[#This Row],[Part Number]],'2025 Pricing Rework'!$B$31:$F$737,4,FALSE)</f>
        <v>89.94</v>
      </c>
      <c r="K57" s="29">
        <f>Table33[[#This Row],[Your Price]]*Table33[[#This Row],[Qty]]</f>
        <v>0</v>
      </c>
    </row>
    <row r="58" spans="1:11" ht="14.5">
      <c r="D58" s="2">
        <v>2810981600</v>
      </c>
      <c r="E58" t="s">
        <v>325</v>
      </c>
      <c r="F58" t="s">
        <v>347</v>
      </c>
      <c r="G58" s="2">
        <v>1</v>
      </c>
      <c r="H58" s="80"/>
      <c r="I58" s="304">
        <f>VLOOKUP(Table33[[#This Row],[Part Number]],'2026 Pricing Rework'!$B$32:$F$740,5,FALSE)</f>
        <v>164.46</v>
      </c>
      <c r="J58" s="13">
        <f>VLOOKUP(Table33[[#This Row],[Part Number]],'2025 Pricing Rework'!$B$31:$F$737,4,FALSE)</f>
        <v>164.77</v>
      </c>
      <c r="K58" s="29">
        <f>Table33[[#This Row],[Your Price]]*Table33[[#This Row],[Qty]]</f>
        <v>0</v>
      </c>
    </row>
    <row r="59" spans="1:11" ht="13.75" customHeight="1">
      <c r="G59" s="2"/>
      <c r="H59" s="23"/>
      <c r="I59" s="13"/>
      <c r="J59" s="13"/>
      <c r="K59" s="29"/>
    </row>
    <row r="60" spans="1:11" ht="13.75" customHeight="1">
      <c r="G60" s="2"/>
      <c r="H60" s="23"/>
      <c r="I60" s="13"/>
      <c r="J60" s="13"/>
      <c r="K60" s="29"/>
    </row>
    <row r="61" spans="1:11" ht="14.4" customHeight="1"/>
    <row r="62" spans="1:11" ht="14.4" customHeight="1"/>
    <row r="184" ht="7.5" hidden="1" customHeight="1"/>
    <row r="1048575" ht="3" hidden="1" customHeight="1"/>
  </sheetData>
  <sheetProtection algorithmName="SHA-512" hashValue="+v92j+LOxRLiyOKSWF6+EzaCXd4+ZLmRzzCyjFP/H1U9BEgLJ+NBMEelCOAE5Mg7WrRJZa9bwKMiB5/KPEocXQ==" saltValue="srUmHlX95MlKpyMRO9MQlQ==" spinCount="100000" sheet="1" selectLockedCells="1"/>
  <mergeCells count="1">
    <mergeCell ref="D1:G1"/>
  </mergeCells>
  <dataValidations count="1">
    <dataValidation type="whole" allowBlank="1" showInputMessage="1" showErrorMessage="1" sqref="H16:H19 H22:H25 H29:H32 H34:H39 H41:H44 H46:H49 H51:H54 H10:H13 H4:H7 H56:H58" xr:uid="{00000000-0002-0000-0500-000000000000}">
      <formula1>0</formula1>
      <formula2>500</formula2>
    </dataValidation>
  </dataValidations>
  <pageMargins left="0.7" right="0.7" top="0.75" bottom="0.75" header="0.3" footer="0.3"/>
  <pageSetup orientation="portrait" r:id="rId1"/>
  <ignoredErrors>
    <ignoredError sqref="I8:I12 I40 I38:I39 I20:I23 I26:I28 I33 I13:I19 I4:I7 I24:I25 I29:I32 I34:I37 I55 I45 I50 I41:I44 I51:I54 I46:I49 I56:I58" calculatedColumn="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tabColor theme="5"/>
  </sheetPr>
  <dimension ref="A1:K57"/>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14.4" customHeight="1" zeroHeight="1"/>
  <cols>
    <col min="1" max="1" width="0.90625" customWidth="1"/>
    <col min="2" max="2" width="25.81640625" style="1" customWidth="1"/>
    <col min="3" max="3" width="31.26953125" style="1" bestFit="1" customWidth="1"/>
    <col min="4" max="4" width="14.81640625" style="2" customWidth="1"/>
    <col min="5" max="5" width="20.81640625" customWidth="1"/>
    <col min="6" max="6" width="28.81640625" customWidth="1"/>
    <col min="7" max="7" width="9.81640625" style="2" customWidth="1"/>
    <col min="8" max="8" width="11.81640625" style="24" customWidth="1"/>
    <col min="9" max="9" width="14" style="8" bestFit="1" customWidth="1"/>
    <col min="10" max="10" width="11.81640625" style="8" hidden="1" customWidth="1"/>
    <col min="11" max="11" width="13.81640625" style="8" customWidth="1"/>
    <col min="12" max="16384" width="8.90625" hidden="1"/>
  </cols>
  <sheetData>
    <row r="1" spans="1:11" ht="54" customHeight="1">
      <c r="A1" s="133"/>
      <c r="B1" s="136"/>
      <c r="C1" s="135"/>
      <c r="D1" s="429" t="s">
        <v>263</v>
      </c>
      <c r="E1" s="429"/>
      <c r="F1" s="429"/>
      <c r="G1" s="429"/>
      <c r="H1" s="22" t="s">
        <v>279</v>
      </c>
    </row>
    <row r="2" spans="1:11" ht="18.5">
      <c r="A2" s="61"/>
      <c r="B2" s="3" t="s">
        <v>0</v>
      </c>
      <c r="C2" s="3" t="s">
        <v>14</v>
      </c>
      <c r="D2" s="4" t="s">
        <v>300</v>
      </c>
      <c r="E2" s="4" t="s">
        <v>343</v>
      </c>
      <c r="F2" s="129" t="s">
        <v>348</v>
      </c>
      <c r="G2" s="4" t="s">
        <v>53</v>
      </c>
      <c r="H2" s="306" t="s">
        <v>205</v>
      </c>
      <c r="I2" s="307" t="s">
        <v>1670</v>
      </c>
      <c r="J2" s="20" t="s">
        <v>1669</v>
      </c>
      <c r="K2" s="20" t="s">
        <v>262</v>
      </c>
    </row>
    <row r="3" spans="1:11" ht="14.4" customHeight="1">
      <c r="A3" s="62"/>
      <c r="B3" s="5" t="s">
        <v>267</v>
      </c>
      <c r="C3" s="5" t="s">
        <v>284</v>
      </c>
      <c r="E3" s="1" t="s">
        <v>258</v>
      </c>
      <c r="F3" s="1" t="s">
        <v>11</v>
      </c>
      <c r="G3" s="19"/>
      <c r="I3" s="13"/>
      <c r="J3" s="13"/>
      <c r="K3" s="13"/>
    </row>
    <row r="4" spans="1:11" ht="14.4" customHeight="1">
      <c r="D4" s="313">
        <v>2811212180</v>
      </c>
      <c r="E4" t="s">
        <v>3</v>
      </c>
      <c r="F4" t="s">
        <v>2</v>
      </c>
      <c r="G4" s="2">
        <v>1</v>
      </c>
      <c r="H4" s="80"/>
      <c r="I4" s="304">
        <f>VLOOKUP(Table339[[#This Row],[Part Number]],'2026 Pricing Rework'!$B$32:$F$740,5,FALSE)</f>
        <v>35.880000000000003</v>
      </c>
      <c r="J4" s="13">
        <f>VLOOKUP(Table339[[#This Row],[Part Number]],'2025 Pricing Rework'!$B$31:$F$737,4,FALSE)</f>
        <v>35.950000000000003</v>
      </c>
      <c r="K4" s="13">
        <f>Table339[[#This Row],[Your Price]]*Table339[[#This Row],[Qty]]</f>
        <v>0</v>
      </c>
    </row>
    <row r="5" spans="1:11" ht="14.4" customHeight="1">
      <c r="D5" s="313">
        <v>2811422180</v>
      </c>
      <c r="E5" t="s">
        <v>4</v>
      </c>
      <c r="F5" t="s">
        <v>3</v>
      </c>
      <c r="G5" s="2">
        <v>1</v>
      </c>
      <c r="H5" s="80"/>
      <c r="I5" s="304">
        <f>VLOOKUP(Table339[[#This Row],[Part Number]],'2026 Pricing Rework'!$B$32:$F$740,5,FALSE)</f>
        <v>61.68</v>
      </c>
      <c r="J5" s="13">
        <f>VLOOKUP(Table339[[#This Row],[Part Number]],'2025 Pricing Rework'!$B$31:$F$737,4,FALSE)</f>
        <v>61.8</v>
      </c>
      <c r="K5" s="13">
        <f>Table339[[#This Row],[Your Price]]*Table339[[#This Row],[Qty]]</f>
        <v>0</v>
      </c>
    </row>
    <row r="6" spans="1:11" ht="14.4" customHeight="1">
      <c r="D6" s="313">
        <v>2811542180</v>
      </c>
      <c r="E6" t="s">
        <v>5</v>
      </c>
      <c r="F6" t="s">
        <v>4</v>
      </c>
      <c r="G6" s="2">
        <v>1</v>
      </c>
      <c r="H6" s="80"/>
      <c r="I6" s="304">
        <f>VLOOKUP(Table339[[#This Row],[Part Number]],'2026 Pricing Rework'!$B$32:$F$740,5,FALSE)</f>
        <v>61.62</v>
      </c>
      <c r="J6" s="13">
        <f>VLOOKUP(Table339[[#This Row],[Part Number]],'2025 Pricing Rework'!$B$31:$F$737,4,FALSE)</f>
        <v>61.73</v>
      </c>
      <c r="K6" s="13">
        <f>Table339[[#This Row],[Your Price]]*Table339[[#This Row],[Qty]]</f>
        <v>0</v>
      </c>
    </row>
    <row r="7" spans="1:11" ht="14.4" customHeight="1">
      <c r="D7" s="313"/>
      <c r="I7" s="13"/>
      <c r="J7" s="13"/>
      <c r="K7" s="13"/>
    </row>
    <row r="8" spans="1:11" ht="14.4" customHeight="1">
      <c r="C8" s="119" t="s">
        <v>1638</v>
      </c>
      <c r="D8" s="313">
        <v>2811652190</v>
      </c>
      <c r="E8" t="s">
        <v>6</v>
      </c>
      <c r="F8" t="s">
        <v>5</v>
      </c>
      <c r="G8" s="2">
        <v>1</v>
      </c>
      <c r="H8" s="80"/>
      <c r="I8" s="304">
        <f>VLOOKUP(Table339[[#This Row],[Part Number]],'2026 Pricing Rework'!$B$32:$F$740,5,FALSE)</f>
        <v>180.13</v>
      </c>
      <c r="J8" s="13">
        <f>VLOOKUP(Table339[[#This Row],[Part Number]],'2025 Pricing Rework'!$B$31:$F$737,4,FALSE)</f>
        <v>180.47</v>
      </c>
      <c r="K8" s="13">
        <f>Table339[[#This Row],[Your Price]]*Table339[[#This Row],[Qty]]</f>
        <v>0</v>
      </c>
    </row>
    <row r="9" spans="1:11" ht="14.4" customHeight="1">
      <c r="D9" s="313">
        <v>2811762190</v>
      </c>
      <c r="E9" t="s">
        <v>7</v>
      </c>
      <c r="F9" t="s">
        <v>6</v>
      </c>
      <c r="G9" s="2">
        <v>1</v>
      </c>
      <c r="H9" s="80"/>
      <c r="I9" s="304">
        <f>VLOOKUP(Table339[[#This Row],[Part Number]],'2026 Pricing Rework'!$B$32:$F$740,5,FALSE)</f>
        <v>222.99</v>
      </c>
      <c r="J9" s="13">
        <f>VLOOKUP(Table339[[#This Row],[Part Number]],'2025 Pricing Rework'!$B$31:$F$737,4,FALSE)</f>
        <v>223.41</v>
      </c>
      <c r="K9" s="13">
        <f>Table339[[#This Row],[Your Price]]*Table339[[#This Row],[Qty]]</f>
        <v>0</v>
      </c>
    </row>
    <row r="10" spans="1:11" ht="14.4" customHeight="1">
      <c r="D10" s="313">
        <v>2810872100</v>
      </c>
      <c r="E10" t="s">
        <v>9</v>
      </c>
      <c r="F10" t="s">
        <v>7</v>
      </c>
      <c r="G10" s="2">
        <v>1</v>
      </c>
      <c r="H10" s="80"/>
      <c r="I10" s="304">
        <f>VLOOKUP(Table339[[#This Row],[Part Number]],'2026 Pricing Rework'!$B$32:$F$740,5,FALSE)</f>
        <v>201.32</v>
      </c>
      <c r="J10" s="13">
        <f>VLOOKUP(Table339[[#This Row],[Part Number]],'2025 Pricing Rework'!$B$31:$F$737,4,FALSE)</f>
        <v>201.71</v>
      </c>
      <c r="K10" s="13">
        <f>Table339[[#This Row],[Your Price]]*Table339[[#This Row],[Qty]]</f>
        <v>0</v>
      </c>
    </row>
    <row r="11" spans="1:11" ht="14.4" customHeight="1">
      <c r="D11" s="313">
        <v>2810982100</v>
      </c>
      <c r="E11" t="s">
        <v>10</v>
      </c>
      <c r="F11" t="s">
        <v>12</v>
      </c>
      <c r="G11" s="2">
        <v>1</v>
      </c>
      <c r="H11" s="80"/>
      <c r="I11" s="304">
        <f>VLOOKUP(Table339[[#This Row],[Part Number]],'2026 Pricing Rework'!$B$32:$F$740,5,FALSE)</f>
        <v>195.14</v>
      </c>
      <c r="J11" s="13">
        <f>VLOOKUP(Table339[[#This Row],[Part Number]],'2025 Pricing Rework'!$B$31:$F$737,4,FALSE)</f>
        <v>195.52</v>
      </c>
      <c r="K11" s="13">
        <f>Table339[[#This Row],[Your Price]]*Table339[[#This Row],[Qty]]</f>
        <v>0</v>
      </c>
    </row>
    <row r="12" spans="1:11" ht="14.4" customHeight="1">
      <c r="D12" s="313"/>
      <c r="H12" s="23"/>
      <c r="I12" s="13"/>
      <c r="J12" s="13"/>
      <c r="K12" s="13"/>
    </row>
    <row r="13" spans="1:11" ht="14.4" customHeight="1">
      <c r="D13" s="313"/>
      <c r="H13" s="23"/>
      <c r="I13" s="13"/>
      <c r="J13" s="13"/>
      <c r="K13" s="13"/>
    </row>
    <row r="14" spans="1:11" ht="14.4" customHeight="1">
      <c r="A14" s="62"/>
      <c r="B14" s="5" t="s">
        <v>268</v>
      </c>
      <c r="C14" s="5" t="s">
        <v>285</v>
      </c>
      <c r="D14" s="313"/>
      <c r="E14" s="1" t="s">
        <v>258</v>
      </c>
      <c r="F14" s="1" t="s">
        <v>11</v>
      </c>
      <c r="I14" s="13"/>
      <c r="J14" s="13"/>
      <c r="K14" s="13"/>
    </row>
    <row r="15" spans="1:11" ht="14.4" customHeight="1">
      <c r="B15" s="436" t="s">
        <v>1604</v>
      </c>
      <c r="D15" s="313">
        <v>2811210780</v>
      </c>
      <c r="E15" t="s">
        <v>3</v>
      </c>
      <c r="F15" t="s">
        <v>2</v>
      </c>
      <c r="G15" s="2">
        <v>1</v>
      </c>
      <c r="H15" s="80"/>
      <c r="I15" s="304">
        <f>VLOOKUP(Table339[[#This Row],[Part Number]],'2026 Pricing Rework'!$B$32:$F$740,5,FALSE)</f>
        <v>43.55</v>
      </c>
      <c r="J15" s="13">
        <f>VLOOKUP(Table339[[#This Row],[Part Number]],'2025 Pricing Rework'!$B$31:$F$737,4,FALSE)</f>
        <v>43.62</v>
      </c>
      <c r="K15" s="13">
        <f>Table339[[#This Row],[Your Price]]*Table339[[#This Row],[Qty]]</f>
        <v>0</v>
      </c>
    </row>
    <row r="16" spans="1:11" ht="14.4" customHeight="1">
      <c r="B16" s="436"/>
      <c r="D16" s="313">
        <v>2811410780</v>
      </c>
      <c r="E16" t="s">
        <v>4</v>
      </c>
      <c r="F16" t="s">
        <v>2</v>
      </c>
      <c r="G16" s="2">
        <v>1</v>
      </c>
      <c r="H16" s="80"/>
      <c r="I16" s="304">
        <f>VLOOKUP(Table339[[#This Row],[Part Number]],'2026 Pricing Rework'!$B$32:$F$740,5,FALSE)</f>
        <v>66.87</v>
      </c>
      <c r="J16" s="13">
        <f>VLOOKUP(Table339[[#This Row],[Part Number]],'2025 Pricing Rework'!$B$31:$F$737,4,FALSE)</f>
        <v>66.989999999999995</v>
      </c>
      <c r="K16" s="13">
        <f>Table339[[#This Row],[Your Price]]*Table339[[#This Row],[Qty]]</f>
        <v>0</v>
      </c>
    </row>
    <row r="17" spans="2:11" ht="14.4" customHeight="1">
      <c r="B17" s="436"/>
      <c r="D17" s="313">
        <v>2811420780</v>
      </c>
      <c r="E17" t="s">
        <v>4</v>
      </c>
      <c r="F17" t="s">
        <v>3</v>
      </c>
      <c r="G17" s="2">
        <v>1</v>
      </c>
      <c r="H17" s="80"/>
      <c r="I17" s="304">
        <f>VLOOKUP(Table339[[#This Row],[Part Number]],'2026 Pricing Rework'!$B$32:$F$740,5,FALSE)</f>
        <v>68.77</v>
      </c>
      <c r="J17" s="13">
        <f>VLOOKUP(Table339[[#This Row],[Part Number]],'2025 Pricing Rework'!$B$31:$F$737,4,FALSE)</f>
        <v>68.900000000000006</v>
      </c>
      <c r="K17" s="13">
        <f>Table339[[#This Row],[Your Price]]*Table339[[#This Row],[Qty]]</f>
        <v>0</v>
      </c>
    </row>
    <row r="18" spans="2:11" ht="14.4" customHeight="1">
      <c r="B18" s="436"/>
      <c r="D18" s="313">
        <v>2811510780</v>
      </c>
      <c r="E18" t="s">
        <v>5</v>
      </c>
      <c r="F18" t="s">
        <v>2</v>
      </c>
      <c r="G18" s="2">
        <v>1</v>
      </c>
      <c r="H18" s="80"/>
      <c r="I18" s="304">
        <f>VLOOKUP(Table339[[#This Row],[Part Number]],'2026 Pricing Rework'!$B$32:$F$740,5,FALSE)</f>
        <v>93.97</v>
      </c>
      <c r="J18" s="13">
        <f>VLOOKUP(Table339[[#This Row],[Part Number]],'2025 Pricing Rework'!$B$31:$F$737,4,FALSE)</f>
        <v>94.15</v>
      </c>
      <c r="K18" s="13">
        <f>Table339[[#This Row],[Your Price]]*Table339[[#This Row],[Qty]]</f>
        <v>0</v>
      </c>
    </row>
    <row r="19" spans="2:11" ht="14.4" customHeight="1">
      <c r="B19" s="436"/>
      <c r="D19" s="313">
        <v>2811520780</v>
      </c>
      <c r="E19" t="s">
        <v>5</v>
      </c>
      <c r="F19" t="s">
        <v>3</v>
      </c>
      <c r="G19" s="2">
        <v>1</v>
      </c>
      <c r="H19" s="80"/>
      <c r="I19" s="304">
        <f>VLOOKUP(Table339[[#This Row],[Part Number]],'2026 Pricing Rework'!$B$32:$F$740,5,FALSE)</f>
        <v>111.76</v>
      </c>
      <c r="J19" s="13">
        <f>VLOOKUP(Table339[[#This Row],[Part Number]],'2025 Pricing Rework'!$B$31:$F$737,4,FALSE)</f>
        <v>111.97</v>
      </c>
      <c r="K19" s="13">
        <f>Table339[[#This Row],[Your Price]]*Table339[[#This Row],[Qty]]</f>
        <v>0</v>
      </c>
    </row>
    <row r="20" spans="2:11" ht="14.4" customHeight="1">
      <c r="B20" s="436"/>
      <c r="D20" s="313">
        <v>2811540780</v>
      </c>
      <c r="E20" t="s">
        <v>5</v>
      </c>
      <c r="F20" t="s">
        <v>4</v>
      </c>
      <c r="G20" s="2">
        <v>1</v>
      </c>
      <c r="H20" s="80"/>
      <c r="I20" s="304">
        <f>VLOOKUP(Table339[[#This Row],[Part Number]],'2026 Pricing Rework'!$B$32:$F$740,5,FALSE)</f>
        <v>145.51</v>
      </c>
      <c r="J20" s="13">
        <f>VLOOKUP(Table339[[#This Row],[Part Number]],'2025 Pricing Rework'!$B$31:$F$737,4,FALSE)</f>
        <v>145.79</v>
      </c>
      <c r="K20" s="13">
        <f>Table339[[#This Row],[Your Price]]*Table339[[#This Row],[Qty]]</f>
        <v>0</v>
      </c>
    </row>
    <row r="21" spans="2:11" ht="14.4" customHeight="1">
      <c r="C21" s="5" t="s">
        <v>1639</v>
      </c>
      <c r="D21" s="313"/>
      <c r="E21" s="1" t="s">
        <v>258</v>
      </c>
      <c r="F21" s="1" t="s">
        <v>11</v>
      </c>
      <c r="H21" s="241"/>
      <c r="I21" s="13"/>
      <c r="J21" s="13"/>
      <c r="K21" s="13"/>
    </row>
    <row r="22" spans="2:11" ht="14.4" customHeight="1">
      <c r="D22" s="313">
        <v>2811640790</v>
      </c>
      <c r="E22" t="s">
        <v>6</v>
      </c>
      <c r="F22" t="s">
        <v>4</v>
      </c>
      <c r="G22" s="2">
        <v>1</v>
      </c>
      <c r="H22" s="80"/>
      <c r="I22" s="304">
        <f>VLOOKUP(Table339[[#This Row],[Part Number]],'2026 Pricing Rework'!$B$32:$F$740,5,FALSE)</f>
        <v>171.67</v>
      </c>
      <c r="J22" s="13">
        <f>VLOOKUP(Table339[[#This Row],[Part Number]],'2025 Pricing Rework'!$B$31:$F$737,4,FALSE)</f>
        <v>171.99</v>
      </c>
      <c r="K22" s="13">
        <f>Table339[[#This Row],[Your Price]]*Table339[[#This Row],[Qty]]</f>
        <v>0</v>
      </c>
    </row>
    <row r="23" spans="2:11" ht="14.4" customHeight="1">
      <c r="C23" s="9"/>
      <c r="D23" s="313">
        <v>2811650790</v>
      </c>
      <c r="E23" t="s">
        <v>6</v>
      </c>
      <c r="F23" t="s">
        <v>5</v>
      </c>
      <c r="G23" s="2">
        <v>1</v>
      </c>
      <c r="H23" s="80"/>
      <c r="I23" s="304">
        <f>VLOOKUP(Table339[[#This Row],[Part Number]],'2026 Pricing Rework'!$B$32:$F$740,5,FALSE)</f>
        <v>183.98</v>
      </c>
      <c r="J23" s="13">
        <f>VLOOKUP(Table339[[#This Row],[Part Number]],'2025 Pricing Rework'!$B$31:$F$737,4,FALSE)</f>
        <v>184.33</v>
      </c>
      <c r="K23" s="13">
        <f>Table339[[#This Row],[Your Price]]*Table339[[#This Row],[Qty]]</f>
        <v>0</v>
      </c>
    </row>
    <row r="24" spans="2:11" ht="14.4" customHeight="1">
      <c r="D24" s="313">
        <v>2811740790</v>
      </c>
      <c r="E24" t="s">
        <v>7</v>
      </c>
      <c r="F24" t="s">
        <v>4</v>
      </c>
      <c r="G24" s="2">
        <v>1</v>
      </c>
      <c r="H24" s="80"/>
      <c r="I24" s="304">
        <f>VLOOKUP(Table339[[#This Row],[Part Number]],'2026 Pricing Rework'!$B$32:$F$740,5,FALSE)</f>
        <v>210.82</v>
      </c>
      <c r="J24" s="13">
        <f>VLOOKUP(Table339[[#This Row],[Part Number]],'2025 Pricing Rework'!$B$31:$F$737,4,FALSE)</f>
        <v>211.22</v>
      </c>
      <c r="K24" s="13">
        <f>Table339[[#This Row],[Your Price]]*Table339[[#This Row],[Qty]]</f>
        <v>0</v>
      </c>
    </row>
    <row r="25" spans="2:11" ht="14.4" customHeight="1">
      <c r="D25" s="313">
        <v>2811750790</v>
      </c>
      <c r="E25" t="s">
        <v>7</v>
      </c>
      <c r="F25" t="s">
        <v>5</v>
      </c>
      <c r="G25" s="2">
        <v>1</v>
      </c>
      <c r="H25" s="80"/>
      <c r="I25" s="304">
        <f>VLOOKUP(Table339[[#This Row],[Part Number]],'2026 Pricing Rework'!$B$32:$F$740,5,FALSE)</f>
        <v>219.29</v>
      </c>
      <c r="J25" s="13">
        <f>VLOOKUP(Table339[[#This Row],[Part Number]],'2025 Pricing Rework'!$B$31:$F$737,4,FALSE)</f>
        <v>219.71</v>
      </c>
      <c r="K25" s="13">
        <f>Table339[[#This Row],[Your Price]]*Table339[[#This Row],[Qty]]</f>
        <v>0</v>
      </c>
    </row>
    <row r="26" spans="2:11" ht="14.4" customHeight="1">
      <c r="D26" s="313">
        <v>2811760790</v>
      </c>
      <c r="E26" t="s">
        <v>7</v>
      </c>
      <c r="F26" t="s">
        <v>6</v>
      </c>
      <c r="G26" s="2">
        <v>1</v>
      </c>
      <c r="H26" s="80"/>
      <c r="I26" s="304">
        <f>VLOOKUP(Table339[[#This Row],[Part Number]],'2026 Pricing Rework'!$B$32:$F$740,5,FALSE)</f>
        <v>223</v>
      </c>
      <c r="J26" s="13">
        <f>VLOOKUP(Table339[[#This Row],[Part Number]],'2025 Pricing Rework'!$B$31:$F$737,4,FALSE)</f>
        <v>223.42</v>
      </c>
      <c r="K26" s="13">
        <f>Table339[[#This Row],[Your Price]]*Table339[[#This Row],[Qty]]</f>
        <v>0</v>
      </c>
    </row>
    <row r="27" spans="2:11" ht="14.4" customHeight="1">
      <c r="D27" s="313"/>
      <c r="E27" s="1" t="s">
        <v>258</v>
      </c>
      <c r="F27" s="1" t="s">
        <v>11</v>
      </c>
      <c r="I27" s="13"/>
      <c r="J27" s="13"/>
      <c r="K27" s="13"/>
    </row>
    <row r="28" spans="2:11" ht="14.4" customHeight="1">
      <c r="B28" s="436" t="s">
        <v>1604</v>
      </c>
      <c r="D28" s="313">
        <v>2810850700</v>
      </c>
      <c r="E28" t="s">
        <v>9</v>
      </c>
      <c r="F28" t="s">
        <v>5</v>
      </c>
      <c r="G28" s="2">
        <v>1</v>
      </c>
      <c r="H28" s="80"/>
      <c r="I28" s="304">
        <f>VLOOKUP(Table339[[#This Row],[Part Number]],'2026 Pricing Rework'!$B$32:$F$740,5,FALSE)</f>
        <v>209.71</v>
      </c>
      <c r="J28" s="13">
        <f>VLOOKUP(Table339[[#This Row],[Part Number]],'2025 Pricing Rework'!$B$31:$F$737,4,FALSE)</f>
        <v>210.11</v>
      </c>
      <c r="K28" s="13">
        <f>Table339[[#This Row],[Your Price]]*Table339[[#This Row],[Qty]]</f>
        <v>0</v>
      </c>
    </row>
    <row r="29" spans="2:11" ht="14.4" customHeight="1">
      <c r="B29" s="436"/>
      <c r="D29" s="313">
        <v>2810860700</v>
      </c>
      <c r="E29" t="s">
        <v>9</v>
      </c>
      <c r="F29" t="s">
        <v>6</v>
      </c>
      <c r="G29" s="2">
        <v>1</v>
      </c>
      <c r="H29" s="80"/>
      <c r="I29" s="304">
        <f>VLOOKUP(Table339[[#This Row],[Part Number]],'2026 Pricing Rework'!$B$32:$F$740,5,FALSE)</f>
        <v>214.64</v>
      </c>
      <c r="J29" s="13">
        <f>VLOOKUP(Table339[[#This Row],[Part Number]],'2025 Pricing Rework'!$B$31:$F$737,4,FALSE)</f>
        <v>215.05</v>
      </c>
      <c r="K29" s="13">
        <f>Table339[[#This Row],[Your Price]]*Table339[[#This Row],[Qty]]</f>
        <v>0</v>
      </c>
    </row>
    <row r="30" spans="2:11" ht="14.4" customHeight="1">
      <c r="B30" s="436"/>
      <c r="D30" s="313">
        <v>2810870700</v>
      </c>
      <c r="E30" t="s">
        <v>9</v>
      </c>
      <c r="F30" t="s">
        <v>7</v>
      </c>
      <c r="G30" s="2">
        <v>1</v>
      </c>
      <c r="H30" s="80"/>
      <c r="I30" s="304">
        <f>VLOOKUP(Table339[[#This Row],[Part Number]],'2026 Pricing Rework'!$B$32:$F$740,5,FALSE)</f>
        <v>239.62</v>
      </c>
      <c r="J30" s="13">
        <f>VLOOKUP(Table339[[#This Row],[Part Number]],'2025 Pricing Rework'!$B$31:$F$737,4,FALSE)</f>
        <v>240.07</v>
      </c>
      <c r="K30" s="13">
        <f>Table339[[#This Row],[Your Price]]*Table339[[#This Row],[Qty]]</f>
        <v>0</v>
      </c>
    </row>
    <row r="31" spans="2:11" ht="14.4" customHeight="1">
      <c r="B31" s="436"/>
      <c r="D31" s="313">
        <v>2810970700</v>
      </c>
      <c r="E31" t="s">
        <v>10</v>
      </c>
      <c r="F31" t="s">
        <v>7</v>
      </c>
      <c r="G31" s="2">
        <v>1</v>
      </c>
      <c r="H31" s="80"/>
      <c r="I31" s="304">
        <f>VLOOKUP(Table339[[#This Row],[Part Number]],'2026 Pricing Rework'!$B$32:$F$740,5,FALSE)</f>
        <v>249.67</v>
      </c>
      <c r="J31" s="13">
        <f>VLOOKUP(Table339[[#This Row],[Part Number]],'2025 Pricing Rework'!$B$31:$F$737,4,FALSE)</f>
        <v>250.15</v>
      </c>
      <c r="K31" s="13">
        <f>Table339[[#This Row],[Your Price]]*Table339[[#This Row],[Qty]]</f>
        <v>0</v>
      </c>
    </row>
    <row r="32" spans="2:11" ht="14.4" customHeight="1">
      <c r="B32" s="436"/>
      <c r="D32" s="313">
        <v>2810980700</v>
      </c>
      <c r="E32" t="s">
        <v>10</v>
      </c>
      <c r="F32" t="s">
        <v>9</v>
      </c>
      <c r="G32" s="2">
        <v>1</v>
      </c>
      <c r="H32" s="81"/>
      <c r="I32" s="304">
        <f>VLOOKUP(Table339[[#This Row],[Part Number]],'2026 Pricing Rework'!$B$32:$F$740,5,FALSE)</f>
        <v>260.72000000000003</v>
      </c>
      <c r="J32" s="13">
        <f>VLOOKUP(Table339[[#This Row],[Part Number]],'2025 Pricing Rework'!$B$31:$F$737,4,FALSE)</f>
        <v>261.22000000000003</v>
      </c>
      <c r="K32" s="13">
        <f>Table339[[#This Row],[Your Price]]*Table339[[#This Row],[Qty]]</f>
        <v>0</v>
      </c>
    </row>
    <row r="33" spans="1:11" ht="14.4" customHeight="1">
      <c r="B33" s="436"/>
      <c r="D33" s="313"/>
      <c r="H33" s="23"/>
      <c r="I33" s="13"/>
      <c r="J33" s="13"/>
      <c r="K33" s="13"/>
    </row>
    <row r="34" spans="1:11" ht="14.4" customHeight="1">
      <c r="B34" s="436"/>
      <c r="D34" s="313"/>
      <c r="H34" s="23"/>
      <c r="I34" s="13"/>
      <c r="J34" s="13"/>
      <c r="K34" s="13"/>
    </row>
    <row r="35" spans="1:11" ht="14.4" customHeight="1">
      <c r="A35" s="62"/>
      <c r="B35" s="5" t="s">
        <v>269</v>
      </c>
      <c r="C35" s="6" t="s">
        <v>961</v>
      </c>
      <c r="D35" s="313"/>
      <c r="H35" s="23"/>
      <c r="I35" s="13"/>
      <c r="J35" s="13"/>
      <c r="K35" s="13"/>
    </row>
    <row r="36" spans="1:11" ht="14.4" customHeight="1">
      <c r="A36" s="153"/>
      <c r="B36" s="431" t="s">
        <v>398</v>
      </c>
      <c r="D36" s="313"/>
      <c r="E36" s="1" t="s">
        <v>258</v>
      </c>
      <c r="F36" s="1" t="s">
        <v>11</v>
      </c>
      <c r="I36" s="13"/>
      <c r="J36" s="13"/>
      <c r="K36" s="13"/>
    </row>
    <row r="37" spans="1:11" ht="14.4" customHeight="1">
      <c r="A37" s="154"/>
      <c r="B37" s="432"/>
      <c r="D37" s="313">
        <v>2811000980</v>
      </c>
      <c r="E37" t="s">
        <v>2</v>
      </c>
      <c r="F37" t="s">
        <v>20</v>
      </c>
      <c r="G37" s="2">
        <v>1</v>
      </c>
      <c r="H37" s="80"/>
      <c r="I37" s="304">
        <f>VLOOKUP(Table339[[#This Row],[Part Number]],'2026 Pricing Rework'!$B$32:$F$740,5,FALSE)</f>
        <v>91.82</v>
      </c>
      <c r="J37" s="13">
        <f>VLOOKUP(Table339[[#This Row],[Part Number]],'2025 Pricing Rework'!$B$31:$F$737,4,FALSE)</f>
        <v>91.99</v>
      </c>
      <c r="K37" s="13">
        <f>Table339[[#This Row],[Your Price]]*Table339[[#This Row],[Qty]]</f>
        <v>0</v>
      </c>
    </row>
    <row r="38" spans="1:11" ht="14.4" customHeight="1">
      <c r="A38" s="154"/>
      <c r="B38" s="432"/>
      <c r="D38" s="313">
        <v>2811100980</v>
      </c>
      <c r="E38" t="s">
        <v>2</v>
      </c>
      <c r="F38" t="s">
        <v>21</v>
      </c>
      <c r="G38" s="2">
        <v>1</v>
      </c>
      <c r="H38" s="80"/>
      <c r="I38" s="304">
        <f>VLOOKUP(Table339[[#This Row],[Part Number]],'2026 Pricing Rework'!$B$32:$F$740,5,FALSE)</f>
        <v>93.25</v>
      </c>
      <c r="J38" s="13">
        <f>VLOOKUP(Table339[[#This Row],[Part Number]],'2025 Pricing Rework'!$B$31:$F$737,4,FALSE)</f>
        <v>93.42</v>
      </c>
      <c r="K38" s="13">
        <f>Table339[[#This Row],[Your Price]]*Table339[[#This Row],[Qty]]</f>
        <v>0</v>
      </c>
    </row>
    <row r="39" spans="1:11" ht="14.4" customHeight="1">
      <c r="A39" s="154"/>
      <c r="B39" s="155"/>
      <c r="D39" s="313">
        <v>2811200980</v>
      </c>
      <c r="E39" t="s">
        <v>3</v>
      </c>
      <c r="F39" t="s">
        <v>21</v>
      </c>
      <c r="G39" s="2">
        <v>1</v>
      </c>
      <c r="H39" s="80"/>
      <c r="I39" s="304">
        <f>VLOOKUP(Table339[[#This Row],[Part Number]],'2026 Pricing Rework'!$B$32:$F$740,5,FALSE)</f>
        <v>98.18</v>
      </c>
      <c r="J39" s="13">
        <f>VLOOKUP(Table339[[#This Row],[Part Number]],'2025 Pricing Rework'!$B$31:$F$737,4,FALSE)</f>
        <v>98.37</v>
      </c>
      <c r="K39" s="13">
        <f>Table339[[#This Row],[Your Price]]*Table339[[#This Row],[Qty]]</f>
        <v>0</v>
      </c>
    </row>
    <row r="40" spans="1:11" ht="14.4" customHeight="1">
      <c r="A40" s="154"/>
      <c r="B40" s="155"/>
      <c r="D40" s="313">
        <v>2811210980</v>
      </c>
      <c r="E40" t="s">
        <v>3</v>
      </c>
      <c r="F40" t="s">
        <v>23</v>
      </c>
      <c r="G40" s="2">
        <v>1</v>
      </c>
      <c r="H40" s="80"/>
      <c r="I40" s="304">
        <f>VLOOKUP(Table339[[#This Row],[Part Number]],'2026 Pricing Rework'!$B$32:$F$740,5,FALSE)</f>
        <v>100.82</v>
      </c>
      <c r="J40" s="13">
        <f>VLOOKUP(Table339[[#This Row],[Part Number]],'2025 Pricing Rework'!$B$31:$F$737,4,FALSE)</f>
        <v>101.01</v>
      </c>
      <c r="K40" s="13">
        <f>Table339[[#This Row],[Your Price]]*Table339[[#This Row],[Qty]]</f>
        <v>0</v>
      </c>
    </row>
    <row r="41" spans="1:11" ht="14.4" customHeight="1">
      <c r="A41" s="154"/>
      <c r="B41" s="433" t="s">
        <v>390</v>
      </c>
      <c r="D41" s="313">
        <v>2811420980</v>
      </c>
      <c r="E41" t="s">
        <v>4</v>
      </c>
      <c r="F41" t="s">
        <v>22</v>
      </c>
      <c r="G41" s="2">
        <v>1</v>
      </c>
      <c r="H41" s="80"/>
      <c r="I41" s="304">
        <f>VLOOKUP(Table339[[#This Row],[Part Number]],'2026 Pricing Rework'!$B$32:$F$740,5,FALSE)</f>
        <v>140.51</v>
      </c>
      <c r="J41" s="13">
        <f>VLOOKUP(Table339[[#This Row],[Part Number]],'2025 Pricing Rework'!$B$31:$F$737,4,FALSE)</f>
        <v>140.78</v>
      </c>
      <c r="K41" s="13">
        <f>Table339[[#This Row],[Your Price]]*Table339[[#This Row],[Qty]]</f>
        <v>0</v>
      </c>
    </row>
    <row r="42" spans="1:11" ht="14.5">
      <c r="A42" s="156"/>
      <c r="B42" s="434"/>
      <c r="C42" s="10"/>
      <c r="D42" s="313">
        <v>2811520980</v>
      </c>
      <c r="E42" t="s">
        <v>5</v>
      </c>
      <c r="F42" t="s">
        <v>22</v>
      </c>
      <c r="G42" s="2">
        <v>1</v>
      </c>
      <c r="H42" s="80"/>
      <c r="I42" s="304">
        <f>VLOOKUP(Table339[[#This Row],[Part Number]],'2026 Pricing Rework'!$B$32:$F$740,5,FALSE)</f>
        <v>156.52000000000001</v>
      </c>
      <c r="J42" s="13">
        <f>VLOOKUP(Table339[[#This Row],[Part Number]],'2025 Pricing Rework'!$B$31:$F$737,4,FALSE)</f>
        <v>156.82</v>
      </c>
      <c r="K42" s="13">
        <f>Table339[[#This Row],[Your Price]]*Table339[[#This Row],[Qty]]</f>
        <v>0</v>
      </c>
    </row>
    <row r="43" spans="1:11" ht="29" customHeight="1">
      <c r="C43" s="6" t="s">
        <v>1640</v>
      </c>
      <c r="D43" s="313"/>
      <c r="E43" s="1" t="s">
        <v>258</v>
      </c>
      <c r="F43" s="1" t="s">
        <v>11</v>
      </c>
      <c r="H43" s="23"/>
      <c r="I43" s="13"/>
      <c r="J43" s="13"/>
      <c r="K43" s="13"/>
    </row>
    <row r="44" spans="1:11" ht="14.4" customHeight="1">
      <c r="D44" s="313">
        <v>2811650990</v>
      </c>
      <c r="E44" t="s">
        <v>6</v>
      </c>
      <c r="F44" t="s">
        <v>24</v>
      </c>
      <c r="G44" s="2">
        <v>1</v>
      </c>
      <c r="H44" s="80"/>
      <c r="I44" s="304">
        <f>VLOOKUP(Table339[[#This Row],[Part Number]],'2026 Pricing Rework'!$B$32:$F$740,5,FALSE)</f>
        <v>179.49</v>
      </c>
      <c r="J44" s="13">
        <f>VLOOKUP(Table339[[#This Row],[Part Number]],'2025 Pricing Rework'!$B$31:$F$737,4,FALSE)</f>
        <v>179.83</v>
      </c>
      <c r="K44" s="13">
        <f>Table339[[#This Row],[Your Price]]*Table339[[#This Row],[Qty]]</f>
        <v>0</v>
      </c>
    </row>
    <row r="45" spans="1:11" ht="14.4" customHeight="1">
      <c r="C45" s="435"/>
      <c r="D45" s="313">
        <v>2811760990</v>
      </c>
      <c r="E45" t="s">
        <v>7</v>
      </c>
      <c r="F45" t="s">
        <v>25</v>
      </c>
      <c r="G45" s="2">
        <v>1</v>
      </c>
      <c r="H45" s="80"/>
      <c r="I45" s="304">
        <f>VLOOKUP(Table339[[#This Row],[Part Number]],'2026 Pricing Rework'!$B$32:$F$740,5,FALSE)</f>
        <v>224.66</v>
      </c>
      <c r="J45" s="13">
        <f>VLOOKUP(Table339[[#This Row],[Part Number]],'2025 Pricing Rework'!$B$31:$F$737,4,FALSE)</f>
        <v>225.1</v>
      </c>
      <c r="K45" s="13">
        <f>Table339[[#This Row],[Your Price]]*Table339[[#This Row],[Qty]]</f>
        <v>0</v>
      </c>
    </row>
    <row r="46" spans="1:11" ht="14.4" customHeight="1">
      <c r="C46" s="435"/>
      <c r="D46" s="313">
        <v>2811770990</v>
      </c>
      <c r="E46" t="s">
        <v>7</v>
      </c>
      <c r="F46" t="s">
        <v>26</v>
      </c>
      <c r="G46" s="2">
        <v>1</v>
      </c>
      <c r="H46" s="80"/>
      <c r="I46" s="304">
        <f>VLOOKUP(Table339[[#This Row],[Part Number]],'2026 Pricing Rework'!$B$32:$F$740,5,FALSE)</f>
        <v>217.17</v>
      </c>
      <c r="J46" s="13">
        <f>VLOOKUP(Table339[[#This Row],[Part Number]],'2025 Pricing Rework'!$B$31:$F$737,4,FALSE)</f>
        <v>217.58</v>
      </c>
      <c r="K46" s="13">
        <f>Table339[[#This Row],[Your Price]]*Table339[[#This Row],[Qty]]</f>
        <v>0</v>
      </c>
    </row>
    <row r="47" spans="1:11" ht="14.4" customHeight="1">
      <c r="D47" s="313">
        <v>2810820900</v>
      </c>
      <c r="E47" t="s">
        <v>9</v>
      </c>
      <c r="F47" t="s">
        <v>22</v>
      </c>
      <c r="G47" s="2">
        <v>1</v>
      </c>
      <c r="H47" s="80"/>
      <c r="I47" s="304">
        <f>VLOOKUP(Table339[[#This Row],[Part Number]],'2026 Pricing Rework'!$B$32:$F$740,5,FALSE)</f>
        <v>161.79</v>
      </c>
      <c r="J47" s="13">
        <f>VLOOKUP(Table339[[#This Row],[Part Number]],'2025 Pricing Rework'!$B$31:$F$737,4,FALSE)</f>
        <v>162.1</v>
      </c>
      <c r="K47" s="13">
        <f>Table339[[#This Row],[Your Price]]*Table339[[#This Row],[Qty]]</f>
        <v>0</v>
      </c>
    </row>
    <row r="48" spans="1:11" ht="14.4" customHeight="1">
      <c r="D48" s="313">
        <v>2810920900</v>
      </c>
      <c r="E48" t="s">
        <v>10</v>
      </c>
      <c r="F48" t="s">
        <v>22</v>
      </c>
      <c r="G48" s="2">
        <v>1</v>
      </c>
      <c r="H48" s="81"/>
      <c r="I48" s="304">
        <f>VLOOKUP(Table339[[#This Row],[Part Number]],'2026 Pricing Rework'!$B$32:$F$740,5,FALSE)</f>
        <v>338.23</v>
      </c>
      <c r="J48" s="13">
        <f>VLOOKUP(Table339[[#This Row],[Part Number]],'2025 Pricing Rework'!$B$31:$F$737,4,FALSE)</f>
        <v>338.89</v>
      </c>
      <c r="K48" s="13">
        <f>Table339[[#This Row],[Your Price]]*Table339[[#This Row],[Qty]]</f>
        <v>0</v>
      </c>
    </row>
    <row r="49" spans="3:11" ht="29" customHeight="1">
      <c r="C49" s="228" t="s">
        <v>1605</v>
      </c>
      <c r="D49" s="313"/>
      <c r="H49" s="23"/>
      <c r="I49" s="13"/>
      <c r="J49" s="13"/>
      <c r="K49" s="13"/>
    </row>
    <row r="50" spans="3:11" ht="14.4" customHeight="1">
      <c r="D50" s="313"/>
      <c r="E50" s="1" t="s">
        <v>258</v>
      </c>
      <c r="F50" s="1" t="s">
        <v>11</v>
      </c>
      <c r="H50" s="23"/>
      <c r="I50" s="159"/>
      <c r="J50" s="159"/>
      <c r="K50" s="12"/>
    </row>
    <row r="51" spans="3:11" ht="14.5" customHeight="1">
      <c r="D51" s="313">
        <v>2811646280</v>
      </c>
      <c r="E51" t="s">
        <v>6</v>
      </c>
      <c r="F51" t="s">
        <v>396</v>
      </c>
      <c r="G51" s="2">
        <v>1</v>
      </c>
      <c r="H51" s="80"/>
      <c r="I51" s="304">
        <f>VLOOKUP(Table339[[#This Row],[Part Number]],'2026 Pricing Rework'!$B$7:$F$740,5,FALSE)</f>
        <v>122.07</v>
      </c>
      <c r="J51" s="13">
        <f>VLOOKUP(Table339[[#This Row],[Part Number]],'2025 Pricing Rework'!$B$1:$F$737,4,FALSE)</f>
        <v>143.62</v>
      </c>
      <c r="K51" s="13">
        <f>Table339[[#This Row],[Your Price]]*Table339[[#This Row],[Qty]]</f>
        <v>0</v>
      </c>
    </row>
    <row r="52" spans="3:11" ht="14.5" customHeight="1">
      <c r="C52" s="10"/>
      <c r="D52" s="313">
        <v>2811746280</v>
      </c>
      <c r="E52" t="s">
        <v>7</v>
      </c>
      <c r="F52" t="s">
        <v>395</v>
      </c>
      <c r="G52" s="2">
        <v>1</v>
      </c>
      <c r="H52" s="80"/>
      <c r="I52" s="304">
        <f>VLOOKUP(Table339[[#This Row],[Part Number]],'2026 Pricing Rework'!$B$7:$F$740,5,FALSE)</f>
        <v>179.49</v>
      </c>
      <c r="J52" s="13">
        <f>VLOOKUP(Table339[[#This Row],[Part Number]],'2025 Pricing Rework'!$B$1:$F$737,4,FALSE)</f>
        <v>211.17</v>
      </c>
      <c r="K52" s="13">
        <f>Table339[[#This Row],[Your Price]]*Table339[[#This Row],[Qty]]</f>
        <v>0</v>
      </c>
    </row>
    <row r="53" spans="3:11" ht="14.4" customHeight="1">
      <c r="D53" s="313">
        <v>2811756280</v>
      </c>
      <c r="E53" t="s">
        <v>7</v>
      </c>
      <c r="F53" t="s">
        <v>5</v>
      </c>
      <c r="G53" s="2">
        <v>1</v>
      </c>
      <c r="H53" s="80"/>
      <c r="I53" s="304">
        <f>VLOOKUP(Table339[[#This Row],[Part Number]],'2026 Pricing Rework'!$B$7:$F$740,5,FALSE)</f>
        <v>211.99</v>
      </c>
      <c r="J53" s="13">
        <f>VLOOKUP(Table339[[#This Row],[Part Number]],'2025 Pricing Rework'!$B$1:$F$737,4,FALSE)</f>
        <v>249.41</v>
      </c>
      <c r="K53" s="13">
        <f>Table339[[#This Row],[Your Price]]*Table339[[#This Row],[Qty]]</f>
        <v>0</v>
      </c>
    </row>
    <row r="54" spans="3:11" ht="14.4" customHeight="1">
      <c r="D54" s="313"/>
      <c r="H54" s="23"/>
      <c r="I54" s="159"/>
      <c r="J54" s="159"/>
      <c r="K54" s="13"/>
    </row>
    <row r="55" spans="3:11" ht="14.4" customHeight="1">
      <c r="D55" s="313"/>
      <c r="H55" s="23"/>
      <c r="I55" s="159"/>
      <c r="J55" s="159"/>
      <c r="K55" s="13"/>
    </row>
    <row r="56" spans="3:11" ht="14.4" customHeight="1">
      <c r="D56" s="313"/>
      <c r="H56" s="23"/>
      <c r="I56" s="12"/>
      <c r="J56" s="12"/>
      <c r="K56" s="13"/>
    </row>
    <row r="57" spans="3:11" ht="14.4" customHeight="1"/>
  </sheetData>
  <sheetProtection algorithmName="SHA-512" hashValue="zyht5D4TOdwDLMQembZRlGc106i+uk+q+lUqO777sFUOzDIWkKMjbtAEJQ0MnitGTkp345n4gcPnBmu2LzoZVQ==" saltValue="UnmxZV/AHlA6ItpJf1fmPQ==" spinCount="100000" sheet="1" selectLockedCells="1"/>
  <mergeCells count="6">
    <mergeCell ref="D1:G1"/>
    <mergeCell ref="B36:B38"/>
    <mergeCell ref="B41:B42"/>
    <mergeCell ref="C45:C46"/>
    <mergeCell ref="B15:B20"/>
    <mergeCell ref="B28:B34"/>
  </mergeCells>
  <phoneticPr fontId="43" type="noConversion"/>
  <pageMargins left="0.7" right="0.7" top="0.75" bottom="0.75" header="0.3" footer="0.3"/>
  <pageSetup orientation="portrait" r:id="rId1"/>
  <ignoredErrors>
    <ignoredError sqref="K4:K6 K8:K11 K44:K48 K51:K53 K15:K20 K22:K26 K28 K37:K42 K29:K32 J51:J53" calculatedColumn="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theme="5"/>
  </sheetPr>
  <dimension ref="A1:K79"/>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0" customHeight="1" zeroHeight="1"/>
  <cols>
    <col min="1" max="1" width="0.90625" customWidth="1"/>
    <col min="2" max="2" width="25.81640625" style="1" customWidth="1"/>
    <col min="3" max="3" width="27.90625" style="1" bestFit="1" customWidth="1"/>
    <col min="4" max="4" width="14.81640625" style="2" customWidth="1"/>
    <col min="5" max="5" width="20.81640625" customWidth="1"/>
    <col min="6" max="6" width="28.81640625" customWidth="1"/>
    <col min="7" max="7" width="9.81640625" style="2" customWidth="1"/>
    <col min="8" max="8" width="11.81640625" style="7" customWidth="1"/>
    <col min="9" max="9" width="14" style="8" bestFit="1" customWidth="1"/>
    <col min="10" max="10" width="11.81640625" style="8" hidden="1" customWidth="1"/>
    <col min="11" max="11" width="13.81640625" style="8" customWidth="1"/>
    <col min="12" max="16384" width="8.90625" hidden="1"/>
  </cols>
  <sheetData>
    <row r="1" spans="1:11" ht="54" customHeight="1">
      <c r="A1" s="133"/>
      <c r="B1" s="133"/>
      <c r="C1" s="135"/>
      <c r="D1" s="429" t="s">
        <v>387</v>
      </c>
      <c r="E1" s="429"/>
      <c r="F1" s="429"/>
      <c r="G1" s="429"/>
      <c r="H1" s="22" t="s">
        <v>279</v>
      </c>
      <c r="I1"/>
      <c r="J1"/>
      <c r="K1"/>
    </row>
    <row r="2" spans="1:11" ht="18" customHeight="1">
      <c r="A2" s="61"/>
      <c r="B2" s="3" t="s">
        <v>0</v>
      </c>
      <c r="C2" s="3" t="s">
        <v>14</v>
      </c>
      <c r="D2" s="4" t="s">
        <v>300</v>
      </c>
      <c r="E2" s="4" t="s">
        <v>344</v>
      </c>
      <c r="F2" s="129" t="s">
        <v>348</v>
      </c>
      <c r="G2" s="4" t="s">
        <v>53</v>
      </c>
      <c r="H2" s="26" t="s">
        <v>205</v>
      </c>
      <c r="I2" s="307" t="s">
        <v>1670</v>
      </c>
      <c r="J2" s="20" t="s">
        <v>1669</v>
      </c>
      <c r="K2" s="20" t="s">
        <v>262</v>
      </c>
    </row>
    <row r="3" spans="1:11" ht="14.4" customHeight="1">
      <c r="A3" s="62"/>
      <c r="B3" s="5" t="s">
        <v>30</v>
      </c>
      <c r="C3" s="5" t="s">
        <v>31</v>
      </c>
      <c r="E3" s="1" t="s">
        <v>32</v>
      </c>
      <c r="F3" s="17" t="s">
        <v>33</v>
      </c>
      <c r="G3" s="19"/>
      <c r="I3" s="11"/>
      <c r="J3" s="11"/>
      <c r="K3" s="11"/>
    </row>
    <row r="4" spans="1:11" ht="14.4" customHeight="1">
      <c r="D4" s="313">
        <v>2811211080</v>
      </c>
      <c r="E4" t="s">
        <v>3</v>
      </c>
      <c r="F4" s="16" t="s">
        <v>2</v>
      </c>
      <c r="G4" s="2">
        <v>1</v>
      </c>
      <c r="H4" s="80"/>
      <c r="I4" s="304">
        <f>VLOOKUP(Table3310[[#This Row],[Part Number]],'2026 Pricing Rework'!$B$32:$F$740,5,FALSE)</f>
        <v>24.07</v>
      </c>
      <c r="J4" s="13">
        <f>VLOOKUP(Table3310[[#This Row],[Part Number]],'2025 Pricing Rework'!$B$31:$F$737,4,FALSE)</f>
        <v>24.11</v>
      </c>
      <c r="K4" s="13">
        <f>Table3310[[#This Row],[Your Price]]*Table3310[[#This Row],[Qty]]</f>
        <v>0</v>
      </c>
    </row>
    <row r="5" spans="1:11" ht="14.4" customHeight="1">
      <c r="D5" s="313">
        <v>2811411080</v>
      </c>
      <c r="E5" t="s">
        <v>4</v>
      </c>
      <c r="F5" s="16" t="s">
        <v>2</v>
      </c>
      <c r="G5" s="2">
        <v>1</v>
      </c>
      <c r="H5" s="80"/>
      <c r="I5" s="304">
        <f>VLOOKUP(Table3310[[#This Row],[Part Number]],'2026 Pricing Rework'!$B$32:$F$740,5,FALSE)</f>
        <v>33.92</v>
      </c>
      <c r="J5" s="13">
        <f>VLOOKUP(Table3310[[#This Row],[Part Number]],'2025 Pricing Rework'!$B$31:$F$737,4,FALSE)</f>
        <v>33.97</v>
      </c>
      <c r="K5" s="13">
        <f>Table3310[[#This Row],[Your Price]]*Table3310[[#This Row],[Qty]]</f>
        <v>0</v>
      </c>
    </row>
    <row r="6" spans="1:11" ht="14.4" customHeight="1">
      <c r="D6" s="313">
        <v>2811421080</v>
      </c>
      <c r="E6" t="s">
        <v>4</v>
      </c>
      <c r="F6" s="16" t="s">
        <v>3</v>
      </c>
      <c r="G6" s="2">
        <v>1</v>
      </c>
      <c r="H6" s="80"/>
      <c r="I6" s="304">
        <f>VLOOKUP(Table3310[[#This Row],[Part Number]],'2026 Pricing Rework'!$B$32:$F$740,5,FALSE)</f>
        <v>36.14</v>
      </c>
      <c r="J6" s="13">
        <f>VLOOKUP(Table3310[[#This Row],[Part Number]],'2025 Pricing Rework'!$B$31:$F$737,4,FALSE)</f>
        <v>36.21</v>
      </c>
      <c r="K6" s="13">
        <f>Table3310[[#This Row],[Your Price]]*Table3310[[#This Row],[Qty]]</f>
        <v>0</v>
      </c>
    </row>
    <row r="7" spans="1:11" ht="14.4" customHeight="1">
      <c r="D7" s="313">
        <v>2811511080</v>
      </c>
      <c r="E7" t="s">
        <v>5</v>
      </c>
      <c r="F7" s="16" t="s">
        <v>2</v>
      </c>
      <c r="G7" s="2">
        <v>1</v>
      </c>
      <c r="H7" s="80"/>
      <c r="I7" s="304">
        <f>VLOOKUP(Table3310[[#This Row],[Part Number]],'2026 Pricing Rework'!$B$32:$F$740,5,FALSE)</f>
        <v>50.47</v>
      </c>
      <c r="J7" s="13">
        <f>VLOOKUP(Table3310[[#This Row],[Part Number]],'2025 Pricing Rework'!$B$31:$F$737,4,FALSE)</f>
        <v>50.57</v>
      </c>
      <c r="K7" s="13">
        <f>Table3310[[#This Row],[Your Price]]*Table3310[[#This Row],[Qty]]</f>
        <v>0</v>
      </c>
    </row>
    <row r="8" spans="1:11" ht="14.4" customHeight="1">
      <c r="D8" s="313">
        <v>2811521080</v>
      </c>
      <c r="E8" t="s">
        <v>5</v>
      </c>
      <c r="F8" s="16" t="s">
        <v>3</v>
      </c>
      <c r="G8" s="2">
        <v>1</v>
      </c>
      <c r="H8" s="80"/>
      <c r="I8" s="304">
        <f>VLOOKUP(Table3310[[#This Row],[Part Number]],'2026 Pricing Rework'!$B$32:$F$740,5,FALSE)</f>
        <v>53.97</v>
      </c>
      <c r="J8" s="13">
        <f>VLOOKUP(Table3310[[#This Row],[Part Number]],'2025 Pricing Rework'!$B$31:$F$737,4,FALSE)</f>
        <v>54.07</v>
      </c>
      <c r="K8" s="13">
        <f>Table3310[[#This Row],[Your Price]]*Table3310[[#This Row],[Qty]]</f>
        <v>0</v>
      </c>
    </row>
    <row r="9" spans="1:11" ht="14.4" customHeight="1">
      <c r="D9" s="313">
        <v>2811611080</v>
      </c>
      <c r="E9" t="s">
        <v>6</v>
      </c>
      <c r="F9" s="16" t="s">
        <v>2</v>
      </c>
      <c r="G9" s="2">
        <v>1</v>
      </c>
      <c r="H9" s="80"/>
      <c r="I9" s="304">
        <f>VLOOKUP(Table3310[[#This Row],[Part Number]],'2026 Pricing Rework'!$B$32:$F$740,5,FALSE)</f>
        <v>65.25</v>
      </c>
      <c r="J9" s="13">
        <f>VLOOKUP(Table3310[[#This Row],[Part Number]],'2025 Pricing Rework'!$B$31:$F$737,4,FALSE)</f>
        <v>65.37</v>
      </c>
      <c r="K9" s="13">
        <f>Table3310[[#This Row],[Your Price]]*Table3310[[#This Row],[Qty]]</f>
        <v>0</v>
      </c>
    </row>
    <row r="10" spans="1:11" ht="14.4" customHeight="1">
      <c r="D10" s="313">
        <v>2811621080</v>
      </c>
      <c r="E10" t="s">
        <v>6</v>
      </c>
      <c r="F10" s="16" t="s">
        <v>3</v>
      </c>
      <c r="G10" s="2">
        <v>1</v>
      </c>
      <c r="H10" s="80"/>
      <c r="I10" s="304">
        <f>VLOOKUP(Table3310[[#This Row],[Part Number]],'2026 Pricing Rework'!$B$32:$F$740,5,FALSE)</f>
        <v>67.5</v>
      </c>
      <c r="J10" s="13">
        <f>VLOOKUP(Table3310[[#This Row],[Part Number]],'2025 Pricing Rework'!$B$31:$F$737,4,FALSE)</f>
        <v>67.62</v>
      </c>
      <c r="K10" s="13">
        <f>Table3310[[#This Row],[Your Price]]*Table3310[[#This Row],[Qty]]</f>
        <v>0</v>
      </c>
    </row>
    <row r="11" spans="1:11" ht="14.4" customHeight="1">
      <c r="B11"/>
      <c r="D11" s="313">
        <v>2811711080</v>
      </c>
      <c r="E11" t="s">
        <v>7</v>
      </c>
      <c r="F11" s="16" t="s">
        <v>2</v>
      </c>
      <c r="G11" s="2">
        <v>1</v>
      </c>
      <c r="H11" s="80"/>
      <c r="I11" s="304">
        <f>VLOOKUP(Table3310[[#This Row],[Part Number]],'2026 Pricing Rework'!$B$32:$F$740,5,FALSE)</f>
        <v>86.9</v>
      </c>
      <c r="J11" s="13">
        <f>VLOOKUP(Table3310[[#This Row],[Part Number]],'2025 Pricing Rework'!$B$31:$F$737,4,FALSE)</f>
        <v>87.07</v>
      </c>
      <c r="K11" s="13">
        <f>Table3310[[#This Row],[Your Price]]*Table3310[[#This Row],[Qty]]</f>
        <v>0</v>
      </c>
    </row>
    <row r="12" spans="1:11" ht="14.4" customHeight="1">
      <c r="D12" s="313">
        <v>2811721080</v>
      </c>
      <c r="E12" t="s">
        <v>7</v>
      </c>
      <c r="F12" s="16" t="s">
        <v>3</v>
      </c>
      <c r="G12" s="2">
        <v>1</v>
      </c>
      <c r="H12" s="81"/>
      <c r="I12" s="304">
        <f>VLOOKUP(Table3310[[#This Row],[Part Number]],'2026 Pricing Rework'!$B$32:$F$740,5,FALSE)</f>
        <v>90</v>
      </c>
      <c r="J12" s="13">
        <f>VLOOKUP(Table3310[[#This Row],[Part Number]],'2025 Pricing Rework'!$B$31:$F$737,4,FALSE)</f>
        <v>90.17</v>
      </c>
      <c r="K12" s="13">
        <f>Table3310[[#This Row],[Your Price]]*Table3310[[#This Row],[Qty]]</f>
        <v>0</v>
      </c>
    </row>
    <row r="13" spans="1:11" ht="14.4" customHeight="1">
      <c r="C13" s="5" t="s">
        <v>1641</v>
      </c>
      <c r="D13" s="313"/>
      <c r="F13" s="16"/>
      <c r="H13" s="111"/>
      <c r="I13" s="12"/>
      <c r="J13" s="12"/>
      <c r="K13" s="12"/>
    </row>
    <row r="14" spans="1:11" ht="14.4" customHeight="1">
      <c r="C14" s="235"/>
      <c r="D14" s="313">
        <v>2811811080</v>
      </c>
      <c r="E14" t="s">
        <v>9</v>
      </c>
      <c r="F14" s="16" t="s">
        <v>2</v>
      </c>
      <c r="G14" s="2">
        <v>1</v>
      </c>
      <c r="H14" s="223"/>
      <c r="I14" s="304">
        <f>VLOOKUP(Table3310[[#This Row],[Part Number]],'2026 Pricing Rework'!$B$32:$F$740,5,FALSE)</f>
        <v>211.54</v>
      </c>
      <c r="J14" s="13">
        <f>VLOOKUP(Table3310[[#This Row],[Part Number]],'2025 Pricing Rework'!$B$31:$F$737,4,FALSE)</f>
        <v>211.95</v>
      </c>
      <c r="K14" s="13">
        <f>Table3310[[#This Row],[Your Price]]*Table3310[[#This Row],[Qty]]</f>
        <v>0</v>
      </c>
    </row>
    <row r="15" spans="1:11" ht="14.4" customHeight="1">
      <c r="C15"/>
      <c r="D15" s="313">
        <v>2811821080</v>
      </c>
      <c r="E15" t="s">
        <v>9</v>
      </c>
      <c r="F15" s="16" t="s">
        <v>3</v>
      </c>
      <c r="G15" s="2">
        <v>1</v>
      </c>
      <c r="H15" s="80"/>
      <c r="I15" s="304">
        <f>VLOOKUP(Table3310[[#This Row],[Part Number]],'2026 Pricing Rework'!$B$32:$F$740,5,FALSE)</f>
        <v>223.02</v>
      </c>
      <c r="J15" s="13">
        <f>VLOOKUP(Table3310[[#This Row],[Part Number]],'2025 Pricing Rework'!$B$31:$F$737,4,FALSE)</f>
        <v>223.45</v>
      </c>
      <c r="K15" s="13">
        <f>Table3310[[#This Row],[Your Price]]*Table3310[[#This Row],[Qty]]</f>
        <v>0</v>
      </c>
    </row>
    <row r="16" spans="1:11" ht="14.4" customHeight="1">
      <c r="D16" s="313">
        <v>2811841080</v>
      </c>
      <c r="E16" t="s">
        <v>9</v>
      </c>
      <c r="F16" s="16" t="s">
        <v>1602</v>
      </c>
      <c r="G16" s="2">
        <v>1</v>
      </c>
      <c r="H16" s="80"/>
      <c r="I16" s="304">
        <f>VLOOKUP(Table3310[[#This Row],[Part Number]],'2026 Pricing Rework'!$B$32:$F$740,5,FALSE)</f>
        <v>231.78</v>
      </c>
      <c r="J16" s="13">
        <f>VLOOKUP(Table3310[[#This Row],[Part Number]],'2025 Pricing Rework'!$B$31:$F$737,4,FALSE)</f>
        <v>232.22</v>
      </c>
      <c r="K16" s="13">
        <f>Table3310[[#This Row],[Your Price]]*Table3310[[#This Row],[Qty]]</f>
        <v>0</v>
      </c>
    </row>
    <row r="17" spans="3:11" ht="14.4" customHeight="1">
      <c r="D17" s="313">
        <v>2811851080</v>
      </c>
      <c r="E17" t="s">
        <v>9</v>
      </c>
      <c r="F17" s="16" t="s">
        <v>5</v>
      </c>
      <c r="G17" s="2">
        <v>1</v>
      </c>
      <c r="H17" s="80"/>
      <c r="I17" s="304">
        <f>VLOOKUP(Table3310[[#This Row],[Part Number]],'2026 Pricing Rework'!$B$32:$F$740,5,FALSE)</f>
        <v>253.82</v>
      </c>
      <c r="J17" s="13">
        <f>VLOOKUP(Table3310[[#This Row],[Part Number]],'2025 Pricing Rework'!$B$31:$F$737,4,FALSE)</f>
        <v>254.31</v>
      </c>
      <c r="K17" s="13">
        <f>Table3310[[#This Row],[Your Price]]*Table3310[[#This Row],[Qty]]</f>
        <v>0</v>
      </c>
    </row>
    <row r="18" spans="3:11" ht="14.4" customHeight="1">
      <c r="D18" s="313">
        <v>2811911080</v>
      </c>
      <c r="E18" t="s">
        <v>10</v>
      </c>
      <c r="F18" s="16" t="s">
        <v>2</v>
      </c>
      <c r="G18" s="2">
        <v>1</v>
      </c>
      <c r="H18" s="80"/>
      <c r="I18" s="304">
        <f>VLOOKUP(Table3310[[#This Row],[Part Number]],'2026 Pricing Rework'!$B$32:$F$740,5,FALSE)</f>
        <v>319.81</v>
      </c>
      <c r="J18" s="13">
        <f>VLOOKUP(Table3310[[#This Row],[Part Number]],'2025 Pricing Rework'!$B$31:$F$737,4,FALSE)</f>
        <v>320.43</v>
      </c>
      <c r="K18" s="13">
        <f>Table3310[[#This Row],[Your Price]]*Table3310[[#This Row],[Qty]]</f>
        <v>0</v>
      </c>
    </row>
    <row r="19" spans="3:11" ht="14.4" customHeight="1">
      <c r="D19" s="313">
        <v>2811921080</v>
      </c>
      <c r="E19" t="s">
        <v>10</v>
      </c>
      <c r="F19" s="16" t="s">
        <v>3</v>
      </c>
      <c r="G19" s="2">
        <v>1</v>
      </c>
      <c r="H19" s="80"/>
      <c r="I19" s="304">
        <f>VLOOKUP(Table3310[[#This Row],[Part Number]],'2026 Pricing Rework'!$B$32:$F$740,5,FALSE)</f>
        <v>338.29</v>
      </c>
      <c r="J19" s="13">
        <f>VLOOKUP(Table3310[[#This Row],[Part Number]],'2025 Pricing Rework'!$B$31:$F$737,4,FALSE)</f>
        <v>338.94</v>
      </c>
      <c r="K19" s="13">
        <f>Table3310[[#This Row],[Your Price]]*Table3310[[#This Row],[Qty]]</f>
        <v>0</v>
      </c>
    </row>
    <row r="20" spans="3:11" ht="14.4" customHeight="1">
      <c r="D20" s="313">
        <v>2811941080</v>
      </c>
      <c r="E20" t="s">
        <v>10</v>
      </c>
      <c r="F20" s="16" t="s">
        <v>1602</v>
      </c>
      <c r="G20" s="2">
        <v>1</v>
      </c>
      <c r="H20" s="80"/>
      <c r="I20" s="304">
        <f>VLOOKUP(Table3310[[#This Row],[Part Number]],'2026 Pricing Rework'!$B$32:$F$740,5,FALSE)</f>
        <v>370.91</v>
      </c>
      <c r="J20" s="13">
        <f>VLOOKUP(Table3310[[#This Row],[Part Number]],'2025 Pricing Rework'!$B$31:$F$737,4,FALSE)</f>
        <v>371.63</v>
      </c>
      <c r="K20" s="13">
        <f>Table3310[[#This Row],[Your Price]]*Table3310[[#This Row],[Qty]]</f>
        <v>0</v>
      </c>
    </row>
    <row r="21" spans="3:11" ht="14.4" customHeight="1">
      <c r="D21" s="313">
        <v>2811951080</v>
      </c>
      <c r="E21" t="s">
        <v>10</v>
      </c>
      <c r="F21" s="16" t="s">
        <v>5</v>
      </c>
      <c r="G21" s="2">
        <v>1</v>
      </c>
      <c r="H21" s="81"/>
      <c r="I21" s="304">
        <f>VLOOKUP(Table3310[[#This Row],[Part Number]],'2026 Pricing Rework'!$B$32:$F$740,5,FALSE)</f>
        <v>406.87</v>
      </c>
      <c r="J21" s="13">
        <f>VLOOKUP(Table3310[[#This Row],[Part Number]],'2025 Pricing Rework'!$B$31:$F$737,4,FALSE)</f>
        <v>407.65</v>
      </c>
      <c r="K21" s="13">
        <f>Table3310[[#This Row],[Your Price]]*Table3310[[#This Row],[Qty]]</f>
        <v>0</v>
      </c>
    </row>
    <row r="22" spans="3:11" ht="14.4" customHeight="1">
      <c r="D22" s="313"/>
      <c r="F22" s="16"/>
      <c r="H22" s="23"/>
      <c r="I22" s="12"/>
      <c r="J22" s="12"/>
      <c r="K22" s="12"/>
    </row>
    <row r="23" spans="3:11" ht="14.4" customHeight="1">
      <c r="C23" s="5" t="s">
        <v>256</v>
      </c>
      <c r="D23" s="313"/>
      <c r="E23" s="1" t="s">
        <v>32</v>
      </c>
      <c r="F23" s="17" t="s">
        <v>33</v>
      </c>
      <c r="I23" s="13"/>
      <c r="J23" s="13"/>
      <c r="K23" s="13"/>
    </row>
    <row r="24" spans="3:11" ht="14.4" customHeight="1">
      <c r="D24" s="313">
        <v>2811201280</v>
      </c>
      <c r="E24" t="s">
        <v>3</v>
      </c>
      <c r="F24" s="16" t="s">
        <v>353</v>
      </c>
      <c r="G24" s="2">
        <v>1</v>
      </c>
      <c r="H24" s="80"/>
      <c r="I24" s="304">
        <f>VLOOKUP(Table3310[[#This Row],[Part Number]],'2026 Pricing Rework'!$B$32:$F$740,5,FALSE)</f>
        <v>27</v>
      </c>
      <c r="J24" s="13">
        <f>VLOOKUP(Table3310[[#This Row],[Part Number]],'2025 Pricing Rework'!$B$31:$F$737,4,FALSE)</f>
        <v>27.04</v>
      </c>
      <c r="K24" s="13">
        <f>Table3310[[#This Row],[Your Price]]*Table3310[[#This Row],[Qty]]</f>
        <v>0</v>
      </c>
    </row>
    <row r="25" spans="3:11" ht="14.4" customHeight="1">
      <c r="D25" s="313">
        <v>2811401280</v>
      </c>
      <c r="E25" t="s">
        <v>4</v>
      </c>
      <c r="F25" s="16" t="s">
        <v>353</v>
      </c>
      <c r="G25" s="2">
        <v>1</v>
      </c>
      <c r="H25" s="80"/>
      <c r="I25" s="304">
        <f>VLOOKUP(Table3310[[#This Row],[Part Number]],'2026 Pricing Rework'!$B$32:$F$740,5,FALSE)</f>
        <v>38.65</v>
      </c>
      <c r="J25" s="13">
        <f>VLOOKUP(Table3310[[#This Row],[Part Number]],'2025 Pricing Rework'!$B$31:$F$737,4,FALSE)</f>
        <v>38.72</v>
      </c>
      <c r="K25" s="13">
        <f>Table3310[[#This Row],[Your Price]]*Table3310[[#This Row],[Qty]]</f>
        <v>0</v>
      </c>
    </row>
    <row r="26" spans="3:11" ht="14.4" customHeight="1">
      <c r="D26" s="313">
        <v>2811411280</v>
      </c>
      <c r="E26" t="s">
        <v>4</v>
      </c>
      <c r="F26" s="16" t="s">
        <v>354</v>
      </c>
      <c r="G26" s="2">
        <v>1</v>
      </c>
      <c r="H26" s="80"/>
      <c r="I26" s="304">
        <f>VLOOKUP(Table3310[[#This Row],[Part Number]],'2026 Pricing Rework'!$B$32:$F$740,5,FALSE)</f>
        <v>48.38</v>
      </c>
      <c r="J26" s="13">
        <f>VLOOKUP(Table3310[[#This Row],[Part Number]],'2025 Pricing Rework'!$B$31:$F$737,4,FALSE)</f>
        <v>48.47</v>
      </c>
      <c r="K26" s="13">
        <f>Table3310[[#This Row],[Your Price]]*Table3310[[#This Row],[Qty]]</f>
        <v>0</v>
      </c>
    </row>
    <row r="27" spans="3:11" ht="14.4" customHeight="1">
      <c r="D27" s="313">
        <v>2811501280</v>
      </c>
      <c r="E27" t="s">
        <v>5</v>
      </c>
      <c r="F27" s="16" t="s">
        <v>353</v>
      </c>
      <c r="G27" s="2">
        <v>1</v>
      </c>
      <c r="H27" s="80"/>
      <c r="I27" s="304">
        <f>VLOOKUP(Table3310[[#This Row],[Part Number]],'2026 Pricing Rework'!$B$32:$F$740,5,FALSE)</f>
        <v>55.52</v>
      </c>
      <c r="J27" s="13">
        <f>VLOOKUP(Table3310[[#This Row],[Part Number]],'2025 Pricing Rework'!$B$31:$F$737,4,FALSE)</f>
        <v>55.62</v>
      </c>
      <c r="K27" s="13">
        <f>Table3310[[#This Row],[Your Price]]*Table3310[[#This Row],[Qty]]</f>
        <v>0</v>
      </c>
    </row>
    <row r="28" spans="3:11" ht="14.4" customHeight="1">
      <c r="D28" s="313">
        <v>2811511280</v>
      </c>
      <c r="E28" t="s">
        <v>5</v>
      </c>
      <c r="F28" s="16" t="s">
        <v>354</v>
      </c>
      <c r="G28" s="2">
        <v>1</v>
      </c>
      <c r="H28" s="80"/>
      <c r="I28" s="304">
        <f>VLOOKUP(Table3310[[#This Row],[Part Number]],'2026 Pricing Rework'!$B$32:$F$740,5,FALSE)</f>
        <v>57.89</v>
      </c>
      <c r="J28" s="13">
        <f>VLOOKUP(Table3310[[#This Row],[Part Number]],'2025 Pricing Rework'!$B$31:$F$737,4,FALSE)</f>
        <v>57.99</v>
      </c>
      <c r="K28" s="13">
        <f>Table3310[[#This Row],[Your Price]]*Table3310[[#This Row],[Qty]]</f>
        <v>0</v>
      </c>
    </row>
    <row r="29" spans="3:11" ht="14.4" customHeight="1">
      <c r="D29" s="313">
        <v>2811601280</v>
      </c>
      <c r="E29" t="s">
        <v>6</v>
      </c>
      <c r="F29" s="16" t="s">
        <v>353</v>
      </c>
      <c r="G29" s="2">
        <v>1</v>
      </c>
      <c r="H29" s="80"/>
      <c r="I29" s="304">
        <f>VLOOKUP(Table3310[[#This Row],[Part Number]],'2026 Pricing Rework'!$B$32:$F$740,5,FALSE)</f>
        <v>73.73</v>
      </c>
      <c r="J29" s="13">
        <f>VLOOKUP(Table3310[[#This Row],[Part Number]],'2025 Pricing Rework'!$B$31:$F$737,4,FALSE)</f>
        <v>73.87</v>
      </c>
      <c r="K29" s="13">
        <f>Table3310[[#This Row],[Your Price]]*Table3310[[#This Row],[Qty]]</f>
        <v>0</v>
      </c>
    </row>
    <row r="30" spans="3:11" ht="14.4" customHeight="1">
      <c r="D30" s="313">
        <v>2811611280</v>
      </c>
      <c r="E30" t="s">
        <v>6</v>
      </c>
      <c r="F30" s="16" t="s">
        <v>354</v>
      </c>
      <c r="G30" s="2">
        <v>1</v>
      </c>
      <c r="H30" s="80"/>
      <c r="I30" s="304">
        <f>VLOOKUP(Table3310[[#This Row],[Part Number]],'2026 Pricing Rework'!$B$32:$F$740,5,FALSE)</f>
        <v>77.010000000000005</v>
      </c>
      <c r="J30" s="13">
        <f>VLOOKUP(Table3310[[#This Row],[Part Number]],'2025 Pricing Rework'!$B$31:$F$737,4,FALSE)</f>
        <v>77.16</v>
      </c>
      <c r="K30" s="13">
        <f>Table3310[[#This Row],[Your Price]]*Table3310[[#This Row],[Qty]]</f>
        <v>0</v>
      </c>
    </row>
    <row r="31" spans="3:11" ht="14.4" customHeight="1">
      <c r="D31" s="313">
        <v>2811701280</v>
      </c>
      <c r="E31" t="s">
        <v>7</v>
      </c>
      <c r="F31" s="16" t="s">
        <v>353</v>
      </c>
      <c r="G31" s="2">
        <v>1</v>
      </c>
      <c r="H31" s="80"/>
      <c r="I31" s="304">
        <f>VLOOKUP(Table3310[[#This Row],[Part Number]],'2026 Pricing Rework'!$B$32:$F$740,5,FALSE)</f>
        <v>89.77</v>
      </c>
      <c r="J31" s="13">
        <f>VLOOKUP(Table3310[[#This Row],[Part Number]],'2025 Pricing Rework'!$B$31:$F$737,4,FALSE)</f>
        <v>89.94</v>
      </c>
      <c r="K31" s="13">
        <f>Table3310[[#This Row],[Your Price]]*Table3310[[#This Row],[Qty]]</f>
        <v>0</v>
      </c>
    </row>
    <row r="32" spans="3:11" ht="14.4" customHeight="1">
      <c r="D32" s="313">
        <v>2811711280</v>
      </c>
      <c r="E32" t="s">
        <v>7</v>
      </c>
      <c r="F32" s="16" t="s">
        <v>354</v>
      </c>
      <c r="G32" s="2">
        <v>1</v>
      </c>
      <c r="H32" s="225"/>
      <c r="I32" s="304">
        <f>VLOOKUP(Table3310[[#This Row],[Part Number]],'2026 Pricing Rework'!$B$32:$F$740,5,FALSE)</f>
        <v>100.46</v>
      </c>
      <c r="J32" s="13">
        <f>VLOOKUP(Table3310[[#This Row],[Part Number]],'2025 Pricing Rework'!$B$31:$F$737,4,FALSE)</f>
        <v>100.65</v>
      </c>
      <c r="K32" s="13">
        <f>Table3310[[#This Row],[Your Price]]*Table3310[[#This Row],[Qty]]</f>
        <v>0</v>
      </c>
    </row>
    <row r="33" spans="1:11" ht="14.4" customHeight="1">
      <c r="C33" s="5" t="s">
        <v>1641</v>
      </c>
      <c r="D33" s="313"/>
      <c r="F33" s="16"/>
      <c r="H33" s="111"/>
      <c r="I33" s="12"/>
      <c r="J33" s="12"/>
      <c r="K33" s="13"/>
    </row>
    <row r="34" spans="1:11" ht="14.4" customHeight="1">
      <c r="C34" s="235"/>
      <c r="D34" s="313">
        <v>2811811280</v>
      </c>
      <c r="E34" t="s">
        <v>9</v>
      </c>
      <c r="F34" s="16" t="s">
        <v>354</v>
      </c>
      <c r="G34" s="2">
        <v>1</v>
      </c>
      <c r="H34" s="226"/>
      <c r="I34" s="304">
        <f>VLOOKUP(Table3310[[#This Row],[Part Number]],'2026 Pricing Rework'!$B$32:$F$740,5,FALSE)</f>
        <v>211.54</v>
      </c>
      <c r="J34" s="13">
        <f>VLOOKUP(Table3310[[#This Row],[Part Number]],'2025 Pricing Rework'!$B$31:$F$737,4,FALSE)</f>
        <v>211.95</v>
      </c>
      <c r="K34" s="13">
        <f>Table3310[[#This Row],[Your Price]]*Table3310[[#This Row],[Qty]]</f>
        <v>0</v>
      </c>
    </row>
    <row r="35" spans="1:11" ht="14.4" customHeight="1">
      <c r="D35" s="313">
        <v>2811821280</v>
      </c>
      <c r="E35" t="s">
        <v>9</v>
      </c>
      <c r="F35" s="16" t="s">
        <v>355</v>
      </c>
      <c r="G35" s="2">
        <v>1</v>
      </c>
      <c r="H35" s="152"/>
      <c r="I35" s="304">
        <f>VLOOKUP(Table3310[[#This Row],[Part Number]],'2026 Pricing Rework'!$B$32:$F$740,5,FALSE)</f>
        <v>225.28</v>
      </c>
      <c r="J35" s="13">
        <f>VLOOKUP(Table3310[[#This Row],[Part Number]],'2025 Pricing Rework'!$B$31:$F$737,4,FALSE)</f>
        <v>225.71</v>
      </c>
      <c r="K35" s="13">
        <f>Table3310[[#This Row],[Your Price]]*Table3310[[#This Row],[Qty]]</f>
        <v>0</v>
      </c>
    </row>
    <row r="36" spans="1:11" ht="14.4" customHeight="1">
      <c r="D36" s="313">
        <v>2811841280</v>
      </c>
      <c r="E36" t="s">
        <v>9</v>
      </c>
      <c r="F36" s="16" t="s">
        <v>368</v>
      </c>
      <c r="G36" s="2">
        <v>1</v>
      </c>
      <c r="H36" s="152"/>
      <c r="I36" s="304">
        <f>VLOOKUP(Table3310[[#This Row],[Part Number]],'2026 Pricing Rework'!$B$32:$F$740,5,FALSE)</f>
        <v>231.78</v>
      </c>
      <c r="J36" s="13">
        <f>VLOOKUP(Table3310[[#This Row],[Part Number]],'2025 Pricing Rework'!$B$31:$F$737,4,FALSE)</f>
        <v>232.22</v>
      </c>
      <c r="K36" s="13">
        <f>Table3310[[#This Row],[Your Price]]*Table3310[[#This Row],[Qty]]</f>
        <v>0</v>
      </c>
    </row>
    <row r="37" spans="1:11" ht="14.4" customHeight="1">
      <c r="D37" s="313">
        <v>2811851280</v>
      </c>
      <c r="E37" t="s">
        <v>9</v>
      </c>
      <c r="F37" s="16" t="s">
        <v>1603</v>
      </c>
      <c r="G37" s="2">
        <v>1</v>
      </c>
      <c r="H37" s="152"/>
      <c r="I37" s="304">
        <f>VLOOKUP(Table3310[[#This Row],[Part Number]],'2026 Pricing Rework'!$B$32:$F$740,5,FALSE)</f>
        <v>265.11</v>
      </c>
      <c r="J37" s="13">
        <f>VLOOKUP(Table3310[[#This Row],[Part Number]],'2025 Pricing Rework'!$B$31:$F$737,4,FALSE)</f>
        <v>265.61</v>
      </c>
      <c r="K37" s="13">
        <f>Table3310[[#This Row],[Your Price]]*Table3310[[#This Row],[Qty]]</f>
        <v>0</v>
      </c>
    </row>
    <row r="38" spans="1:11" ht="14.4" customHeight="1">
      <c r="D38" s="313">
        <v>2811911280</v>
      </c>
      <c r="E38" t="s">
        <v>10</v>
      </c>
      <c r="F38" s="16" t="s">
        <v>354</v>
      </c>
      <c r="G38" s="2">
        <v>1</v>
      </c>
      <c r="H38" s="152"/>
      <c r="I38" s="304">
        <f>VLOOKUP(Table3310[[#This Row],[Part Number]],'2026 Pricing Rework'!$B$32:$F$740,5,FALSE)</f>
        <v>322.52</v>
      </c>
      <c r="J38" s="13">
        <f>VLOOKUP(Table3310[[#This Row],[Part Number]],'2025 Pricing Rework'!$B$31:$F$737,4,FALSE)</f>
        <v>323.13</v>
      </c>
      <c r="K38" s="13">
        <f>Table3310[[#This Row],[Your Price]]*Table3310[[#This Row],[Qty]]</f>
        <v>0</v>
      </c>
    </row>
    <row r="39" spans="1:11" ht="14.4" customHeight="1">
      <c r="D39" s="313">
        <v>2811921280</v>
      </c>
      <c r="E39" t="s">
        <v>10</v>
      </c>
      <c r="F39" s="16" t="s">
        <v>355</v>
      </c>
      <c r="G39" s="2">
        <v>1</v>
      </c>
      <c r="H39" s="152"/>
      <c r="I39" s="304">
        <f>VLOOKUP(Table3310[[#This Row],[Part Number]],'2026 Pricing Rework'!$B$32:$F$740,5,FALSE)</f>
        <v>341.67</v>
      </c>
      <c r="J39" s="13">
        <f>VLOOKUP(Table3310[[#This Row],[Part Number]],'2025 Pricing Rework'!$B$31:$F$737,4,FALSE)</f>
        <v>342.33</v>
      </c>
      <c r="K39" s="13">
        <f>Table3310[[#This Row],[Your Price]]*Table3310[[#This Row],[Qty]]</f>
        <v>0</v>
      </c>
    </row>
    <row r="40" spans="1:11" ht="14.4" customHeight="1">
      <c r="D40" s="313">
        <v>2811941280</v>
      </c>
      <c r="E40" t="s">
        <v>10</v>
      </c>
      <c r="F40" s="16" t="s">
        <v>368</v>
      </c>
      <c r="G40" s="2">
        <v>1</v>
      </c>
      <c r="H40" s="152"/>
      <c r="I40" s="304">
        <f>VLOOKUP(Table3310[[#This Row],[Part Number]],'2026 Pricing Rework'!$B$32:$F$740,5,FALSE)</f>
        <v>382.19</v>
      </c>
      <c r="J40" s="13">
        <f>VLOOKUP(Table3310[[#This Row],[Part Number]],'2025 Pricing Rework'!$B$31:$F$737,4,FALSE)</f>
        <v>382.93</v>
      </c>
      <c r="K40" s="13">
        <f>Table3310[[#This Row],[Your Price]]*Table3310[[#This Row],[Qty]]</f>
        <v>0</v>
      </c>
    </row>
    <row r="41" spans="1:11" ht="14.4" customHeight="1">
      <c r="D41" s="313">
        <v>2811951280</v>
      </c>
      <c r="E41" t="s">
        <v>10</v>
      </c>
      <c r="F41" s="16" t="s">
        <v>1603</v>
      </c>
      <c r="G41" s="2">
        <v>1</v>
      </c>
      <c r="H41" s="224"/>
      <c r="I41" s="304">
        <f>VLOOKUP(Table3310[[#This Row],[Part Number]],'2026 Pricing Rework'!$B$32:$F$740,5,FALSE)</f>
        <v>417.01</v>
      </c>
      <c r="J41" s="13">
        <f>VLOOKUP(Table3310[[#This Row],[Part Number]],'2025 Pricing Rework'!$B$31:$F$737,4,FALSE)</f>
        <v>417.82</v>
      </c>
      <c r="K41" s="13">
        <f>Table3310[[#This Row],[Your Price]]*Table3310[[#This Row],[Qty]]</f>
        <v>0</v>
      </c>
    </row>
    <row r="42" spans="1:11" ht="14.4" customHeight="1">
      <c r="D42" s="313"/>
      <c r="F42" s="16"/>
      <c r="H42" s="111"/>
      <c r="I42" s="12"/>
      <c r="J42" s="12"/>
      <c r="K42" s="12"/>
    </row>
    <row r="43" spans="1:11" ht="14.4" hidden="1" customHeight="1">
      <c r="A43" s="62"/>
      <c r="B43" s="5" t="s">
        <v>270</v>
      </c>
      <c r="C43" s="5"/>
      <c r="D43" s="313"/>
      <c r="E43" s="1" t="s">
        <v>32</v>
      </c>
      <c r="F43" s="17" t="s">
        <v>33</v>
      </c>
      <c r="I43" s="13"/>
      <c r="J43" s="13"/>
      <c r="K43" s="13"/>
    </row>
    <row r="44" spans="1:11" ht="14.4" hidden="1" customHeight="1">
      <c r="D44" s="313">
        <v>1630020001</v>
      </c>
      <c r="E44" t="s">
        <v>271</v>
      </c>
      <c r="F44" s="16" t="s">
        <v>355</v>
      </c>
      <c r="G44" s="2">
        <v>1</v>
      </c>
      <c r="H44" s="80"/>
      <c r="I44" s="13" t="e">
        <f>VLOOKUP(D44,#REF!,5,FALSE)</f>
        <v>#REF!</v>
      </c>
      <c r="J44" s="13"/>
      <c r="K44" s="13" t="e">
        <f>Table3310[[#This Row],[Your Price]]*Table3310[[#This Row],[Qty]]</f>
        <v>#REF!</v>
      </c>
    </row>
    <row r="45" spans="1:11" ht="14.4" hidden="1" customHeight="1">
      <c r="D45" s="313">
        <v>1630020003</v>
      </c>
      <c r="E45" t="s">
        <v>272</v>
      </c>
      <c r="F45" s="16" t="s">
        <v>355</v>
      </c>
      <c r="G45" s="59">
        <v>1</v>
      </c>
      <c r="H45" s="80"/>
      <c r="I45" s="13" t="e">
        <f>VLOOKUP(D45,#REF!,5,FALSE)</f>
        <v>#REF!</v>
      </c>
      <c r="J45" s="13"/>
      <c r="K45" s="13" t="e">
        <f>Table3310[[#This Row],[Your Price]]*Table3310[[#This Row],[Qty]]</f>
        <v>#REF!</v>
      </c>
    </row>
    <row r="46" spans="1:11" ht="14.4" hidden="1" customHeight="1">
      <c r="D46" s="313"/>
      <c r="F46" s="16"/>
      <c r="I46" s="13"/>
      <c r="J46" s="13"/>
      <c r="K46" s="13"/>
    </row>
    <row r="47" spans="1:11" ht="14.4" hidden="1" customHeight="1">
      <c r="D47" s="313"/>
      <c r="F47" s="16"/>
      <c r="I47" s="13"/>
      <c r="J47" s="13"/>
      <c r="K47" s="13"/>
    </row>
    <row r="48" spans="1:11" ht="14.4" hidden="1" customHeight="1">
      <c r="D48" s="313"/>
      <c r="F48" s="16"/>
      <c r="I48" s="13"/>
      <c r="J48" s="13"/>
      <c r="K48" s="13"/>
    </row>
    <row r="49" spans="1:11" ht="14.4" hidden="1" customHeight="1">
      <c r="D49" s="313"/>
      <c r="F49" s="16"/>
      <c r="I49" s="13"/>
      <c r="J49" s="13"/>
      <c r="K49" s="13"/>
    </row>
    <row r="50" spans="1:11" ht="14.4" customHeight="1">
      <c r="A50" s="62"/>
      <c r="B50" s="6" t="s">
        <v>84</v>
      </c>
      <c r="C50" s="5" t="s">
        <v>88</v>
      </c>
      <c r="D50" s="313"/>
      <c r="E50" s="1" t="s">
        <v>32</v>
      </c>
      <c r="F50" s="17" t="s">
        <v>381</v>
      </c>
      <c r="I50" s="13"/>
      <c r="J50" s="13"/>
      <c r="K50" s="13"/>
    </row>
    <row r="51" spans="1:11" ht="14.4" customHeight="1">
      <c r="B51" s="10"/>
      <c r="C51" s="9"/>
      <c r="D51" s="313">
        <v>2811102480</v>
      </c>
      <c r="E51" t="s">
        <v>2</v>
      </c>
      <c r="F51" s="16" t="s">
        <v>382</v>
      </c>
      <c r="G51" s="2">
        <v>1</v>
      </c>
      <c r="H51" s="80"/>
      <c r="I51" s="304">
        <f>VLOOKUP(Table3310[[#This Row],[Part Number]],'2026 Pricing Rework'!$B$32:$F$740,5,FALSE)</f>
        <v>47.12</v>
      </c>
      <c r="J51" s="13">
        <f>VLOOKUP(Table3310[[#This Row],[Part Number]],'2025 Pricing Rework'!$B$31:$F$737,4,FALSE)</f>
        <v>47.2</v>
      </c>
      <c r="K51" s="13">
        <f>Table3310[[#This Row],[Your Price]]*Table3310[[#This Row],[Qty]]</f>
        <v>0</v>
      </c>
    </row>
    <row r="52" spans="1:11" ht="14.4" customHeight="1">
      <c r="B52" s="10"/>
      <c r="C52" s="9"/>
      <c r="D52" s="313">
        <v>2811202480</v>
      </c>
      <c r="E52" t="s">
        <v>3</v>
      </c>
      <c r="F52" s="16" t="s">
        <v>382</v>
      </c>
      <c r="G52" s="2">
        <v>1</v>
      </c>
      <c r="H52" s="80"/>
      <c r="I52" s="304">
        <f>VLOOKUP(Table3310[[#This Row],[Part Number]],'2026 Pricing Rework'!$B$32:$F$740,5,FALSE)</f>
        <v>52.67</v>
      </c>
      <c r="J52" s="13">
        <f>VLOOKUP(Table3310[[#This Row],[Part Number]],'2025 Pricing Rework'!$B$31:$F$737,4,FALSE)</f>
        <v>52.77</v>
      </c>
      <c r="K52" s="13">
        <f>Table3310[[#This Row],[Your Price]]*Table3310[[#This Row],[Qty]]</f>
        <v>0</v>
      </c>
    </row>
    <row r="53" spans="1:11" ht="14.4" customHeight="1">
      <c r="B53" s="10"/>
      <c r="C53" s="9"/>
      <c r="D53" s="313">
        <v>2811104180</v>
      </c>
      <c r="E53" t="s">
        <v>2</v>
      </c>
      <c r="F53" s="16" t="s">
        <v>440</v>
      </c>
      <c r="G53" s="2">
        <v>1</v>
      </c>
      <c r="H53" s="80"/>
      <c r="I53" s="304">
        <f>VLOOKUP(Table3310[[#This Row],[Part Number]],'2026 Pricing Rework'!$B$32:$F$740,5,FALSE)</f>
        <v>39.07</v>
      </c>
      <c r="J53" s="13">
        <f>VLOOKUP(Table3310[[#This Row],[Part Number]],'2025 Pricing Rework'!$B$31:$F$737,4,FALSE)</f>
        <v>39.15</v>
      </c>
      <c r="K53" s="13">
        <f>Table3310[[#This Row],[Your Price]]*Table3310[[#This Row],[Qty]]</f>
        <v>0</v>
      </c>
    </row>
    <row r="54" spans="1:11" ht="14.4" customHeight="1">
      <c r="B54" s="10"/>
      <c r="C54" s="9"/>
      <c r="D54" s="313">
        <v>2811204180</v>
      </c>
      <c r="E54" t="s">
        <v>3</v>
      </c>
      <c r="F54" s="16" t="s">
        <v>440</v>
      </c>
      <c r="G54" s="2">
        <v>1</v>
      </c>
      <c r="H54" s="80"/>
      <c r="I54" s="304">
        <f>VLOOKUP(Table3310[[#This Row],[Part Number]],'2026 Pricing Rework'!$B$32:$F$740,5,FALSE)</f>
        <v>48.07</v>
      </c>
      <c r="J54" s="13">
        <f>VLOOKUP(Table3310[[#This Row],[Part Number]],'2025 Pricing Rework'!$B$31:$F$737,4,FALSE)</f>
        <v>48.16</v>
      </c>
      <c r="K54" s="13">
        <f>Table3310[[#This Row],[Your Price]]*Table3310[[#This Row],[Qty]]</f>
        <v>0</v>
      </c>
    </row>
    <row r="55" spans="1:11" ht="14.4" customHeight="1">
      <c r="D55" s="313">
        <v>2811104380</v>
      </c>
      <c r="E55" t="s">
        <v>2</v>
      </c>
      <c r="F55" s="16" t="s">
        <v>439</v>
      </c>
      <c r="G55" s="2">
        <v>1</v>
      </c>
      <c r="H55" s="80"/>
      <c r="I55" s="304">
        <f>VLOOKUP(Table3310[[#This Row],[Part Number]],'2026 Pricing Rework'!$B$32:$F$740,5,FALSE)</f>
        <v>120.77</v>
      </c>
      <c r="J55" s="13">
        <f>VLOOKUP(Table3310[[#This Row],[Part Number]],'2025 Pricing Rework'!$B$31:$F$737,4,FALSE)</f>
        <v>121</v>
      </c>
      <c r="K55" s="13">
        <f>Table3310[[#This Row],[Your Price]]*Table3310[[#This Row],[Qty]]</f>
        <v>0</v>
      </c>
    </row>
    <row r="56" spans="1:11" ht="14.4" customHeight="1">
      <c r="B56" s="238"/>
      <c r="D56" s="313">
        <v>2811204380</v>
      </c>
      <c r="E56" t="s">
        <v>3</v>
      </c>
      <c r="F56" s="16" t="s">
        <v>439</v>
      </c>
      <c r="G56" s="2">
        <v>1</v>
      </c>
      <c r="H56" s="80"/>
      <c r="I56" s="304">
        <f>VLOOKUP(Table3310[[#This Row],[Part Number]],'2026 Pricing Rework'!$B$32:$F$740,5,FALSE)</f>
        <v>144.53</v>
      </c>
      <c r="J56" s="13">
        <f>VLOOKUP(Table3310[[#This Row],[Part Number]],'2025 Pricing Rework'!$B$31:$F$737,4,FALSE)</f>
        <v>144.80000000000001</v>
      </c>
      <c r="K56" s="13">
        <f>Table3310[[#This Row],[Your Price]]*Table3310[[#This Row],[Qty]]</f>
        <v>0</v>
      </c>
    </row>
    <row r="57" spans="1:11" ht="14.4" customHeight="1">
      <c r="B57" s="238"/>
      <c r="C57" s="5" t="s">
        <v>38</v>
      </c>
      <c r="D57" s="313"/>
      <c r="E57" s="1" t="s">
        <v>39</v>
      </c>
      <c r="F57" s="17" t="s">
        <v>273</v>
      </c>
      <c r="I57" s="13"/>
      <c r="J57" s="13"/>
      <c r="K57" s="13"/>
    </row>
    <row r="58" spans="1:11" ht="14.4" customHeight="1">
      <c r="B58" s="238"/>
      <c r="D58" s="313">
        <v>2811002680</v>
      </c>
      <c r="E58" t="s">
        <v>353</v>
      </c>
      <c r="F58" s="16" t="s">
        <v>353</v>
      </c>
      <c r="G58" s="2">
        <v>1</v>
      </c>
      <c r="H58" s="80"/>
      <c r="I58" s="304">
        <f>VLOOKUP(Table3310[[#This Row],[Part Number]],'2026 Pricing Rework'!$B$32:$F$740,5,FALSE)</f>
        <v>44.64</v>
      </c>
      <c r="J58" s="13">
        <f>VLOOKUP(Table3310[[#This Row],[Part Number]],'2025 Pricing Rework'!$B$31:$F$737,4,FALSE)</f>
        <v>44.73</v>
      </c>
      <c r="K58" s="13">
        <f>Table3310[[#This Row],[Your Price]]*Table3310[[#This Row],[Qty]]</f>
        <v>0</v>
      </c>
    </row>
    <row r="59" spans="1:11" ht="14.4" customHeight="1">
      <c r="B59" s="238"/>
      <c r="D59" s="313">
        <v>2811102680</v>
      </c>
      <c r="E59" t="s">
        <v>354</v>
      </c>
      <c r="F59" s="16" t="s">
        <v>353</v>
      </c>
      <c r="G59" s="2">
        <v>1</v>
      </c>
      <c r="H59" s="80"/>
      <c r="I59" s="304">
        <f>VLOOKUP(Table3310[[#This Row],[Part Number]],'2026 Pricing Rework'!$B$32:$F$740,5,FALSE)</f>
        <v>45.44</v>
      </c>
      <c r="J59" s="13">
        <f>VLOOKUP(Table3310[[#This Row],[Part Number]],'2025 Pricing Rework'!$B$31:$F$737,4,FALSE)</f>
        <v>45.53</v>
      </c>
      <c r="K59" s="13">
        <f>Table3310[[#This Row],[Your Price]]*Table3310[[#This Row],[Qty]]</f>
        <v>0</v>
      </c>
    </row>
    <row r="60" spans="1:11" ht="40" customHeight="1">
      <c r="B60" s="238"/>
      <c r="D60" s="313"/>
      <c r="F60" s="16"/>
      <c r="H60" s="111"/>
      <c r="I60" s="240"/>
      <c r="J60" s="240"/>
      <c r="K60" s="12"/>
    </row>
    <row r="61" spans="1:11" ht="14.4" customHeight="1">
      <c r="B61" s="238"/>
      <c r="C61" s="5" t="s">
        <v>1643</v>
      </c>
      <c r="D61" s="313"/>
      <c r="E61" s="19" t="s">
        <v>441</v>
      </c>
      <c r="F61" s="16"/>
      <c r="H61" s="111"/>
      <c r="I61" s="13"/>
      <c r="J61" s="13"/>
      <c r="K61" s="13"/>
    </row>
    <row r="62" spans="1:11" ht="14.4" customHeight="1">
      <c r="B62" s="238"/>
      <c r="D62" s="313"/>
      <c r="E62" s="1" t="s">
        <v>413</v>
      </c>
      <c r="F62" s="17" t="s">
        <v>55</v>
      </c>
      <c r="H62" s="111"/>
      <c r="I62" s="13"/>
      <c r="J62" s="13"/>
      <c r="K62" s="13"/>
    </row>
    <row r="63" spans="1:11" ht="14.4" customHeight="1">
      <c r="B63" s="236"/>
      <c r="D63" s="313">
        <v>2811007502</v>
      </c>
      <c r="E63" t="s">
        <v>412</v>
      </c>
      <c r="F63" s="16" t="s">
        <v>1644</v>
      </c>
      <c r="G63" s="182" t="s">
        <v>980</v>
      </c>
      <c r="H63" s="158"/>
      <c r="I63" s="304">
        <f>VLOOKUP(Table3310[[#This Row],[Part Number]],'2025 Pricing Rework'!$B$31:$F$737,5,FALSE)</f>
        <v>7.79</v>
      </c>
      <c r="J63" s="13">
        <f>VLOOKUP(Table3310[[#This Row],[Part Number]],'2025 Pricing Rework'!$B$31:$F$737,4,FALSE)</f>
        <v>9.16</v>
      </c>
      <c r="K63" s="13">
        <f>Table3310[[#This Row],[Your Price]]*Table3310[[#This Row],[Qty]]</f>
        <v>0</v>
      </c>
    </row>
    <row r="64" spans="1:11" ht="57.5" customHeight="1">
      <c r="B64" s="237"/>
      <c r="F64" s="16"/>
      <c r="G64" s="181"/>
      <c r="I64" s="13"/>
      <c r="J64" s="13"/>
      <c r="K64" s="13"/>
    </row>
    <row r="65" ht="14.4" hidden="1" customHeight="1"/>
    <row r="66" ht="14.4" hidden="1" customHeight="1"/>
    <row r="67" ht="14.4" hidden="1" customHeight="1"/>
    <row r="68" ht="14.4" hidden="1" customHeight="1"/>
    <row r="69" ht="14.4" hidden="1" customHeight="1"/>
    <row r="70" ht="14.4" hidden="1" customHeight="1"/>
    <row r="71" ht="14.4" hidden="1" customHeight="1"/>
    <row r="72" ht="14.4" hidden="1" customHeight="1"/>
    <row r="76" ht="14.4" hidden="1" customHeight="1"/>
    <row r="77" ht="14.4" hidden="1" customHeight="1"/>
    <row r="78" ht="14.4" hidden="1" customHeight="1"/>
    <row r="79" ht="14.4" hidden="1" customHeight="1"/>
  </sheetData>
  <sheetProtection algorithmName="SHA-512" hashValue="Mf8UTJrDwuIS2mRZjwFTJCPfO/1vlO1161E3kRVo8WscyH9UUata7L5KNxjyyW5AixbG0Z5lyafXwwfMgMTcbA==" saltValue="0UNRrHdoMynkw27iEeAa9A==" spinCount="100000" sheet="1" selectLockedCells="1"/>
  <mergeCells count="1">
    <mergeCell ref="D1:G1"/>
  </mergeCells>
  <phoneticPr fontId="43" type="noConversion"/>
  <pageMargins left="0.7" right="0.7" top="0.75" bottom="0.75" header="0.3" footer="0.3"/>
  <pageSetup orientation="portrait" r:id="rId1"/>
  <ignoredErrors>
    <ignoredError sqref="K50:K59 K63 K4:K12 K14:K21 K23:K32 K34:K41" calculatedColumn="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5"/>
  </sheetPr>
  <dimension ref="A1:L82"/>
  <sheetViews>
    <sheetView showGridLines="0" zoomScale="98" zoomScaleNormal="98" workbookViewId="0">
      <pane xSplit="3" ySplit="2" topLeftCell="D3" activePane="bottomRight" state="frozen"/>
      <selection activeCell="A4" sqref="A4"/>
      <selection pane="topRight" activeCell="A4" sqref="A4"/>
      <selection pane="bottomLeft" activeCell="A4" sqref="A4"/>
      <selection pane="bottomRight" activeCell="H16" sqref="H16"/>
    </sheetView>
  </sheetViews>
  <sheetFormatPr defaultColWidth="0" defaultRowHeight="14.4" customHeight="1" zeroHeight="1"/>
  <cols>
    <col min="1" max="1" width="0.90625" customWidth="1"/>
    <col min="2" max="3" width="25.81640625" style="1" customWidth="1"/>
    <col min="4" max="4" width="14.81640625" style="2" customWidth="1"/>
    <col min="5" max="5" width="20.81640625" customWidth="1"/>
    <col min="6" max="6" width="35" bestFit="1" customWidth="1"/>
    <col min="7" max="7" width="9.81640625" style="2" customWidth="1"/>
    <col min="8" max="8" width="11.81640625" style="7" customWidth="1"/>
    <col min="9" max="9" width="14" style="8" bestFit="1" customWidth="1"/>
    <col min="10" max="10" width="11.81640625" style="8" hidden="1" customWidth="1"/>
    <col min="11" max="11" width="13.81640625" style="8" customWidth="1"/>
    <col min="12" max="12" width="0" hidden="1" customWidth="1"/>
    <col min="13" max="16384" width="8.90625" hidden="1"/>
  </cols>
  <sheetData>
    <row r="1" spans="1:11" ht="54" customHeight="1">
      <c r="A1" s="133"/>
      <c r="B1" s="136"/>
      <c r="C1" s="135"/>
      <c r="D1" s="429" t="s">
        <v>288</v>
      </c>
      <c r="E1" s="429"/>
      <c r="F1" s="429"/>
      <c r="G1" s="429"/>
      <c r="H1" s="22" t="s">
        <v>279</v>
      </c>
    </row>
    <row r="2" spans="1:11" ht="18" customHeight="1">
      <c r="A2" s="61"/>
      <c r="B2" s="3" t="s">
        <v>288</v>
      </c>
      <c r="C2" s="3" t="s">
        <v>14</v>
      </c>
      <c r="D2" s="4" t="s">
        <v>300</v>
      </c>
      <c r="E2" s="129" t="s">
        <v>344</v>
      </c>
      <c r="F2" s="129" t="s">
        <v>89</v>
      </c>
      <c r="G2" s="4" t="s">
        <v>53</v>
      </c>
      <c r="H2" s="26" t="s">
        <v>205</v>
      </c>
      <c r="I2" s="307" t="s">
        <v>1670</v>
      </c>
      <c r="J2" s="20" t="s">
        <v>1669</v>
      </c>
      <c r="K2" s="20" t="s">
        <v>262</v>
      </c>
    </row>
    <row r="3" spans="1:11" ht="14.4" hidden="1" customHeight="1">
      <c r="A3" s="62"/>
      <c r="G3" s="19"/>
      <c r="I3" s="13"/>
      <c r="J3" s="13" t="e">
        <f>VLOOKUP(Table336[[#This Row],[Part Number]],'2025 Pricing Rework'!$B$31:$F$737,4, FALSE)</f>
        <v>#N/A</v>
      </c>
      <c r="K3" s="13"/>
    </row>
    <row r="4" spans="1:11" ht="14.4" hidden="1" customHeight="1">
      <c r="D4" s="160"/>
      <c r="F4" t="s">
        <v>294</v>
      </c>
      <c r="G4" s="2">
        <v>1</v>
      </c>
      <c r="H4" s="80"/>
      <c r="I4" s="13" t="e">
        <f>VLOOKUP(Table336[[#This Row],[Part Number]],#REF!,11,FALSE)</f>
        <v>#REF!</v>
      </c>
      <c r="J4" s="13" t="e">
        <f>VLOOKUP(Table336[[#This Row],[Part Number]],'2025 Pricing Rework'!$B$31:$F$737,4, FALSE)</f>
        <v>#N/A</v>
      </c>
      <c r="K4" s="13" t="e">
        <f>Table336[[#This Row],[Your Price]]*Table336[[#This Row],[Qty]]</f>
        <v>#REF!</v>
      </c>
    </row>
    <row r="5" spans="1:11" ht="14.4" hidden="1" customHeight="1">
      <c r="D5" s="160"/>
      <c r="F5" t="s">
        <v>294</v>
      </c>
      <c r="G5" s="2">
        <v>1</v>
      </c>
      <c r="H5" s="80"/>
      <c r="I5" s="13" t="e">
        <f>VLOOKUP(Table336[[#This Row],[Part Number]],#REF!,11,FALSE)</f>
        <v>#REF!</v>
      </c>
      <c r="J5" s="13" t="e">
        <f>VLOOKUP(Table336[[#This Row],[Part Number]],'2025 Pricing Rework'!$B$31:$F$737,4, FALSE)</f>
        <v>#N/A</v>
      </c>
      <c r="K5" s="13" t="e">
        <f>Table336[[#This Row],[Your Price]]*Table336[[#This Row],[Qty]]</f>
        <v>#REF!</v>
      </c>
    </row>
    <row r="6" spans="1:11" ht="14.4" hidden="1" customHeight="1">
      <c r="F6" t="s">
        <v>414</v>
      </c>
      <c r="G6" s="2">
        <v>1</v>
      </c>
      <c r="H6" s="80"/>
      <c r="I6" s="13" t="e">
        <f>VLOOKUP(Table336[[#This Row],[Part Number]],#REF!,11,FALSE)</f>
        <v>#REF!</v>
      </c>
      <c r="J6" s="13" t="e">
        <f>VLOOKUP(Table336[[#This Row],[Part Number]],'2025 Pricing Rework'!$B$31:$F$737,4, FALSE)</f>
        <v>#N/A</v>
      </c>
      <c r="K6" s="13" t="e">
        <f>Table336[[#This Row],[Your Price]]*Table336[[#This Row],[Qty]]</f>
        <v>#REF!</v>
      </c>
    </row>
    <row r="7" spans="1:11" ht="14.4" hidden="1" customHeight="1">
      <c r="F7" t="s">
        <v>414</v>
      </c>
      <c r="G7" s="2">
        <v>1</v>
      </c>
      <c r="H7" s="80"/>
      <c r="I7" s="13" t="e">
        <f>VLOOKUP(Table336[[#This Row],[Part Number]],#REF!,11,FALSE)</f>
        <v>#REF!</v>
      </c>
      <c r="J7" s="13" t="e">
        <f>VLOOKUP(Table336[[#This Row],[Part Number]],'2025 Pricing Rework'!$B$31:$F$737,4, FALSE)</f>
        <v>#N/A</v>
      </c>
      <c r="K7" s="13" t="e">
        <f>Table336[[#This Row],[Your Price]]*Table336[[#This Row],[Qty]]</f>
        <v>#REF!</v>
      </c>
    </row>
    <row r="8" spans="1:11" ht="16.75" hidden="1" customHeight="1">
      <c r="I8" s="13"/>
      <c r="J8" s="13" t="e">
        <f>VLOOKUP(Table336[[#This Row],[Part Number]],'2025 Pricing Rework'!$B$31:$F$737,4, FALSE)</f>
        <v>#N/A</v>
      </c>
      <c r="K8" s="13"/>
    </row>
    <row r="9" spans="1:11" ht="14.4" hidden="1" customHeight="1">
      <c r="I9" s="13"/>
      <c r="J9" s="13" t="e">
        <f>VLOOKUP(Table336[[#This Row],[Part Number]],'2025 Pricing Rework'!$B$31:$F$737,4, FALSE)</f>
        <v>#N/A</v>
      </c>
      <c r="K9" s="13"/>
    </row>
    <row r="10" spans="1:11" ht="14.4" hidden="1" customHeight="1">
      <c r="D10" s="160"/>
      <c r="F10" t="s">
        <v>294</v>
      </c>
      <c r="G10" s="2">
        <v>1</v>
      </c>
      <c r="H10" s="80"/>
      <c r="I10" s="13" t="e">
        <f>VLOOKUP(Table336[[#This Row],[Part Number]],#REF!,11,FALSE)</f>
        <v>#REF!</v>
      </c>
      <c r="J10" s="13" t="e">
        <f>VLOOKUP(Table336[[#This Row],[Part Number]],'2025 Pricing Rework'!$B$31:$F$737,4, FALSE)</f>
        <v>#N/A</v>
      </c>
      <c r="K10" s="13" t="e">
        <f>Table336[[#This Row],[Your Price]]*Table336[[#This Row],[Qty]]</f>
        <v>#REF!</v>
      </c>
    </row>
    <row r="11" spans="1:11" ht="14.4" hidden="1" customHeight="1">
      <c r="D11" s="160"/>
      <c r="F11" t="s">
        <v>294</v>
      </c>
      <c r="G11" s="2">
        <v>1</v>
      </c>
      <c r="H11" s="80"/>
      <c r="I11" s="13" t="e">
        <f>VLOOKUP(Table336[[#This Row],[Part Number]],#REF!,11,FALSE)</f>
        <v>#REF!</v>
      </c>
      <c r="J11" s="13" t="e">
        <f>VLOOKUP(Table336[[#This Row],[Part Number]],'2025 Pricing Rework'!$B$31:$F$737,4, FALSE)</f>
        <v>#N/A</v>
      </c>
      <c r="K11" s="13" t="e">
        <f>Table336[[#This Row],[Your Price]]*Table336[[#This Row],[Qty]]</f>
        <v>#REF!</v>
      </c>
    </row>
    <row r="12" spans="1:11" ht="14.4" hidden="1" customHeight="1">
      <c r="I12"/>
      <c r="J12" s="301" t="e">
        <f>VLOOKUP(Table336[[#This Row],[Part Number]],'2025 Pricing Rework'!$B$31:$F$737,4, FALSE)</f>
        <v>#N/A</v>
      </c>
      <c r="K12"/>
    </row>
    <row r="13" spans="1:11" ht="14.4" hidden="1" customHeight="1">
      <c r="I13"/>
      <c r="J13" s="301" t="e">
        <f>VLOOKUP(Table336[[#This Row],[Part Number]],'2025 Pricing Rework'!$B$31:$F$737,4, FALSE)</f>
        <v>#N/A</v>
      </c>
      <c r="K13"/>
    </row>
    <row r="14" spans="1:11" ht="14.4" hidden="1" customHeight="1">
      <c r="C14" s="9"/>
      <c r="I14"/>
      <c r="J14" s="301" t="e">
        <f>VLOOKUP(Table336[[#This Row],[Part Number]],'2025 Pricing Rework'!$B$31:$F$737,4, FALSE)</f>
        <v>#N/A</v>
      </c>
      <c r="K14"/>
    </row>
    <row r="15" spans="1:11" ht="14.4" customHeight="1">
      <c r="C15" s="5" t="s">
        <v>29</v>
      </c>
      <c r="I15"/>
      <c r="J15" s="301"/>
      <c r="K15"/>
    </row>
    <row r="16" spans="1:11" ht="14.4" customHeight="1">
      <c r="D16" s="313">
        <v>2811105191</v>
      </c>
      <c r="E16" t="s">
        <v>2</v>
      </c>
      <c r="F16" t="s">
        <v>306</v>
      </c>
      <c r="G16" s="2">
        <v>1</v>
      </c>
      <c r="H16" s="80"/>
      <c r="I16" s="304">
        <f>VLOOKUP(Table336[[#This Row],[Part Number]],'2026 Pricing Rework'!$B$32:$F$740,5, FALSE)</f>
        <v>55.02</v>
      </c>
      <c r="J16" s="13">
        <f>VLOOKUP(Table336[[#This Row],[Part Number]],'2025 Pricing Rework'!$B$31:$F$737,4, FALSE)</f>
        <v>55.12</v>
      </c>
      <c r="K16" s="13">
        <f>Table336[[#This Row],[Your Price]]*Table336[[#This Row],[Qty]]</f>
        <v>0</v>
      </c>
    </row>
    <row r="17" spans="3:11" ht="14.4" customHeight="1">
      <c r="D17" s="313">
        <v>2811205191</v>
      </c>
      <c r="E17" t="s">
        <v>3</v>
      </c>
      <c r="F17" t="s">
        <v>306</v>
      </c>
      <c r="G17" s="2">
        <v>1</v>
      </c>
      <c r="H17" s="80"/>
      <c r="I17" s="304">
        <f>VLOOKUP(Table336[[#This Row],[Part Number]],'2026 Pricing Rework'!$B$32:$F$740,5, FALSE)</f>
        <v>80.3</v>
      </c>
      <c r="J17" s="13">
        <f>VLOOKUP(Table336[[#This Row],[Part Number]],'2025 Pricing Rework'!$B$31:$F$737,4, FALSE)</f>
        <v>80.45</v>
      </c>
      <c r="K17" s="13">
        <f>Table336[[#This Row],[Your Price]]*Table336[[#This Row],[Qty]]</f>
        <v>0</v>
      </c>
    </row>
    <row r="18" spans="3:11" ht="14.4" customHeight="1">
      <c r="D18" s="313">
        <v>2811405191</v>
      </c>
      <c r="E18" t="s">
        <v>4</v>
      </c>
      <c r="F18" t="s">
        <v>306</v>
      </c>
      <c r="G18" s="2">
        <v>1</v>
      </c>
      <c r="H18" s="80"/>
      <c r="I18" s="304">
        <f>VLOOKUP(Table336[[#This Row],[Part Number]],'2026 Pricing Rework'!$B$32:$F$740,5, FALSE)</f>
        <v>134.31</v>
      </c>
      <c r="J18" s="13">
        <f>VLOOKUP(Table336[[#This Row],[Part Number]],'2025 Pricing Rework'!$B$31:$F$737,4, FALSE)</f>
        <v>134.56</v>
      </c>
      <c r="K18" s="13">
        <f>Table336[[#This Row],[Your Price]]*Table336[[#This Row],[Qty]]</f>
        <v>0</v>
      </c>
    </row>
    <row r="19" spans="3:11" ht="14.4" customHeight="1">
      <c r="D19" s="313">
        <v>2811505191</v>
      </c>
      <c r="E19" t="s">
        <v>5</v>
      </c>
      <c r="F19" t="s">
        <v>306</v>
      </c>
      <c r="G19" s="2">
        <v>1</v>
      </c>
      <c r="H19" s="80"/>
      <c r="I19" s="304">
        <f>VLOOKUP(Table336[[#This Row],[Part Number]],'2026 Pricing Rework'!$B$32:$F$740,5, FALSE)</f>
        <v>261.91000000000003</v>
      </c>
      <c r="J19" s="13">
        <f>VLOOKUP(Table336[[#This Row],[Part Number]],'2025 Pricing Rework'!$B$31:$F$737,4, FALSE)</f>
        <v>262.41000000000003</v>
      </c>
      <c r="K19" s="13">
        <f>Table336[[#This Row],[Your Price]]*Table336[[#This Row],[Qty]]</f>
        <v>0</v>
      </c>
    </row>
    <row r="20" spans="3:11" ht="29" customHeight="1">
      <c r="C20" s="6" t="s">
        <v>444</v>
      </c>
      <c r="D20" s="313"/>
      <c r="I20"/>
      <c r="J20" s="301"/>
      <c r="K20"/>
    </row>
    <row r="21" spans="3:11" ht="14.4" customHeight="1">
      <c r="D21" s="313">
        <v>2811115391</v>
      </c>
      <c r="E21" t="s">
        <v>301</v>
      </c>
      <c r="F21" t="s">
        <v>305</v>
      </c>
      <c r="G21" s="2">
        <v>1</v>
      </c>
      <c r="H21" s="80"/>
      <c r="I21" s="304">
        <f>VLOOKUP(Table336[[#This Row],[Part Number]],'2026 Pricing Rework'!$B$32:$F$740,5, FALSE)</f>
        <v>72.84</v>
      </c>
      <c r="J21" s="13">
        <f>VLOOKUP(Table336[[#This Row],[Part Number]],'2025 Pricing Rework'!$B$31:$F$737,4, FALSE)</f>
        <v>72.97</v>
      </c>
      <c r="K21" s="13">
        <f>Table336[[#This Row],[Your Price]]*Table336[[#This Row],[Qty]]</f>
        <v>0</v>
      </c>
    </row>
    <row r="22" spans="3:11" ht="14.4" customHeight="1">
      <c r="D22" s="313">
        <v>2811225391</v>
      </c>
      <c r="E22" t="s">
        <v>302</v>
      </c>
      <c r="F22" t="s">
        <v>305</v>
      </c>
      <c r="G22" s="2">
        <v>1</v>
      </c>
      <c r="H22" s="80"/>
      <c r="I22" s="304">
        <f>VLOOKUP(Table336[[#This Row],[Part Number]],'2026 Pricing Rework'!$B$32:$F$740,5, FALSE)</f>
        <v>84.05</v>
      </c>
      <c r="J22" s="13">
        <f>VLOOKUP(Table336[[#This Row],[Part Number]],'2025 Pricing Rework'!$B$31:$F$737,4, FALSE)</f>
        <v>84.21</v>
      </c>
      <c r="K22" s="13">
        <f>Table336[[#This Row],[Your Price]]*Table336[[#This Row],[Qty]]</f>
        <v>0</v>
      </c>
    </row>
    <row r="23" spans="3:11" ht="14.4" customHeight="1">
      <c r="D23" s="313">
        <v>2811445391</v>
      </c>
      <c r="E23" t="s">
        <v>303</v>
      </c>
      <c r="F23" t="s">
        <v>305</v>
      </c>
      <c r="G23" s="2">
        <v>1</v>
      </c>
      <c r="H23" s="80"/>
      <c r="I23" s="304">
        <f>VLOOKUP(Table336[[#This Row],[Part Number]],'2026 Pricing Rework'!$B$32:$F$740,5, FALSE)</f>
        <v>156.29</v>
      </c>
      <c r="J23" s="13">
        <f>VLOOKUP(Table336[[#This Row],[Part Number]],'2025 Pricing Rework'!$B$31:$F$737,4, FALSE)</f>
        <v>156.59</v>
      </c>
      <c r="K23" s="13">
        <f>Table336[[#This Row],[Your Price]]*Table336[[#This Row],[Qty]]</f>
        <v>0</v>
      </c>
    </row>
    <row r="24" spans="3:11" ht="16.25" customHeight="1">
      <c r="D24" s="313">
        <v>2811555391</v>
      </c>
      <c r="E24" t="s">
        <v>304</v>
      </c>
      <c r="F24" t="s">
        <v>305</v>
      </c>
      <c r="G24" s="2">
        <v>1</v>
      </c>
      <c r="H24" s="80"/>
      <c r="I24" s="304">
        <f>VLOOKUP(Table336[[#This Row],[Part Number]],'2026 Pricing Rework'!$B$32:$F$740,5, FALSE)</f>
        <v>195.13</v>
      </c>
      <c r="J24" s="13">
        <f>VLOOKUP(Table336[[#This Row],[Part Number]],'2025 Pricing Rework'!$B$31:$F$737,4, FALSE)</f>
        <v>195.5</v>
      </c>
      <c r="K24" s="13">
        <f>Table336[[#This Row],[Your Price]]*Table336[[#This Row],[Qty]]</f>
        <v>0</v>
      </c>
    </row>
    <row r="25" spans="3:11" ht="16.25" customHeight="1">
      <c r="D25" s="313"/>
      <c r="H25" s="111"/>
      <c r="I25" s="13"/>
      <c r="J25" s="13"/>
      <c r="K25" s="13"/>
    </row>
    <row r="26" spans="3:11" ht="29" customHeight="1">
      <c r="C26" s="6" t="s">
        <v>976</v>
      </c>
      <c r="D26" s="313"/>
      <c r="H26" s="111"/>
      <c r="I26" s="13"/>
      <c r="J26" s="13"/>
      <c r="K26" s="13"/>
    </row>
    <row r="27" spans="3:11" ht="16.25" customHeight="1">
      <c r="D27" s="313">
        <v>2811125100</v>
      </c>
      <c r="E27" t="s">
        <v>975</v>
      </c>
      <c r="F27" t="s">
        <v>972</v>
      </c>
      <c r="G27" s="2">
        <v>1</v>
      </c>
      <c r="H27" s="80"/>
      <c r="I27" s="304">
        <f>VLOOKUP(Table336[[#This Row],[Part Number]],'2026 Pricing Rework'!$B$32:$F$740,5, FALSE)</f>
        <v>22.88</v>
      </c>
      <c r="J27" s="13">
        <f>VLOOKUP(Table336[[#This Row],[Part Number]],'2025 Pricing Rework'!$B$31:$F$737,4, FALSE)</f>
        <v>22.92</v>
      </c>
      <c r="K27" s="13">
        <f>Table336[[#This Row],[Your Price]]*Table336[[#This Row],[Qty]]</f>
        <v>0</v>
      </c>
    </row>
    <row r="28" spans="3:11" ht="16.25" customHeight="1">
      <c r="D28" s="313">
        <v>2811455100</v>
      </c>
      <c r="E28" t="s">
        <v>974</v>
      </c>
      <c r="F28" t="s">
        <v>973</v>
      </c>
      <c r="G28" s="2">
        <v>1</v>
      </c>
      <c r="H28" s="158"/>
      <c r="I28" s="304">
        <f>VLOOKUP(Table336[[#This Row],[Part Number]],'2026 Pricing Rework'!$B$32:$F$740,5, FALSE)</f>
        <v>35.39</v>
      </c>
      <c r="J28" s="13">
        <f>VLOOKUP(Table336[[#This Row],[Part Number]],'2025 Pricing Rework'!$B$31:$F$737,4, FALSE)</f>
        <v>35.46</v>
      </c>
      <c r="K28" s="13">
        <f>Table336[[#This Row],[Your Price]]*Table336[[#This Row],[Qty]]</f>
        <v>0</v>
      </c>
    </row>
    <row r="29" spans="3:11" ht="16.25" customHeight="1">
      <c r="D29" s="313"/>
      <c r="H29" s="111"/>
      <c r="I29" s="12"/>
      <c r="J29" s="12"/>
      <c r="K29" s="12"/>
    </row>
    <row r="30" spans="3:11" ht="29">
      <c r="C30" s="6" t="s">
        <v>415</v>
      </c>
      <c r="D30" s="313"/>
      <c r="F30" s="162" t="s">
        <v>364</v>
      </c>
      <c r="G30" s="59"/>
      <c r="I30"/>
      <c r="J30" s="301"/>
      <c r="K30"/>
    </row>
    <row r="31" spans="3:11" ht="14.5">
      <c r="D31" s="313">
        <v>1310072363</v>
      </c>
      <c r="E31" t="s">
        <v>219</v>
      </c>
      <c r="F31" t="s">
        <v>307</v>
      </c>
      <c r="G31" s="2">
        <v>1</v>
      </c>
      <c r="H31" s="80"/>
      <c r="I31" s="304">
        <f>VLOOKUP(Table336[[#This Row],[Part Number]],'2026 Pricing Rework'!$B$32:$F$740,5, FALSE)</f>
        <v>31</v>
      </c>
      <c r="J31" s="13">
        <f>VLOOKUP(Table336[[#This Row],[Part Number]],'2025 Pricing Rework'!$B$31:$F$737,4, FALSE)</f>
        <v>31.05</v>
      </c>
      <c r="K31" s="13">
        <f>Table336[[#This Row],[Your Price]]*Table336[[#This Row],[Qty]]</f>
        <v>0</v>
      </c>
    </row>
    <row r="32" spans="3:11" ht="16.25" customHeight="1">
      <c r="D32" s="313">
        <v>1310072884</v>
      </c>
      <c r="E32" t="s">
        <v>220</v>
      </c>
      <c r="F32" t="s">
        <v>307</v>
      </c>
      <c r="G32" s="2">
        <v>1</v>
      </c>
      <c r="H32" s="80"/>
      <c r="I32" s="304">
        <f>VLOOKUP(Table336[[#This Row],[Part Number]],'2026 Pricing Rework'!$B$32:$F$740,5, FALSE)</f>
        <v>33.06</v>
      </c>
      <c r="J32" s="13">
        <f>VLOOKUP(Table336[[#This Row],[Part Number]],'2025 Pricing Rework'!$B$31:$F$737,4, FALSE)</f>
        <v>33.11</v>
      </c>
      <c r="K32" s="13">
        <f>Table336[[#This Row],[Your Price]]*Table336[[#This Row],[Qty]]</f>
        <v>0</v>
      </c>
    </row>
    <row r="33" spans="1:11" ht="16.25" customHeight="1">
      <c r="D33" s="313">
        <v>1310072282</v>
      </c>
      <c r="E33" t="s">
        <v>221</v>
      </c>
      <c r="F33" t="s">
        <v>307</v>
      </c>
      <c r="G33" s="2">
        <v>1</v>
      </c>
      <c r="H33" s="80"/>
      <c r="I33" s="304">
        <f>VLOOKUP(Table336[[#This Row],[Part Number]],'2026 Pricing Rework'!$B$32:$F$740,5, FALSE)</f>
        <v>25.76</v>
      </c>
      <c r="J33" s="13">
        <f>VLOOKUP(Table336[[#This Row],[Part Number]],'2025 Pricing Rework'!$B$31:$F$737,4, FALSE)</f>
        <v>25.8</v>
      </c>
      <c r="K33" s="13">
        <f>Table336[[#This Row],[Your Price]]*Table336[[#This Row],[Qty]]</f>
        <v>0</v>
      </c>
    </row>
    <row r="34" spans="1:11" ht="16.25" customHeight="1">
      <c r="D34" s="313">
        <v>1310072283</v>
      </c>
      <c r="E34" t="s">
        <v>222</v>
      </c>
      <c r="F34" t="s">
        <v>307</v>
      </c>
      <c r="G34" s="2">
        <v>1</v>
      </c>
      <c r="H34" s="80"/>
      <c r="I34" s="304">
        <f>VLOOKUP(Table336[[#This Row],[Part Number]],'2026 Pricing Rework'!$B$32:$F$740,5, FALSE)</f>
        <v>33.31</v>
      </c>
      <c r="J34" s="13">
        <f>VLOOKUP(Table336[[#This Row],[Part Number]],'2025 Pricing Rework'!$B$31:$F$737,4, FALSE)</f>
        <v>33.369999999999997</v>
      </c>
      <c r="K34" s="13">
        <f>Table336[[#This Row],[Your Price]]*Table336[[#This Row],[Qty]]</f>
        <v>0</v>
      </c>
    </row>
    <row r="35" spans="1:11" ht="16.25" customHeight="1">
      <c r="D35" s="313">
        <v>1310072284</v>
      </c>
      <c r="E35" t="s">
        <v>223</v>
      </c>
      <c r="F35" t="s">
        <v>307</v>
      </c>
      <c r="G35" s="2">
        <v>1</v>
      </c>
      <c r="H35" s="80"/>
      <c r="I35" s="304">
        <f>VLOOKUP(Table336[[#This Row],[Part Number]],'2026 Pricing Rework'!$B$32:$F$740,5, FALSE)</f>
        <v>43.11</v>
      </c>
      <c r="J35" s="13">
        <f>VLOOKUP(Table336[[#This Row],[Part Number]],'2025 Pricing Rework'!$B$31:$F$737,4, FALSE)</f>
        <v>43.19</v>
      </c>
      <c r="K35" s="13">
        <f>Table336[[#This Row],[Your Price]]*Table336[[#This Row],[Qty]]</f>
        <v>0</v>
      </c>
    </row>
    <row r="36" spans="1:11" ht="16.25" hidden="1" customHeight="1">
      <c r="D36" s="313">
        <v>1310072378</v>
      </c>
      <c r="E36" t="s">
        <v>224</v>
      </c>
      <c r="F36" t="s">
        <v>307</v>
      </c>
      <c r="G36" s="2">
        <v>1</v>
      </c>
      <c r="H36" s="80"/>
      <c r="I36" s="304">
        <f>VLOOKUP(Table336[[#This Row],[Part Number]],'2025 Pricing Rework'!$B$31:$F$737,5, FALSE)</f>
        <v>63.1</v>
      </c>
      <c r="J36" s="13">
        <f>VLOOKUP(Table336[[#This Row],[Part Number]],'2025 Pricing Rework'!$B$31:$F$737,4, FALSE)</f>
        <v>74.23</v>
      </c>
      <c r="K36" s="13">
        <f>Table336[[#This Row],[Your Price]]*Table336[[#This Row],[Qty]]</f>
        <v>0</v>
      </c>
    </row>
    <row r="37" spans="1:11" ht="16.25" hidden="1" customHeight="1">
      <c r="D37" s="313">
        <v>1310072286</v>
      </c>
      <c r="E37" t="s">
        <v>225</v>
      </c>
      <c r="F37" t="s">
        <v>307</v>
      </c>
      <c r="G37" s="2">
        <v>1</v>
      </c>
      <c r="H37" s="80"/>
      <c r="I37" s="304">
        <f>VLOOKUP(Table336[[#This Row],[Part Number]],'2025 Pricing Rework'!$B$31:$F$737,5, FALSE)</f>
        <v>76.25</v>
      </c>
      <c r="J37" s="13">
        <f>VLOOKUP(Table336[[#This Row],[Part Number]],'2025 Pricing Rework'!$B$31:$F$737,4, FALSE)</f>
        <v>89.71</v>
      </c>
      <c r="K37" s="13">
        <f>Table336[[#This Row],[Your Price]]*Table336[[#This Row],[Qty]]</f>
        <v>0</v>
      </c>
    </row>
    <row r="38" spans="1:11" ht="16.25" hidden="1" customHeight="1">
      <c r="D38" s="313">
        <v>1310072287</v>
      </c>
      <c r="E38" t="s">
        <v>226</v>
      </c>
      <c r="F38" t="s">
        <v>307</v>
      </c>
      <c r="G38" s="2">
        <v>1</v>
      </c>
      <c r="H38" s="80"/>
      <c r="I38" s="304">
        <f>VLOOKUP(Table336[[#This Row],[Part Number]],'2025 Pricing Rework'!$B$31:$F$737,5, FALSE)</f>
        <v>199.69</v>
      </c>
      <c r="J38" s="13">
        <f>VLOOKUP(Table336[[#This Row],[Part Number]],'2025 Pricing Rework'!$B$31:$F$737,4, FALSE)</f>
        <v>234.93</v>
      </c>
      <c r="K38" s="13">
        <f>Table336[[#This Row],[Your Price]]*Table336[[#This Row],[Qty]]</f>
        <v>0</v>
      </c>
    </row>
    <row r="39" spans="1:11" ht="16.25" hidden="1" customHeight="1">
      <c r="D39" s="313">
        <v>1310072288</v>
      </c>
      <c r="E39" t="s">
        <v>227</v>
      </c>
      <c r="F39" t="s">
        <v>307</v>
      </c>
      <c r="G39" s="2">
        <v>1</v>
      </c>
      <c r="H39" s="80"/>
      <c r="I39" s="13" t="e">
        <f>VLOOKUP(Table336[[#This Row],[Part Number]],#REF!,5, FALSE)</f>
        <v>#REF!</v>
      </c>
      <c r="J39" s="13">
        <f>VLOOKUP(Table336[[#This Row],[Part Number]],'2025 Pricing Rework'!$B$31:$F$737,4, FALSE)</f>
        <v>304.14999999999998</v>
      </c>
      <c r="K39" s="13" t="e">
        <f>Table336[[#This Row],[Your Price]]*Table336[[#This Row],[Qty]]</f>
        <v>#REF!</v>
      </c>
    </row>
    <row r="40" spans="1:11" ht="16.25" hidden="1" customHeight="1">
      <c r="D40" s="313">
        <v>1310072289</v>
      </c>
      <c r="E40" t="s">
        <v>228</v>
      </c>
      <c r="F40" t="s">
        <v>307</v>
      </c>
      <c r="G40" s="2">
        <v>1</v>
      </c>
      <c r="H40" s="80"/>
      <c r="I40" s="12" t="e">
        <f>VLOOKUP(Table336[[#This Row],[Part Number]],#REF!,5, FALSE)</f>
        <v>#REF!</v>
      </c>
      <c r="J40" s="12">
        <f>VLOOKUP(Table336[[#This Row],[Part Number]],'2025 Pricing Rework'!$B$31:$F$737,4, FALSE)</f>
        <v>980.74</v>
      </c>
      <c r="K40" s="13" t="e">
        <f>Table336[[#This Row],[Your Price]]*Table336[[#This Row],[Qty]]</f>
        <v>#REF!</v>
      </c>
    </row>
    <row r="41" spans="1:11" ht="29">
      <c r="A41" s="62"/>
      <c r="B41" s="5" t="s">
        <v>27</v>
      </c>
      <c r="C41" s="6" t="s">
        <v>443</v>
      </c>
      <c r="D41" s="313"/>
      <c r="H41" s="111"/>
      <c r="I41" s="13"/>
      <c r="J41" s="13"/>
      <c r="K41" s="13"/>
    </row>
    <row r="42" spans="1:11" ht="16.25" customHeight="1">
      <c r="D42" s="313">
        <v>2811605190</v>
      </c>
      <c r="E42" t="s">
        <v>6</v>
      </c>
      <c r="F42" t="s">
        <v>294</v>
      </c>
      <c r="G42" s="2">
        <v>1</v>
      </c>
      <c r="H42" s="80"/>
      <c r="I42" s="304">
        <f>VLOOKUP(Table336[[#This Row],[Part Number]],'2026 Pricing Rework'!$B$32:$F$740,5, FALSE)</f>
        <v>486.18</v>
      </c>
      <c r="J42" s="13">
        <f>VLOOKUP(Table336[[#This Row],[Part Number]],'2025 Pricing Rework'!$B$31:$F$737,4, FALSE)</f>
        <v>487.12</v>
      </c>
      <c r="K42" s="13">
        <f>Table336[[#This Row],[Your Price]]*Table336[[#This Row],[Qty]]</f>
        <v>0</v>
      </c>
    </row>
    <row r="43" spans="1:11" ht="16.25" customHeight="1">
      <c r="D43" s="313">
        <v>2811705190</v>
      </c>
      <c r="E43" t="s">
        <v>7</v>
      </c>
      <c r="F43" t="s">
        <v>294</v>
      </c>
      <c r="G43" s="2">
        <v>1</v>
      </c>
      <c r="H43" s="80"/>
      <c r="I43" s="304">
        <f>VLOOKUP(Table336[[#This Row],[Part Number]],'2026 Pricing Rework'!$B$32:$F$740,5, FALSE)</f>
        <v>653.88</v>
      </c>
      <c r="J43" s="13">
        <f>VLOOKUP(Table336[[#This Row],[Part Number]],'2025 Pricing Rework'!$B$31:$F$737,4, FALSE)</f>
        <v>655.14</v>
      </c>
      <c r="K43" s="13">
        <f>Table336[[#This Row],[Your Price]]*Table336[[#This Row],[Qty]]</f>
        <v>0</v>
      </c>
    </row>
    <row r="44" spans="1:11" ht="16.25" customHeight="1">
      <c r="D44" s="313">
        <v>1606456104</v>
      </c>
      <c r="E44" t="s">
        <v>9</v>
      </c>
      <c r="F44" t="s">
        <v>1688</v>
      </c>
      <c r="G44" s="2">
        <v>1</v>
      </c>
      <c r="H44" s="80"/>
      <c r="I44" s="304">
        <f>VLOOKUP(Table336[[#This Row],[Part Number]],'2026 Pricing Rework'!$B$32:$F$740,5, FALSE)</f>
        <v>472.09</v>
      </c>
      <c r="J44" s="13">
        <f>VLOOKUP(Table336[[#This Row],[Part Number]],'2025 Pricing Rework'!$B$31:$F$737,4, FALSE)</f>
        <v>473</v>
      </c>
      <c r="K44" s="13">
        <f>Table336[[#This Row],[Your Price]]*Table336[[#This Row],[Qty]]</f>
        <v>0</v>
      </c>
    </row>
    <row r="45" spans="1:11" ht="16.25" customHeight="1">
      <c r="D45" s="313">
        <v>2810905100</v>
      </c>
      <c r="E45" t="s">
        <v>10</v>
      </c>
      <c r="F45" t="s">
        <v>1688</v>
      </c>
      <c r="G45" s="2">
        <v>1</v>
      </c>
      <c r="H45" s="80"/>
      <c r="I45" s="304">
        <f>VLOOKUP(Table336[[#This Row],[Part Number]],'2026 Pricing Rework'!$B$32:$F$740,5, FALSE)</f>
        <v>508.24</v>
      </c>
      <c r="J45" s="13">
        <f>VLOOKUP(Table336[[#This Row],[Part Number]],'2025 Pricing Rework'!$B$31:$F$737,4, FALSE)</f>
        <v>509.22</v>
      </c>
      <c r="K45" s="13">
        <f>Table336[[#This Row],[Your Price]]*Table336[[#This Row],[Qty]]</f>
        <v>0</v>
      </c>
    </row>
    <row r="46" spans="1:11" ht="16.25" customHeight="1">
      <c r="D46" s="313"/>
      <c r="H46" s="111"/>
      <c r="I46" s="13"/>
      <c r="J46" s="13"/>
      <c r="K46" s="13"/>
    </row>
    <row r="47" spans="1:11" ht="29">
      <c r="C47" s="6" t="s">
        <v>83</v>
      </c>
      <c r="D47" s="313"/>
      <c r="H47" s="111"/>
      <c r="I47" s="13"/>
      <c r="J47" s="13"/>
      <c r="K47" s="13"/>
    </row>
    <row r="48" spans="1:11" ht="16.25" customHeight="1">
      <c r="D48" s="313">
        <v>2811665390</v>
      </c>
      <c r="E48" t="s">
        <v>6</v>
      </c>
      <c r="F48" t="s">
        <v>294</v>
      </c>
      <c r="G48" s="2">
        <v>1</v>
      </c>
      <c r="H48" s="80"/>
      <c r="I48" s="304">
        <f>VLOOKUP(Table336[[#This Row],[Part Number]],'2026 Pricing Rework'!$B$32:$F$740,5, FALSE)</f>
        <v>540.46</v>
      </c>
      <c r="J48" s="13">
        <f>VLOOKUP(Table336[[#This Row],[Part Number]],'2025 Pricing Rework'!$B$31:$F$737,4, FALSE)</f>
        <v>541.5</v>
      </c>
      <c r="K48" s="13">
        <f>Table336[[#This Row],[Your Price]]*Table336[[#This Row],[Qty]]</f>
        <v>0</v>
      </c>
    </row>
    <row r="49" spans="1:11" ht="16.25" customHeight="1">
      <c r="B49" s="227"/>
      <c r="D49" s="313">
        <v>2811775390</v>
      </c>
      <c r="E49" t="s">
        <v>7</v>
      </c>
      <c r="F49" t="s">
        <v>294</v>
      </c>
      <c r="G49" s="2">
        <v>1</v>
      </c>
      <c r="H49" s="80"/>
      <c r="I49" s="304">
        <f>VLOOKUP(Table336[[#This Row],[Part Number]],'2026 Pricing Rework'!$B$32:$F$740,5, FALSE)</f>
        <v>675.81</v>
      </c>
      <c r="J49" s="13">
        <f>VLOOKUP(Table336[[#This Row],[Part Number]],'2025 Pricing Rework'!$B$31:$F$737,4, FALSE)</f>
        <v>677.11</v>
      </c>
      <c r="K49" s="13">
        <f>Table336[[#This Row],[Your Price]]*Table336[[#This Row],[Qty]]</f>
        <v>0</v>
      </c>
    </row>
    <row r="50" spans="1:11" ht="16.25" customHeight="1">
      <c r="D50" s="313"/>
      <c r="H50" s="111"/>
      <c r="I50" s="13"/>
      <c r="J50" s="13"/>
      <c r="K50" s="13"/>
    </row>
    <row r="51" spans="1:11" ht="16.25" customHeight="1">
      <c r="D51" s="313"/>
      <c r="H51" s="111"/>
      <c r="I51" s="13"/>
      <c r="J51" s="13"/>
      <c r="K51" s="13"/>
    </row>
    <row r="52" spans="1:11" ht="16.25" customHeight="1">
      <c r="D52" s="313"/>
      <c r="H52" s="111"/>
      <c r="I52" s="13"/>
      <c r="J52" s="13"/>
      <c r="K52" s="13"/>
    </row>
    <row r="53" spans="1:11" ht="16.25" customHeight="1">
      <c r="D53" s="313"/>
      <c r="H53" s="111"/>
      <c r="I53" s="13"/>
      <c r="J53" s="13"/>
      <c r="K53" s="13"/>
    </row>
    <row r="54" spans="1:11" ht="14.4" customHeight="1">
      <c r="A54" s="62"/>
      <c r="B54" s="5" t="s">
        <v>1686</v>
      </c>
      <c r="C54" s="5" t="s">
        <v>40</v>
      </c>
      <c r="D54" s="313"/>
      <c r="E54" s="1" t="s">
        <v>32</v>
      </c>
      <c r="I54"/>
      <c r="J54" s="301"/>
      <c r="K54"/>
    </row>
    <row r="55" spans="1:11" ht="14.4" customHeight="1">
      <c r="D55" s="313">
        <v>2811615490</v>
      </c>
      <c r="E55" t="s">
        <v>6</v>
      </c>
      <c r="F55" t="s">
        <v>40</v>
      </c>
      <c r="G55" s="2">
        <v>1</v>
      </c>
      <c r="H55" s="80"/>
      <c r="I55" s="304">
        <f>VLOOKUP(Table336[[#This Row],[Part Number]],'2026 Pricing Rework'!$B$32:$F$740,5, FALSE)</f>
        <v>136.62</v>
      </c>
      <c r="J55" s="13">
        <f>VLOOKUP(Table336[[#This Row],[Part Number]],'2025 Pricing Rework'!$B$31:$F$737,4, FALSE)</f>
        <v>136.88</v>
      </c>
      <c r="K55" s="13">
        <f>Table336[[#This Row],[Your Price]]*Table336[[#This Row],[Qty]]</f>
        <v>0</v>
      </c>
    </row>
    <row r="56" spans="1:11" ht="14.4" customHeight="1">
      <c r="D56" s="313">
        <v>2811715490</v>
      </c>
      <c r="E56" t="s">
        <v>7</v>
      </c>
      <c r="F56" t="s">
        <v>40</v>
      </c>
      <c r="G56" s="2">
        <v>1</v>
      </c>
      <c r="H56" s="80"/>
      <c r="I56" s="304">
        <f>VLOOKUP(Table336[[#This Row],[Part Number]],'2026 Pricing Rework'!$B$32:$F$740,5, FALSE)</f>
        <v>183.7</v>
      </c>
      <c r="J56" s="13">
        <f>VLOOKUP(Table336[[#This Row],[Part Number]],'2025 Pricing Rework'!$B$31:$F$737,4, FALSE)</f>
        <v>184.05</v>
      </c>
      <c r="K56" s="13">
        <f>Table336[[#This Row],[Your Price]]*Table336[[#This Row],[Qty]]</f>
        <v>0</v>
      </c>
    </row>
    <row r="57" spans="1:11" ht="14.4" customHeight="1">
      <c r="C57" s="227"/>
      <c r="D57" s="313">
        <v>2810825400</v>
      </c>
      <c r="E57" t="s">
        <v>9</v>
      </c>
      <c r="F57" t="s">
        <v>323</v>
      </c>
      <c r="G57" s="2">
        <v>1</v>
      </c>
      <c r="H57" s="80"/>
      <c r="I57" s="304">
        <f>VLOOKUP(Table336[[#This Row],[Part Number]],'2026 Pricing Rework'!$B$32:$F$740,5, FALSE)</f>
        <v>248.74</v>
      </c>
      <c r="J57" s="13">
        <f>VLOOKUP(Table336[[#This Row],[Part Number]],'2025 Pricing Rework'!$B$31:$F$737,4, FALSE)</f>
        <v>249.22</v>
      </c>
      <c r="K57" s="13">
        <f>Table336[[#This Row],[Your Price]]*Table336[[#This Row],[Qty]]</f>
        <v>0</v>
      </c>
    </row>
    <row r="58" spans="1:11" ht="14.4" customHeight="1">
      <c r="D58" s="313">
        <v>2810915400</v>
      </c>
      <c r="E58" t="s">
        <v>10</v>
      </c>
      <c r="F58" t="s">
        <v>324</v>
      </c>
      <c r="G58" s="2">
        <v>1</v>
      </c>
      <c r="H58" s="80"/>
      <c r="I58" s="304">
        <f>VLOOKUP(Table336[[#This Row],[Part Number]],'2026 Pricing Rework'!$B$32:$F$740,5, FALSE)</f>
        <v>278.38</v>
      </c>
      <c r="J58" s="13">
        <f>VLOOKUP(Table336[[#This Row],[Part Number]],'2025 Pricing Rework'!$B$31:$F$737,4, FALSE)</f>
        <v>278.92</v>
      </c>
      <c r="K58" s="13">
        <f>Table336[[#This Row],[Your Price]]*Table336[[#This Row],[Qty]]</f>
        <v>0</v>
      </c>
    </row>
    <row r="59" spans="1:11" ht="14.4" customHeight="1">
      <c r="D59" s="313"/>
      <c r="I59"/>
      <c r="J59" s="301"/>
      <c r="K59"/>
    </row>
    <row r="60" spans="1:11" ht="14.4" customHeight="1">
      <c r="D60" s="313"/>
      <c r="I60"/>
      <c r="J60" s="301"/>
      <c r="K60"/>
    </row>
    <row r="61" spans="1:11" ht="14.4" customHeight="1">
      <c r="A61" s="62"/>
      <c r="B61" s="5" t="s">
        <v>41</v>
      </c>
      <c r="C61" s="5" t="s">
        <v>422</v>
      </c>
      <c r="D61" s="313"/>
      <c r="I61"/>
      <c r="J61" s="301"/>
      <c r="K61"/>
    </row>
    <row r="62" spans="1:11" ht="14.4" customHeight="1">
      <c r="B62" s="9"/>
      <c r="C62" s="9"/>
      <c r="D62" s="313">
        <v>2810000638</v>
      </c>
      <c r="E62" t="s">
        <v>6</v>
      </c>
      <c r="G62" s="2">
        <v>1</v>
      </c>
      <c r="H62" s="80"/>
      <c r="I62" s="304">
        <f>VLOOKUP(Table336[[#This Row],[Part Number]],'2026 Pricing Rework'!$B$32:$F$740,5, FALSE)</f>
        <v>49.77</v>
      </c>
      <c r="J62" s="13">
        <f>VLOOKUP(Table336[[#This Row],[Part Number]],'2025 Pricing Rework'!$B$31:$F$737,4, FALSE)</f>
        <v>49.86</v>
      </c>
      <c r="K62" s="13">
        <f>Table336[[#This Row],[Your Price]]*Table336[[#This Row],[Qty]]</f>
        <v>0</v>
      </c>
    </row>
    <row r="63" spans="1:11" ht="14.4" customHeight="1">
      <c r="B63" s="9"/>
      <c r="C63" s="9"/>
      <c r="D63" s="313">
        <v>2810000738</v>
      </c>
      <c r="E63" t="s">
        <v>7</v>
      </c>
      <c r="G63" s="2">
        <v>1</v>
      </c>
      <c r="H63" s="80"/>
      <c r="I63" s="304">
        <f>VLOOKUP(Table336[[#This Row],[Part Number]],'2026 Pricing Rework'!$B$32:$F$740,5, FALSE)</f>
        <v>49.77</v>
      </c>
      <c r="J63" s="13">
        <f>VLOOKUP(Table336[[#This Row],[Part Number]],'2025 Pricing Rework'!$B$31:$F$737,4, FALSE)</f>
        <v>49.86</v>
      </c>
      <c r="K63" s="13">
        <f>Table336[[#This Row],[Your Price]]*Table336[[#This Row],[Qty]]</f>
        <v>0</v>
      </c>
    </row>
    <row r="64" spans="1:11" ht="14.4" customHeight="1">
      <c r="B64" s="9"/>
      <c r="C64" s="9"/>
      <c r="D64" s="313">
        <v>2810806400</v>
      </c>
      <c r="E64" t="s">
        <v>9</v>
      </c>
      <c r="G64" s="2">
        <v>1</v>
      </c>
      <c r="H64" s="80"/>
      <c r="I64" s="304">
        <f>VLOOKUP(Table336[[#This Row],[Part Number]],'2026 Pricing Rework'!$B$32:$F$740,5, FALSE)</f>
        <v>35.119999999999997</v>
      </c>
      <c r="J64" s="13">
        <f>VLOOKUP(Table336[[#This Row],[Part Number]],'2025 Pricing Rework'!$B$31:$F$737,4, FALSE)</f>
        <v>35.18</v>
      </c>
      <c r="K64" s="13">
        <f>Table336[[#This Row],[Your Price]]*Table336[[#This Row],[Qty]]</f>
        <v>0</v>
      </c>
    </row>
    <row r="65" spans="2:11" ht="14.4" customHeight="1">
      <c r="B65" s="9"/>
      <c r="C65" s="9"/>
      <c r="D65" s="313">
        <v>2810906400</v>
      </c>
      <c r="E65" t="s">
        <v>10</v>
      </c>
      <c r="G65" s="2">
        <v>1</v>
      </c>
      <c r="H65" s="80"/>
      <c r="I65" s="304">
        <f>VLOOKUP(Table336[[#This Row],[Part Number]],'2026 Pricing Rework'!$B$32:$F$740,5, FALSE)</f>
        <v>46.82</v>
      </c>
      <c r="J65" s="13">
        <f>VLOOKUP(Table336[[#This Row],[Part Number]],'2025 Pricing Rework'!$B$31:$F$737,4, FALSE)</f>
        <v>46.9</v>
      </c>
      <c r="K65" s="13">
        <f>Table336[[#This Row],[Your Price]]*Table336[[#This Row],[Qty]]</f>
        <v>0</v>
      </c>
    </row>
    <row r="66" spans="2:11" ht="14.4" customHeight="1">
      <c r="B66" s="9"/>
      <c r="C66" s="9"/>
      <c r="D66" s="313"/>
      <c r="I66"/>
      <c r="J66" s="301"/>
      <c r="K66"/>
    </row>
    <row r="67" spans="2:11" ht="14.4" customHeight="1">
      <c r="B67" s="9"/>
      <c r="C67" s="9"/>
      <c r="D67" s="313"/>
      <c r="I67"/>
      <c r="J67" s="301"/>
      <c r="K67"/>
    </row>
    <row r="68" spans="2:11" ht="14.4" customHeight="1">
      <c r="B68" s="9"/>
      <c r="C68" s="5" t="s">
        <v>42</v>
      </c>
      <c r="D68" s="313"/>
      <c r="E68" s="163" t="s">
        <v>316</v>
      </c>
      <c r="F68" s="1" t="s">
        <v>317</v>
      </c>
      <c r="I68"/>
      <c r="J68" s="301"/>
      <c r="K68"/>
    </row>
    <row r="69" spans="2:11" ht="14.4" customHeight="1">
      <c r="D69" s="333" t="s">
        <v>1706</v>
      </c>
      <c r="E69" t="s">
        <v>6</v>
      </c>
      <c r="G69" s="2">
        <v>1</v>
      </c>
      <c r="H69" s="80"/>
      <c r="I69" s="304">
        <f>VLOOKUP(Table336[[#This Row],[Part Number]],'2026 Pricing Rework'!$B$20:$F$740,5, FALSE)</f>
        <v>45.54</v>
      </c>
      <c r="J69" s="13">
        <f>VLOOKUP(Table336[[#This Row],[Part Number]],'2025 Pricing Rework'!$B$7:$F$737,4, FALSE)</f>
        <v>45.54</v>
      </c>
      <c r="K69" s="13">
        <f>Table336[[#This Row],[Your Price]]*Table336[[#This Row],[Qty]]</f>
        <v>0</v>
      </c>
    </row>
    <row r="70" spans="2:11" ht="14.4" customHeight="1">
      <c r="D70" s="333" t="s">
        <v>1707</v>
      </c>
      <c r="E70" t="s">
        <v>7</v>
      </c>
      <c r="G70" s="2">
        <v>1</v>
      </c>
      <c r="H70" s="80"/>
      <c r="I70" s="304">
        <f>VLOOKUP(Table336[[#This Row],[Part Number]],'2026 Pricing Rework'!$B$20:$F$740,5, FALSE)</f>
        <v>48.88</v>
      </c>
      <c r="J70" s="13">
        <f>VLOOKUP(Table336[[#This Row],[Part Number]],'2025 Pricing Rework'!$B$7:$F$737,4, FALSE)</f>
        <v>27.44</v>
      </c>
      <c r="K70" s="13">
        <f>Table336[[#This Row],[Your Price]]*Table336[[#This Row],[Qty]]</f>
        <v>0</v>
      </c>
    </row>
    <row r="71" spans="2:11" ht="14.4" customHeight="1">
      <c r="D71" s="333" t="s">
        <v>1708</v>
      </c>
      <c r="E71" t="s">
        <v>9</v>
      </c>
      <c r="G71" s="2">
        <v>1</v>
      </c>
      <c r="H71" s="80"/>
      <c r="I71" s="304">
        <f>VLOOKUP(Table336[[#This Row],[Part Number]],'2026 Pricing Rework'!$B$20:$F$740,5, FALSE)</f>
        <v>49.99</v>
      </c>
      <c r="J71" s="13">
        <f>VLOOKUP(Table336[[#This Row],[Part Number]],'2025 Pricing Rework'!$B$7:$F$737,4, FALSE)</f>
        <v>45.54</v>
      </c>
      <c r="K71" s="13">
        <f>Table336[[#This Row],[Your Price]]*Table336[[#This Row],[Qty]]</f>
        <v>0</v>
      </c>
    </row>
    <row r="72" spans="2:11" ht="14.4" customHeight="1">
      <c r="D72" s="333" t="s">
        <v>1709</v>
      </c>
      <c r="E72" t="s">
        <v>10</v>
      </c>
      <c r="G72" s="2">
        <v>1</v>
      </c>
      <c r="H72" s="80"/>
      <c r="I72" s="304">
        <f>VLOOKUP(Table336[[#This Row],[Part Number]],'2026 Pricing Rework'!$B$20:$F$740,5, FALSE)</f>
        <v>89.02</v>
      </c>
      <c r="J72" s="13">
        <f>VLOOKUP(Table336[[#This Row],[Part Number]],'2025 Pricing Rework'!$B$7:$F$737,4, FALSE)</f>
        <v>73.040000000000006</v>
      </c>
      <c r="K72" s="13">
        <f>Table336[[#This Row],[Your Price]]*Table336[[#This Row],[Qty]]</f>
        <v>0</v>
      </c>
    </row>
    <row r="73" spans="2:11" ht="14.4" customHeight="1">
      <c r="D73" s="313"/>
      <c r="H73"/>
      <c r="I73"/>
      <c r="J73" s="301"/>
      <c r="K73"/>
    </row>
    <row r="74" spans="2:11" ht="27">
      <c r="C74" s="6" t="s">
        <v>962</v>
      </c>
      <c r="D74" s="313"/>
      <c r="H74"/>
      <c r="I74"/>
      <c r="J74" s="301"/>
      <c r="K74"/>
    </row>
    <row r="75" spans="2:11" ht="14.4" customHeight="1">
      <c r="D75" s="313">
        <v>2810025408</v>
      </c>
      <c r="E75" t="s">
        <v>96</v>
      </c>
      <c r="F75" t="s">
        <v>229</v>
      </c>
      <c r="G75" s="182">
        <v>8</v>
      </c>
      <c r="H75" s="80"/>
      <c r="I75" s="304">
        <f>VLOOKUP(Table336[[#This Row],[Part Number]],'2026 Pricing Rework'!$B$32:$F$740,5, FALSE)</f>
        <v>111.73</v>
      </c>
      <c r="J75" s="13">
        <f>VLOOKUP(Table336[[#This Row],[Part Number]],'2025 Pricing Rework'!$B$31:$F$737,4, FALSE)</f>
        <v>111.95</v>
      </c>
      <c r="K75" s="13">
        <f>Table336[[#This Row],[Your Price]]*Table336[[#This Row],[Qty]]</f>
        <v>0</v>
      </c>
    </row>
    <row r="76" spans="2:11" ht="14.4" customHeight="1">
      <c r="D76" s="313">
        <v>2810045408</v>
      </c>
      <c r="E76" t="s">
        <v>91</v>
      </c>
      <c r="F76" t="s">
        <v>229</v>
      </c>
      <c r="G76" s="180">
        <v>8</v>
      </c>
      <c r="H76" s="80"/>
      <c r="I76" s="304">
        <f>VLOOKUP(Table336[[#This Row],[Part Number]],'2026 Pricing Rework'!$B$32:$F$740,5, FALSE)</f>
        <v>177.1</v>
      </c>
      <c r="J76" s="13">
        <f>VLOOKUP(Table336[[#This Row],[Part Number]],'2025 Pricing Rework'!$B$31:$F$737,4, FALSE)</f>
        <v>177.44</v>
      </c>
      <c r="K76" s="13">
        <f>Table336[[#This Row],[Your Price]]*Table336[[#This Row],[Qty]]</f>
        <v>0</v>
      </c>
    </row>
    <row r="77" spans="2:11" ht="14.4" customHeight="1">
      <c r="D77" s="313"/>
      <c r="H77"/>
      <c r="I77"/>
      <c r="J77" s="301"/>
      <c r="K77"/>
    </row>
    <row r="78" spans="2:11" ht="14.4" customHeight="1">
      <c r="D78" s="313"/>
      <c r="H78"/>
      <c r="I78"/>
      <c r="J78" s="301"/>
      <c r="K78"/>
    </row>
    <row r="79" spans="2:11" ht="14.4" customHeight="1">
      <c r="D79" s="313"/>
      <c r="H79"/>
      <c r="I79" s="107"/>
      <c r="J79" s="309"/>
      <c r="K79"/>
    </row>
    <row r="80" spans="2:11" ht="14.4" customHeight="1">
      <c r="D80" s="313"/>
      <c r="H80"/>
      <c r="I80"/>
      <c r="J80" s="301" t="e">
        <f>VLOOKUP(Table336[[#This Row],[Part Number]],'2025 Pricing Rework'!$B$31:$F$737,4, FALSE)</f>
        <v>#N/A</v>
      </c>
      <c r="K80"/>
    </row>
    <row r="81" spans="4:11" ht="14.4" customHeight="1">
      <c r="D81"/>
      <c r="H81"/>
      <c r="I81"/>
      <c r="J81"/>
      <c r="K81"/>
    </row>
    <row r="82" spans="4:11" ht="14.4" hidden="1" customHeight="1">
      <c r="I82" s="44"/>
      <c r="J82" s="44"/>
      <c r="K82" s="44"/>
    </row>
  </sheetData>
  <sheetProtection algorithmName="SHA-512" hashValue="xQSTzLGpMc7Pn6OxIyHMpVllQJsEP6RiEritACYfWvPsizxOrtdvL3HtWkapUyvej7VgY9OJGX0V+WUSm9uYvw==" saltValue="10+8isV1NQQFPK5ORDlP8A==" spinCount="100000" sheet="1" selectLockedCells="1"/>
  <mergeCells count="1">
    <mergeCell ref="D1:G1"/>
  </mergeCells>
  <pageMargins left="0.7" right="0.7" top="0.75" bottom="0.75" header="0.3" footer="0.3"/>
  <pageSetup orientation="portrait" r:id="rId1"/>
  <ignoredErrors>
    <ignoredError sqref="K4:K22 K75:K76 K54:K61 K30:K40 K42:K45 K24 K48:K49 K27:K28 J69:J72" calculatedColumn="1"/>
    <ignoredError sqref="I66:I68" evalError="1"/>
    <ignoredError sqref="K62 K63:K72 K23" evalError="1" calculatedColumn="1"/>
  </ignoredErrors>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theme="5"/>
  </sheetPr>
  <dimension ref="A1:K64"/>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12" sqref="H12"/>
    </sheetView>
  </sheetViews>
  <sheetFormatPr defaultColWidth="0" defaultRowHeight="14.5" zeroHeight="1"/>
  <cols>
    <col min="1" max="1" width="0.90625" customWidth="1"/>
    <col min="2" max="2" width="25.81640625" style="1" customWidth="1"/>
    <col min="3" max="3" width="30.90625" style="1" customWidth="1"/>
    <col min="4" max="4" width="14.81640625" style="2" customWidth="1"/>
    <col min="5" max="5" width="20.81640625" customWidth="1"/>
    <col min="6" max="6" width="28.81640625" customWidth="1"/>
    <col min="7" max="7" width="9.81640625" style="2" customWidth="1"/>
    <col min="8" max="8" width="11.81640625" style="7" customWidth="1"/>
    <col min="9" max="9" width="11.81640625" style="109" customWidth="1"/>
    <col min="10" max="10" width="11.81640625" style="109" hidden="1" customWidth="1"/>
    <col min="11" max="11" width="13.81640625" style="109" customWidth="1"/>
    <col min="12" max="16384" width="8.90625" hidden="1"/>
  </cols>
  <sheetData>
    <row r="1" spans="1:11" ht="37">
      <c r="A1" s="133"/>
      <c r="B1" s="136"/>
      <c r="C1" s="137"/>
      <c r="D1" s="429" t="s">
        <v>965</v>
      </c>
      <c r="E1" s="429"/>
      <c r="F1" s="429"/>
      <c r="G1" s="429"/>
      <c r="H1" s="22" t="s">
        <v>279</v>
      </c>
      <c r="I1" s="8"/>
      <c r="J1" s="8"/>
      <c r="K1" s="8"/>
    </row>
    <row r="2" spans="1:11" ht="18.5">
      <c r="A2" s="61"/>
      <c r="B2" s="3" t="s">
        <v>1625</v>
      </c>
      <c r="C2" s="3" t="s">
        <v>14</v>
      </c>
      <c r="D2" s="4" t="s">
        <v>300</v>
      </c>
      <c r="E2" s="4" t="s">
        <v>345</v>
      </c>
      <c r="F2" s="129" t="s">
        <v>349</v>
      </c>
      <c r="G2" s="4" t="s">
        <v>53</v>
      </c>
      <c r="H2" s="26" t="s">
        <v>205</v>
      </c>
      <c r="I2" s="307" t="s">
        <v>1670</v>
      </c>
      <c r="J2" s="20" t="s">
        <v>1669</v>
      </c>
      <c r="K2" s="20" t="s">
        <v>262</v>
      </c>
    </row>
    <row r="3" spans="1:11" hidden="1">
      <c r="A3" s="62"/>
      <c r="I3" s="13"/>
      <c r="J3" s="13" t="e">
        <f>VLOOKUP(Table3311[[#This Row],[Part Number]],'2025 Pricing Rework'!$B$31:$F$737,4,FALSE)</f>
        <v>#N/A</v>
      </c>
      <c r="K3" s="13"/>
    </row>
    <row r="4" spans="1:11" hidden="1">
      <c r="A4" s="62"/>
      <c r="E4" s="1" t="s">
        <v>32</v>
      </c>
      <c r="F4" s="17" t="s">
        <v>34</v>
      </c>
      <c r="G4" s="19" t="s">
        <v>53</v>
      </c>
      <c r="I4" s="13"/>
      <c r="J4" s="13" t="e">
        <f>VLOOKUP(Table3311[[#This Row],[Part Number]],'2025 Pricing Rework'!$B$31:$F$737,4,FALSE)</f>
        <v>#N/A</v>
      </c>
      <c r="K4" s="13"/>
    </row>
    <row r="5" spans="1:11" hidden="1">
      <c r="D5" s="2">
        <v>2811651880</v>
      </c>
      <c r="E5" s="16" t="s">
        <v>260</v>
      </c>
      <c r="F5" s="16" t="s">
        <v>24</v>
      </c>
      <c r="G5" s="2">
        <v>1</v>
      </c>
      <c r="H5" s="30"/>
      <c r="I5" s="13" t="e">
        <f>VLOOKUP(Table3311[[#This Row],[Part Number]],#REF!,11,FALSE)</f>
        <v>#REF!</v>
      </c>
      <c r="J5" s="13" t="e">
        <f>VLOOKUP(Table3311[[#This Row],[Part Number]],'2025 Pricing Rework'!$B$31:$F$737,4,FALSE)</f>
        <v>#N/A</v>
      </c>
      <c r="K5" s="13" t="e">
        <f>Table3311[[#This Row],[Qty]]*Table3311[[#This Row],[Your Price]]</f>
        <v>#REF!</v>
      </c>
    </row>
    <row r="6" spans="1:11" hidden="1">
      <c r="D6" s="2">
        <v>2811661880</v>
      </c>
      <c r="E6" s="16" t="s">
        <v>261</v>
      </c>
      <c r="F6" s="16" t="s">
        <v>259</v>
      </c>
      <c r="G6" s="2">
        <v>1</v>
      </c>
      <c r="H6" s="30"/>
      <c r="I6" s="13" t="e">
        <f>VLOOKUP(Table3311[[#This Row],[Part Number]],#REF!,11,FALSE)</f>
        <v>#REF!</v>
      </c>
      <c r="J6" s="13" t="e">
        <f>VLOOKUP(Table3311[[#This Row],[Part Number]],'2025 Pricing Rework'!$B$31:$F$737,4,FALSE)</f>
        <v>#N/A</v>
      </c>
      <c r="K6" s="13" t="e">
        <f>Table3311[[#This Row],[Qty]]*Table3311[[#This Row],[Your Price]]</f>
        <v>#REF!</v>
      </c>
    </row>
    <row r="7" spans="1:11" hidden="1">
      <c r="D7" s="2">
        <v>2811761880</v>
      </c>
      <c r="E7" s="16" t="s">
        <v>7</v>
      </c>
      <c r="F7" s="16" t="s">
        <v>259</v>
      </c>
      <c r="G7" s="2">
        <v>1</v>
      </c>
      <c r="H7" s="30"/>
      <c r="I7" s="13" t="e">
        <f>VLOOKUP(Table3311[[#This Row],[Part Number]],#REF!,11,FALSE)</f>
        <v>#REF!</v>
      </c>
      <c r="J7" s="13" t="e">
        <f>VLOOKUP(Table3311[[#This Row],[Part Number]],'2025 Pricing Rework'!$B$31:$F$737,4,FALSE)</f>
        <v>#N/A</v>
      </c>
      <c r="K7" s="13" t="e">
        <f>Table3311[[#This Row],[Qty]]*Table3311[[#This Row],[Your Price]]</f>
        <v>#REF!</v>
      </c>
    </row>
    <row r="8" spans="1:11" hidden="1">
      <c r="D8" s="2">
        <v>2811771880</v>
      </c>
      <c r="E8" s="16" t="s">
        <v>7</v>
      </c>
      <c r="F8" s="16" t="s">
        <v>26</v>
      </c>
      <c r="G8" s="2">
        <v>1</v>
      </c>
      <c r="H8" s="30"/>
      <c r="I8" s="13" t="e">
        <f>VLOOKUP(Table3311[[#This Row],[Part Number]],#REF!,11,FALSE)</f>
        <v>#REF!</v>
      </c>
      <c r="J8" s="13" t="e">
        <f>VLOOKUP(Table3311[[#This Row],[Part Number]],'2025 Pricing Rework'!$B$31:$F$737,4,FALSE)</f>
        <v>#N/A</v>
      </c>
      <c r="K8" s="13" t="e">
        <f>Table3311[[#This Row],[Qty]]*Table3311[[#This Row],[Your Price]]</f>
        <v>#REF!</v>
      </c>
    </row>
    <row r="9" spans="1:11">
      <c r="A9" s="62"/>
      <c r="B9" s="5" t="s">
        <v>423</v>
      </c>
      <c r="C9" s="5" t="s">
        <v>1624</v>
      </c>
      <c r="E9" s="1"/>
      <c r="F9" s="17"/>
      <c r="I9" s="13"/>
      <c r="J9" s="13"/>
      <c r="K9" s="13"/>
    </row>
    <row r="10" spans="1:11">
      <c r="A10" s="62"/>
      <c r="B10" s="5" t="s">
        <v>424</v>
      </c>
      <c r="C10" s="5" t="s">
        <v>35</v>
      </c>
      <c r="E10" s="1"/>
      <c r="F10" s="17"/>
      <c r="I10" s="13"/>
      <c r="J10" s="13"/>
      <c r="K10" s="13"/>
    </row>
    <row r="11" spans="1:11">
      <c r="C11" s="9"/>
      <c r="E11" s="1" t="s">
        <v>32</v>
      </c>
      <c r="F11" s="17" t="s">
        <v>34</v>
      </c>
      <c r="G11" s="19" t="s">
        <v>53</v>
      </c>
      <c r="I11" s="13"/>
      <c r="J11" s="13"/>
      <c r="K11" s="13"/>
    </row>
    <row r="12" spans="1:11">
      <c r="D12" s="313">
        <v>2811101880</v>
      </c>
      <c r="E12" t="s">
        <v>2</v>
      </c>
      <c r="F12" s="16" t="s">
        <v>21</v>
      </c>
      <c r="G12" s="2">
        <v>1</v>
      </c>
      <c r="H12" s="80"/>
      <c r="I12" s="304">
        <f>VLOOKUP(Table3311[[#This Row],[Part Number]],'2026 Pricing Rework'!$B$32:$F$740,5,FALSE)</f>
        <v>23.38</v>
      </c>
      <c r="J12" s="13">
        <f>VLOOKUP(Table3311[[#This Row],[Part Number]],'2025 Pricing Rework'!$B$31:$F$737,4,FALSE)</f>
        <v>23.42</v>
      </c>
      <c r="K12" s="13">
        <f>Table3311[[#This Row],[Qty]]*Table3311[[#This Row],[Your Price]]</f>
        <v>0</v>
      </c>
    </row>
    <row r="13" spans="1:11">
      <c r="D13" s="313">
        <v>2811111880</v>
      </c>
      <c r="E13" t="s">
        <v>2</v>
      </c>
      <c r="F13" s="16" t="s">
        <v>23</v>
      </c>
      <c r="G13" s="2">
        <v>1</v>
      </c>
      <c r="H13" s="80"/>
      <c r="I13" s="304">
        <f>VLOOKUP(Table3311[[#This Row],[Part Number]],'2026 Pricing Rework'!$B$32:$F$740,5,FALSE)</f>
        <v>27.77</v>
      </c>
      <c r="J13" s="13">
        <f>VLOOKUP(Table3311[[#This Row],[Part Number]],'2025 Pricing Rework'!$B$31:$F$737,4,FALSE)</f>
        <v>27.82</v>
      </c>
      <c r="K13" s="13">
        <f>Table3311[[#This Row],[Qty]]*Table3311[[#This Row],[Your Price]]</f>
        <v>0</v>
      </c>
    </row>
    <row r="14" spans="1:11">
      <c r="D14" s="313">
        <v>2811211880</v>
      </c>
      <c r="E14" t="s">
        <v>3</v>
      </c>
      <c r="F14" s="16" t="s">
        <v>23</v>
      </c>
      <c r="G14" s="2">
        <v>1</v>
      </c>
      <c r="H14" s="80"/>
      <c r="I14" s="304">
        <f>VLOOKUP(Table3311[[#This Row],[Part Number]],'2026 Pricing Rework'!$B$32:$F$740,5,FALSE)</f>
        <v>42.5</v>
      </c>
      <c r="J14" s="13">
        <f>VLOOKUP(Table3311[[#This Row],[Part Number]],'2025 Pricing Rework'!$B$31:$F$737,4,FALSE)</f>
        <v>42.58</v>
      </c>
      <c r="K14" s="13">
        <f>Table3311[[#This Row],[Qty]]*Table3311[[#This Row],[Your Price]]</f>
        <v>0</v>
      </c>
    </row>
    <row r="15" spans="1:11">
      <c r="D15" s="313">
        <v>2811221880</v>
      </c>
      <c r="E15" t="s">
        <v>3</v>
      </c>
      <c r="F15" s="16" t="s">
        <v>22</v>
      </c>
      <c r="G15" s="2">
        <v>1</v>
      </c>
      <c r="H15" s="80"/>
      <c r="I15" s="304">
        <f>VLOOKUP(Table3311[[#This Row],[Part Number]],'2026 Pricing Rework'!$B$32:$F$740,5,FALSE)</f>
        <v>51.03</v>
      </c>
      <c r="J15" s="13">
        <f>VLOOKUP(Table3311[[#This Row],[Part Number]],'2025 Pricing Rework'!$B$31:$F$737,4,FALSE)</f>
        <v>51.13</v>
      </c>
      <c r="K15" s="13">
        <f>Table3311[[#This Row],[Qty]]*Table3311[[#This Row],[Your Price]]</f>
        <v>0</v>
      </c>
    </row>
    <row r="16" spans="1:11">
      <c r="D16" s="313">
        <v>2811431880</v>
      </c>
      <c r="E16" t="s">
        <v>4</v>
      </c>
      <c r="F16" s="16" t="s">
        <v>36</v>
      </c>
      <c r="G16" s="2">
        <v>1</v>
      </c>
      <c r="H16" s="80"/>
      <c r="I16" s="304">
        <f>VLOOKUP(Table3311[[#This Row],[Part Number]],'2026 Pricing Rework'!$B$32:$F$740,5,FALSE)</f>
        <v>69.61</v>
      </c>
      <c r="J16" s="13">
        <f>VLOOKUP(Table3311[[#This Row],[Part Number]],'2025 Pricing Rework'!$B$31:$F$737,4,FALSE)</f>
        <v>69.739999999999995</v>
      </c>
      <c r="K16" s="13">
        <f>Table3311[[#This Row],[Qty]]*Table3311[[#This Row],[Your Price]]</f>
        <v>0</v>
      </c>
    </row>
    <row r="17" spans="2:11">
      <c r="D17" s="313">
        <v>2811441880</v>
      </c>
      <c r="E17" t="s">
        <v>4</v>
      </c>
      <c r="F17" s="16" t="s">
        <v>37</v>
      </c>
      <c r="G17" s="2">
        <v>1</v>
      </c>
      <c r="H17" s="80"/>
      <c r="I17" s="304">
        <f>VLOOKUP(Table3311[[#This Row],[Part Number]],'2026 Pricing Rework'!$B$32:$F$740,5,FALSE)</f>
        <v>75.23</v>
      </c>
      <c r="J17" s="13">
        <f>VLOOKUP(Table3311[[#This Row],[Part Number]],'2025 Pricing Rework'!$B$31:$F$737,4,FALSE)</f>
        <v>75.38</v>
      </c>
      <c r="K17" s="13">
        <f>Table3311[[#This Row],[Qty]]*Table3311[[#This Row],[Your Price]]</f>
        <v>0</v>
      </c>
    </row>
    <row r="18" spans="2:11">
      <c r="D18" s="313">
        <v>2811541880</v>
      </c>
      <c r="E18" t="s">
        <v>5</v>
      </c>
      <c r="F18" s="16" t="s">
        <v>37</v>
      </c>
      <c r="G18" s="2">
        <v>1</v>
      </c>
      <c r="H18" s="80"/>
      <c r="I18" s="304">
        <f>VLOOKUP(Table3311[[#This Row],[Part Number]],'2026 Pricing Rework'!$B$32:$F$740,5,FALSE)</f>
        <v>89.4</v>
      </c>
      <c r="J18" s="13">
        <f>VLOOKUP(Table3311[[#This Row],[Part Number]],'2025 Pricing Rework'!$B$31:$F$737,4,FALSE)</f>
        <v>89.57</v>
      </c>
      <c r="K18" s="13">
        <f>Table3311[[#This Row],[Qty]]*Table3311[[#This Row],[Your Price]]</f>
        <v>0</v>
      </c>
    </row>
    <row r="19" spans="2:11">
      <c r="D19" s="313">
        <v>2811551880</v>
      </c>
      <c r="E19" t="s">
        <v>5</v>
      </c>
      <c r="F19" s="16" t="s">
        <v>24</v>
      </c>
      <c r="G19" s="2">
        <v>1</v>
      </c>
      <c r="H19" s="80"/>
      <c r="I19" s="304">
        <f>VLOOKUP(Table3311[[#This Row],[Part Number]],'2026 Pricing Rework'!$B$32:$F$740,5,FALSE)</f>
        <v>92.09</v>
      </c>
      <c r="J19" s="13">
        <f>VLOOKUP(Table3311[[#This Row],[Part Number]],'2025 Pricing Rework'!$B$31:$F$737,4,FALSE)</f>
        <v>92.26</v>
      </c>
      <c r="K19" s="13">
        <f>Table3311[[#This Row],[Qty]]*Table3311[[#This Row],[Your Price]]</f>
        <v>0</v>
      </c>
    </row>
    <row r="20" spans="2:11">
      <c r="B20" s="9"/>
      <c r="C20" s="438" t="s">
        <v>408</v>
      </c>
      <c r="D20" s="313"/>
      <c r="F20" s="16"/>
      <c r="H20" s="111"/>
      <c r="I20" s="110"/>
      <c r="J20" s="110"/>
      <c r="K20" s="12"/>
    </row>
    <row r="21" spans="2:11">
      <c r="C21" s="439"/>
      <c r="D21" s="313"/>
      <c r="E21" s="1" t="s">
        <v>32</v>
      </c>
      <c r="F21" s="17" t="s">
        <v>34</v>
      </c>
      <c r="G21" s="19" t="s">
        <v>53</v>
      </c>
      <c r="I21" s="13"/>
      <c r="J21" s="13"/>
      <c r="K21" s="13"/>
    </row>
    <row r="22" spans="2:11">
      <c r="D22" s="313">
        <v>2811651890</v>
      </c>
      <c r="E22" s="16" t="s">
        <v>260</v>
      </c>
      <c r="F22" s="16" t="s">
        <v>24</v>
      </c>
      <c r="G22" s="2">
        <v>1</v>
      </c>
      <c r="H22" s="30"/>
      <c r="I22" s="304">
        <f>VLOOKUP(Table3311[[#This Row],[Part Number]],'2026 Pricing Rework'!$B$32:$F$740,5,FALSE)</f>
        <v>164</v>
      </c>
      <c r="J22" s="13">
        <f>VLOOKUP(Table3311[[#This Row],[Part Number]],'2025 Pricing Rework'!$B$31:$F$737,4,FALSE)</f>
        <v>164.32</v>
      </c>
      <c r="K22" s="13">
        <f>Table3311[[#This Row],[Qty]]*Table3311[[#This Row],[Your Price]]</f>
        <v>0</v>
      </c>
    </row>
    <row r="23" spans="2:11">
      <c r="D23" s="313">
        <v>2811661890</v>
      </c>
      <c r="E23" s="16" t="s">
        <v>261</v>
      </c>
      <c r="F23" s="16" t="s">
        <v>259</v>
      </c>
      <c r="G23" s="2">
        <v>1</v>
      </c>
      <c r="H23" s="30"/>
      <c r="I23" s="304">
        <f>VLOOKUP(Table3311[[#This Row],[Part Number]],'2026 Pricing Rework'!$B$32:$F$740,5,FALSE)</f>
        <v>164</v>
      </c>
      <c r="J23" s="13">
        <f>VLOOKUP(Table3311[[#This Row],[Part Number]],'2025 Pricing Rework'!$B$31:$F$737,4,FALSE)</f>
        <v>164.32</v>
      </c>
      <c r="K23" s="13">
        <f>Table3311[[#This Row],[Qty]]*Table3311[[#This Row],[Your Price]]</f>
        <v>0</v>
      </c>
    </row>
    <row r="24" spans="2:11">
      <c r="D24" s="313">
        <v>2811761890</v>
      </c>
      <c r="E24" s="16" t="s">
        <v>7</v>
      </c>
      <c r="F24" s="16" t="s">
        <v>259</v>
      </c>
      <c r="G24" s="2">
        <v>1</v>
      </c>
      <c r="H24" s="30"/>
      <c r="I24" s="304">
        <f>VLOOKUP(Table3311[[#This Row],[Part Number]],'2026 Pricing Rework'!$B$32:$F$740,5,FALSE)</f>
        <v>205.56</v>
      </c>
      <c r="J24" s="13">
        <f>VLOOKUP(Table3311[[#This Row],[Part Number]],'2025 Pricing Rework'!$B$31:$F$737,4,FALSE)</f>
        <v>205.95</v>
      </c>
      <c r="K24" s="13">
        <f>Table3311[[#This Row],[Qty]]*Table3311[[#This Row],[Your Price]]</f>
        <v>0</v>
      </c>
    </row>
    <row r="25" spans="2:11">
      <c r="D25" s="313">
        <v>2811771890</v>
      </c>
      <c r="E25" s="16" t="s">
        <v>7</v>
      </c>
      <c r="F25" s="16" t="s">
        <v>26</v>
      </c>
      <c r="G25" s="2">
        <v>1</v>
      </c>
      <c r="H25" s="30"/>
      <c r="I25" s="304">
        <f>VLOOKUP(Table3311[[#This Row],[Part Number]],'2026 Pricing Rework'!$B$32:$F$740,5,FALSE)</f>
        <v>207.82</v>
      </c>
      <c r="J25" s="13">
        <f>VLOOKUP(Table3311[[#This Row],[Part Number]],'2025 Pricing Rework'!$B$31:$F$737,4,FALSE)</f>
        <v>208.21</v>
      </c>
      <c r="K25" s="13">
        <f>Table3311[[#This Row],[Qty]]*Table3311[[#This Row],[Your Price]]</f>
        <v>0</v>
      </c>
    </row>
    <row r="26" spans="2:11">
      <c r="B26" s="19"/>
      <c r="D26" s="313"/>
      <c r="F26" s="16"/>
      <c r="H26" s="111"/>
      <c r="I26" s="110"/>
      <c r="J26" s="110"/>
      <c r="K26" s="12"/>
    </row>
    <row r="27" spans="2:11">
      <c r="D27" s="313"/>
      <c r="F27" s="16"/>
      <c r="H27" s="111"/>
      <c r="I27" s="110"/>
      <c r="J27" s="110"/>
      <c r="K27" s="12"/>
    </row>
    <row r="28" spans="2:11">
      <c r="D28" s="313"/>
      <c r="F28" s="16"/>
      <c r="I28" s="12"/>
      <c r="J28" s="12"/>
      <c r="K28" s="12"/>
    </row>
    <row r="29" spans="2:11" hidden="1">
      <c r="C29" s="438" t="s">
        <v>409</v>
      </c>
      <c r="D29" s="313"/>
      <c r="E29" s="1" t="s">
        <v>32</v>
      </c>
      <c r="F29" s="17" t="s">
        <v>34</v>
      </c>
      <c r="G29" s="19" t="s">
        <v>53</v>
      </c>
      <c r="I29" s="13"/>
      <c r="J29" s="13"/>
      <c r="K29" s="13"/>
    </row>
    <row r="30" spans="2:11" hidden="1">
      <c r="C30" s="439"/>
      <c r="D30" s="313">
        <v>2811662090</v>
      </c>
      <c r="E30" t="s">
        <v>6</v>
      </c>
      <c r="F30" s="16" t="s">
        <v>25</v>
      </c>
      <c r="G30" s="2">
        <v>1</v>
      </c>
      <c r="H30" s="80"/>
      <c r="I30" s="304" t="e">
        <f>VLOOKUP(Table3311[[#This Row],[Part Number]],#REF!,11,FALSE)</f>
        <v>#REF!</v>
      </c>
      <c r="J30" s="13"/>
      <c r="K30" s="13" t="e">
        <f>Table3311[[#This Row],[Qty]]*Table3311[[#This Row],[Your Price]]</f>
        <v>#REF!</v>
      </c>
    </row>
    <row r="31" spans="2:11" hidden="1">
      <c r="D31" s="313"/>
      <c r="F31" s="16"/>
      <c r="I31" s="13"/>
      <c r="J31" s="13"/>
      <c r="K31" s="13"/>
    </row>
    <row r="32" spans="2:11" hidden="1">
      <c r="D32" s="313"/>
      <c r="F32" s="16"/>
      <c r="I32" s="13"/>
      <c r="J32" s="13"/>
      <c r="K32" s="13"/>
    </row>
    <row r="33" spans="1:11" hidden="1">
      <c r="D33" s="313"/>
      <c r="F33" s="16"/>
      <c r="I33" s="13"/>
      <c r="J33" s="13"/>
      <c r="K33" s="13"/>
    </row>
    <row r="34" spans="1:11" hidden="1">
      <c r="D34" s="313"/>
      <c r="F34" s="16"/>
      <c r="I34" s="13"/>
      <c r="J34" s="13"/>
      <c r="K34" s="13"/>
    </row>
    <row r="35" spans="1:11" hidden="1">
      <c r="D35" s="313"/>
      <c r="F35" s="16"/>
      <c r="I35" s="13"/>
      <c r="J35" s="13"/>
      <c r="K35" s="13"/>
    </row>
    <row r="36" spans="1:11" ht="15" thickBot="1">
      <c r="D36" s="313"/>
      <c r="E36" s="1" t="s">
        <v>32</v>
      </c>
      <c r="F36" s="17" t="s">
        <v>34</v>
      </c>
      <c r="G36" s="19" t="s">
        <v>53</v>
      </c>
      <c r="I36" s="13"/>
      <c r="J36" s="13"/>
      <c r="K36" s="13"/>
    </row>
    <row r="37" spans="1:11">
      <c r="B37" s="126" t="s">
        <v>963</v>
      </c>
      <c r="C37" s="122" t="s">
        <v>1623</v>
      </c>
      <c r="D37" s="313">
        <v>2811111480</v>
      </c>
      <c r="E37" t="s">
        <v>2</v>
      </c>
      <c r="F37" s="16" t="s">
        <v>23</v>
      </c>
      <c r="G37" s="2">
        <v>1</v>
      </c>
      <c r="H37" s="80"/>
      <c r="I37" s="304">
        <f>VLOOKUP(Table3311[[#This Row],[Part Number]],'2026 Pricing Rework'!$B$32:$F$740,5,FALSE)</f>
        <v>64.91</v>
      </c>
      <c r="J37" s="13">
        <f>VLOOKUP(Table3311[[#This Row],[Part Number]],'2025 Pricing Rework'!$B$31:$F$737,4,FALSE)</f>
        <v>78.23</v>
      </c>
      <c r="K37" s="13">
        <f>Table3311[[#This Row],[Qty]]*Table3311[[#This Row],[Your Price]]</f>
        <v>0</v>
      </c>
    </row>
    <row r="38" spans="1:11">
      <c r="B38" s="437" t="s">
        <v>964</v>
      </c>
      <c r="C38" s="123"/>
      <c r="D38" s="313">
        <v>2811221480</v>
      </c>
      <c r="E38" t="s">
        <v>3</v>
      </c>
      <c r="F38" s="16" t="s">
        <v>22</v>
      </c>
      <c r="G38" s="2">
        <v>1</v>
      </c>
      <c r="H38" s="80"/>
      <c r="I38" s="304">
        <f>VLOOKUP(Table3311[[#This Row],[Part Number]],'2026 Pricing Rework'!$B$32:$F$740,5,FALSE)</f>
        <v>75.23</v>
      </c>
      <c r="J38" s="13">
        <f>VLOOKUP(Table3311[[#This Row],[Part Number]],'2025 Pricing Rework'!$B$31:$F$737,4,FALSE)</f>
        <v>75.37</v>
      </c>
      <c r="K38" s="13">
        <f>Table3311[[#This Row],[Qty]]*Table3311[[#This Row],[Your Price]]</f>
        <v>0</v>
      </c>
    </row>
    <row r="39" spans="1:11" ht="18.5">
      <c r="A39" s="121"/>
      <c r="B39" s="437"/>
      <c r="C39" s="123"/>
      <c r="D39" s="313">
        <v>2811441480</v>
      </c>
      <c r="E39" t="s">
        <v>4</v>
      </c>
      <c r="F39" s="16" t="s">
        <v>37</v>
      </c>
      <c r="G39" s="2">
        <v>1</v>
      </c>
      <c r="H39" s="80"/>
      <c r="I39" s="304">
        <f>VLOOKUP(Table3311[[#This Row],[Part Number]],'2026 Pricing Rework'!$B$32:$F$740,5,FALSE)</f>
        <v>86.85</v>
      </c>
      <c r="J39" s="13">
        <f>VLOOKUP(Table3311[[#This Row],[Part Number]],'2025 Pricing Rework'!$B$31:$F$737,4,FALSE)</f>
        <v>87.02</v>
      </c>
      <c r="K39" s="13">
        <f>Table3311[[#This Row],[Qty]]*Table3311[[#This Row],[Your Price]]</f>
        <v>0</v>
      </c>
    </row>
    <row r="40" spans="1:11" ht="18.5">
      <c r="A40" s="121"/>
      <c r="B40" s="437"/>
      <c r="C40" s="123"/>
      <c r="D40" s="313">
        <v>2811551480</v>
      </c>
      <c r="E40" t="s">
        <v>5</v>
      </c>
      <c r="F40" s="16" t="s">
        <v>24</v>
      </c>
      <c r="G40" s="2">
        <v>1</v>
      </c>
      <c r="H40" s="80"/>
      <c r="I40" s="304">
        <f>VLOOKUP(Table3311[[#This Row],[Part Number]],'2026 Pricing Rework'!$B$32:$F$740,5,FALSE)</f>
        <v>111.72</v>
      </c>
      <c r="J40" s="13">
        <f>VLOOKUP(Table3311[[#This Row],[Part Number]],'2025 Pricing Rework'!$B$31:$F$737,4,FALSE)</f>
        <v>111.93</v>
      </c>
      <c r="K40" s="13">
        <f>Table3311[[#This Row],[Qty]]*Table3311[[#This Row],[Your Price]]</f>
        <v>0</v>
      </c>
    </row>
    <row r="41" spans="1:11" ht="18.5">
      <c r="A41" s="121"/>
      <c r="B41" s="437"/>
      <c r="C41" s="123"/>
      <c r="D41" s="313"/>
      <c r="F41" s="16"/>
      <c r="I41" s="13"/>
      <c r="J41" s="13"/>
      <c r="K41" s="13"/>
    </row>
    <row r="42" spans="1:11" ht="18.5">
      <c r="A42" s="121"/>
      <c r="B42" s="437"/>
      <c r="C42" s="123"/>
      <c r="D42" s="313"/>
      <c r="F42" s="16"/>
      <c r="I42" s="13"/>
      <c r="J42" s="13"/>
      <c r="K42" s="13"/>
    </row>
    <row r="43" spans="1:11" ht="18.5">
      <c r="A43" s="121"/>
      <c r="B43" s="437"/>
      <c r="C43" s="123"/>
      <c r="D43" s="313"/>
      <c r="E43" s="1" t="s">
        <v>32</v>
      </c>
      <c r="F43" s="17" t="s">
        <v>34</v>
      </c>
      <c r="G43" s="19" t="s">
        <v>53</v>
      </c>
      <c r="I43" s="13"/>
      <c r="J43" s="13"/>
      <c r="K43" s="13"/>
    </row>
    <row r="44" spans="1:11" ht="18.5">
      <c r="A44" s="121"/>
      <c r="B44" s="437"/>
      <c r="C44" s="124" t="s">
        <v>1642</v>
      </c>
      <c r="D44" s="313"/>
      <c r="F44" s="16"/>
      <c r="I44" s="13"/>
      <c r="J44" s="13"/>
      <c r="K44" s="13"/>
    </row>
    <row r="45" spans="1:11" ht="18.5">
      <c r="A45" s="121"/>
      <c r="B45" s="437"/>
      <c r="C45" s="123"/>
      <c r="D45" s="313">
        <v>2811661490</v>
      </c>
      <c r="E45" t="s">
        <v>6</v>
      </c>
      <c r="F45" s="16" t="s">
        <v>25</v>
      </c>
      <c r="G45" s="2">
        <v>1</v>
      </c>
      <c r="H45" s="80"/>
      <c r="I45" s="304">
        <f>VLOOKUP(Table3311[[#This Row],[Part Number]],'2026 Pricing Rework'!$B$32:$F$740,5,FALSE)</f>
        <v>181.7</v>
      </c>
      <c r="J45" s="13">
        <f>VLOOKUP(Table3311[[#This Row],[Part Number]],'2025 Pricing Rework'!$B$31:$F$737,4,FALSE)</f>
        <v>182.04</v>
      </c>
      <c r="K45" s="13">
        <f>Table3311[[#This Row],[Qty]]*Table3311[[#This Row],[Your Price]]</f>
        <v>0</v>
      </c>
    </row>
    <row r="46" spans="1:11" ht="18.5">
      <c r="A46" s="121"/>
      <c r="B46" s="437"/>
      <c r="D46" s="313">
        <v>2811771490</v>
      </c>
      <c r="E46" t="s">
        <v>7</v>
      </c>
      <c r="F46" s="16" t="s">
        <v>26</v>
      </c>
      <c r="G46" s="2">
        <v>1</v>
      </c>
      <c r="H46" s="80"/>
      <c r="I46" s="304">
        <f>VLOOKUP(Table3311[[#This Row],[Part Number]],'2026 Pricing Rework'!$B$32:$F$740,5,FALSE)</f>
        <v>207.82</v>
      </c>
      <c r="J46" s="13">
        <f>VLOOKUP(Table3311[[#This Row],[Part Number]],'2025 Pricing Rework'!$B$31:$F$737,4,FALSE)</f>
        <v>208.21</v>
      </c>
      <c r="K46" s="13">
        <f>Table3311[[#This Row],[Qty]]*Table3311[[#This Row],[Your Price]]</f>
        <v>0</v>
      </c>
    </row>
    <row r="47" spans="1:11" ht="18.5">
      <c r="A47" s="121"/>
      <c r="B47" s="437"/>
      <c r="C47" s="123"/>
      <c r="D47" s="313"/>
      <c r="F47" s="16"/>
      <c r="I47" s="12"/>
      <c r="J47" s="12"/>
      <c r="K47" s="12"/>
    </row>
    <row r="48" spans="1:11" ht="18.5">
      <c r="A48" s="121"/>
      <c r="B48" s="437"/>
      <c r="C48" s="123"/>
      <c r="D48" s="313"/>
      <c r="F48" s="16"/>
      <c r="I48" s="12"/>
      <c r="J48" s="12"/>
      <c r="K48" s="12"/>
    </row>
    <row r="49" spans="1:11" ht="18.5">
      <c r="A49" s="121"/>
      <c r="B49" s="437"/>
      <c r="C49" s="123"/>
      <c r="D49" s="313"/>
      <c r="F49" s="16"/>
      <c r="I49" s="12"/>
      <c r="J49" s="12"/>
      <c r="K49" s="12"/>
    </row>
    <row r="50" spans="1:11" ht="19" thickBot="1">
      <c r="A50" s="121"/>
      <c r="B50" s="437"/>
      <c r="C50" s="125"/>
      <c r="D50" s="313"/>
      <c r="E50" s="1" t="s">
        <v>32</v>
      </c>
      <c r="F50" s="17" t="s">
        <v>34</v>
      </c>
      <c r="G50" s="19" t="s">
        <v>53</v>
      </c>
      <c r="I50" s="13"/>
      <c r="J50" s="13"/>
      <c r="K50" s="13"/>
    </row>
    <row r="51" spans="1:11" ht="27">
      <c r="A51" s="120"/>
      <c r="B51" s="440" t="s">
        <v>411</v>
      </c>
      <c r="C51" s="6" t="s">
        <v>1652</v>
      </c>
      <c r="D51" s="313">
        <v>2811002080</v>
      </c>
      <c r="E51" t="s">
        <v>2</v>
      </c>
      <c r="F51" s="16" t="s">
        <v>20</v>
      </c>
      <c r="G51" s="2">
        <v>1</v>
      </c>
      <c r="H51" s="80"/>
      <c r="I51" s="304">
        <f>VLOOKUP(Table3311[[#This Row],[Part Number]],'2026 Pricing Rework'!$B$32:$F$740,5,FALSE)</f>
        <v>50.68</v>
      </c>
      <c r="J51" s="13">
        <f>VLOOKUP(Table3311[[#This Row],[Part Number]],'2025 Pricing Rework'!$B$31:$F$737,4,FALSE)</f>
        <v>50.77</v>
      </c>
      <c r="K51" s="13">
        <f>Table3311[[#This Row],[Qty]]*Table3311[[#This Row],[Your Price]]</f>
        <v>0</v>
      </c>
    </row>
    <row r="52" spans="1:11">
      <c r="B52" s="441"/>
      <c r="D52" s="313">
        <v>2811102080</v>
      </c>
      <c r="E52" t="s">
        <v>2</v>
      </c>
      <c r="F52" s="16" t="s">
        <v>21</v>
      </c>
      <c r="G52" s="2">
        <v>1</v>
      </c>
      <c r="H52" s="80"/>
      <c r="I52" s="304">
        <f>VLOOKUP(Table3311[[#This Row],[Part Number]],'2026 Pricing Rework'!$B$32:$F$740,5,FALSE)</f>
        <v>50.32</v>
      </c>
      <c r="J52" s="13">
        <f>VLOOKUP(Table3311[[#This Row],[Part Number]],'2025 Pricing Rework'!$B$31:$F$737,4,FALSE)</f>
        <v>50.41</v>
      </c>
      <c r="K52" s="13">
        <f>Table3311[[#This Row],[Qty]]*Table3311[[#This Row],[Your Price]]</f>
        <v>0</v>
      </c>
    </row>
    <row r="53" spans="1:11">
      <c r="B53" s="441"/>
      <c r="D53" s="313">
        <v>2811202080</v>
      </c>
      <c r="E53" t="s">
        <v>3</v>
      </c>
      <c r="F53" s="16" t="s">
        <v>21</v>
      </c>
      <c r="G53" s="2">
        <v>1</v>
      </c>
      <c r="H53" s="80"/>
      <c r="I53" s="304">
        <f>VLOOKUP(Table3311[[#This Row],[Part Number]],'2026 Pricing Rework'!$B$32:$F$740,5,FALSE)</f>
        <v>58.45</v>
      </c>
      <c r="J53" s="13">
        <f>VLOOKUP(Table3311[[#This Row],[Part Number]],'2025 Pricing Rework'!$B$31:$F$737,4,FALSE)</f>
        <v>58.56</v>
      </c>
      <c r="K53" s="13">
        <f>Table3311[[#This Row],[Qty]]*Table3311[[#This Row],[Your Price]]</f>
        <v>0</v>
      </c>
    </row>
    <row r="54" spans="1:11">
      <c r="B54" s="441"/>
      <c r="D54" s="313">
        <v>2811212080</v>
      </c>
      <c r="E54" t="s">
        <v>3</v>
      </c>
      <c r="F54" s="16" t="s">
        <v>23</v>
      </c>
      <c r="G54" s="2">
        <v>1</v>
      </c>
      <c r="H54" s="80"/>
      <c r="I54" s="304">
        <f>VLOOKUP(Table3311[[#This Row],[Part Number]],'2026 Pricing Rework'!$B$32:$F$740,5,FALSE)</f>
        <v>65.53</v>
      </c>
      <c r="J54" s="13">
        <f>VLOOKUP(Table3311[[#This Row],[Part Number]],'2025 Pricing Rework'!$B$31:$F$737,4,FALSE)</f>
        <v>65.650000000000006</v>
      </c>
      <c r="K54" s="13">
        <f>Table3311[[#This Row],[Qty]]*Table3311[[#This Row],[Your Price]]</f>
        <v>0</v>
      </c>
    </row>
    <row r="55" spans="1:11">
      <c r="B55" s="441"/>
      <c r="D55" s="313">
        <v>2811422080</v>
      </c>
      <c r="E55" t="s">
        <v>4</v>
      </c>
      <c r="F55" s="16" t="s">
        <v>22</v>
      </c>
      <c r="G55" s="2">
        <v>1</v>
      </c>
      <c r="H55" s="80"/>
      <c r="I55" s="304">
        <f>VLOOKUP(Table3311[[#This Row],[Part Number]],'2026 Pricing Rework'!$B$32:$F$740,5,FALSE)</f>
        <v>87.14</v>
      </c>
      <c r="J55" s="13">
        <f>VLOOKUP(Table3311[[#This Row],[Part Number]],'2025 Pricing Rework'!$B$31:$F$737,4,FALSE)</f>
        <v>87.31</v>
      </c>
      <c r="K55" s="13">
        <f>Table3311[[#This Row],[Qty]]*Table3311[[#This Row],[Your Price]]</f>
        <v>0</v>
      </c>
    </row>
    <row r="56" spans="1:11" ht="15" thickBot="1">
      <c r="B56" s="442"/>
      <c r="D56" s="313">
        <v>2811542080</v>
      </c>
      <c r="E56" t="s">
        <v>5</v>
      </c>
      <c r="F56" s="16" t="s">
        <v>37</v>
      </c>
      <c r="G56" s="2">
        <v>1</v>
      </c>
      <c r="H56" s="80"/>
      <c r="I56" s="304">
        <f>VLOOKUP(Table3311[[#This Row],[Part Number]],'2026 Pricing Rework'!$B$32:$F$740,5,FALSE)</f>
        <v>102.51</v>
      </c>
      <c r="J56" s="13">
        <f>VLOOKUP(Table3311[[#This Row],[Part Number]],'2025 Pricing Rework'!$B$31:$F$737,4,FALSE)</f>
        <v>102.7</v>
      </c>
      <c r="K56" s="13">
        <f>Table3311[[#This Row],[Qty]]*Table3311[[#This Row],[Your Price]]</f>
        <v>0</v>
      </c>
    </row>
    <row r="57" spans="1:11">
      <c r="D57" s="313">
        <v>2811552080</v>
      </c>
      <c r="E57" t="s">
        <v>5</v>
      </c>
      <c r="F57" s="16" t="s">
        <v>24</v>
      </c>
      <c r="G57" s="2">
        <v>1</v>
      </c>
      <c r="H57" s="80"/>
      <c r="I57" s="304">
        <f>VLOOKUP(Table3311[[#This Row],[Part Number]],'2026 Pricing Rework'!$B$32:$F$740,5,FALSE)</f>
        <v>111.84</v>
      </c>
      <c r="J57" s="13">
        <f>VLOOKUP(Table3311[[#This Row],[Part Number]],'2025 Pricing Rework'!$B$31:$F$737,4,FALSE)</f>
        <v>112.05</v>
      </c>
      <c r="K57" s="13">
        <f>Table3311[[#This Row],[Qty]]*Table3311[[#This Row],[Your Price]]</f>
        <v>0</v>
      </c>
    </row>
    <row r="58" spans="1:11">
      <c r="D58" s="313">
        <v>2811652090</v>
      </c>
      <c r="E58" t="s">
        <v>260</v>
      </c>
      <c r="F58" s="16" t="s">
        <v>24</v>
      </c>
      <c r="G58" s="2">
        <v>1</v>
      </c>
      <c r="H58" s="80"/>
      <c r="I58" s="304">
        <f>VLOOKUP(Table3311[[#This Row],[Part Number]],'2026 Pricing Rework'!$B$32:$F$740,5,FALSE)</f>
        <v>203.07</v>
      </c>
      <c r="J58" s="13">
        <f>VLOOKUP(Table3311[[#This Row],[Part Number]],'2025 Pricing Rework'!$B$31:$F$737,4,FALSE)</f>
        <v>203.46</v>
      </c>
      <c r="K58" s="13">
        <f>Table3311[[#This Row],[Qty]]*Table3311[[#This Row],[Your Price]]</f>
        <v>0</v>
      </c>
    </row>
    <row r="59" spans="1:11" hidden="1">
      <c r="D59" s="313">
        <v>2811662080</v>
      </c>
      <c r="E59" t="s">
        <v>260</v>
      </c>
      <c r="F59" s="16" t="s">
        <v>25</v>
      </c>
      <c r="G59" s="2">
        <v>2</v>
      </c>
      <c r="H59" s="152"/>
      <c r="I59" s="304" t="e">
        <f>VLOOKUP(Table3311[[#This Row],[Part Number]],'2026 Pricing Rework'!$B$32:$F$740,5,FALSE)</f>
        <v>#N/A</v>
      </c>
      <c r="J59" s="13" t="e">
        <f>VLOOKUP(Table3311[[#This Row],[Part Number]],'2025 Pricing Rework'!$B$31:$F$737,4,FALSE)</f>
        <v>#N/A</v>
      </c>
      <c r="K59" s="13" t="e">
        <f>Table3311[[#This Row],[Qty]]*Table3311[[#This Row],[Your Price]]</f>
        <v>#N/A</v>
      </c>
    </row>
    <row r="60" spans="1:11">
      <c r="D60" s="313">
        <v>2811762090</v>
      </c>
      <c r="E60" t="s">
        <v>7</v>
      </c>
      <c r="F60" s="16" t="s">
        <v>25</v>
      </c>
      <c r="G60" s="2">
        <v>1</v>
      </c>
      <c r="H60" s="80"/>
      <c r="I60" s="304">
        <f>VLOOKUP(Table3311[[#This Row],[Part Number]],'2026 Pricing Rework'!$B$32:$F$740,5,FALSE)</f>
        <v>253.65</v>
      </c>
      <c r="J60" s="13">
        <f>VLOOKUP(Table3311[[#This Row],[Part Number]],'2025 Pricing Rework'!$B$31:$F$737,4,FALSE)</f>
        <v>254.13</v>
      </c>
      <c r="K60" s="13">
        <f>Table3311[[#This Row],[Qty]]*Table3311[[#This Row],[Your Price]]</f>
        <v>0</v>
      </c>
    </row>
    <row r="61" spans="1:11">
      <c r="D61" s="313">
        <v>2811772090</v>
      </c>
      <c r="E61" t="s">
        <v>7</v>
      </c>
      <c r="F61" s="16" t="s">
        <v>26</v>
      </c>
      <c r="G61" s="2">
        <v>1</v>
      </c>
      <c r="H61" s="80"/>
      <c r="I61" s="304">
        <f>VLOOKUP(Table3311[[#This Row],[Part Number]],'2026 Pricing Rework'!$B$32:$F$740,5,FALSE)</f>
        <v>257.86</v>
      </c>
      <c r="J61" s="13">
        <f>VLOOKUP(Table3311[[#This Row],[Part Number]],'2025 Pricing Rework'!$B$31:$F$737,4,FALSE)</f>
        <v>258.36</v>
      </c>
      <c r="K61" s="13">
        <f>Table3311[[#This Row],[Qty]]*Table3311[[#This Row],[Your Price]]</f>
        <v>0</v>
      </c>
    </row>
    <row r="62" spans="1:11" s="13" customFormat="1">
      <c r="A62"/>
      <c r="B62" s="1"/>
      <c r="C62" s="1"/>
      <c r="D62" s="2"/>
      <c r="E62"/>
      <c r="F62" s="2"/>
      <c r="G62" s="2"/>
      <c r="H62" s="23"/>
      <c r="I62" s="108"/>
      <c r="J62" s="108"/>
      <c r="K62" s="108"/>
    </row>
    <row r="63" spans="1:11"/>
    <row r="64" spans="1:11"/>
  </sheetData>
  <sheetProtection algorithmName="SHA-512" hashValue="9QTixzKI9XW2xR3VGRF0liUBa2nNOUC80WDjDYTmbZugt8itRX3UCrTavBRF6akpYttfla141utTLaEzR1gs9g==" saltValue="p4mjewI6awFRugZtm0dASA==" spinCount="100000" sheet="1" selectLockedCells="1"/>
  <mergeCells count="5">
    <mergeCell ref="B38:B50"/>
    <mergeCell ref="C20:C21"/>
    <mergeCell ref="D1:G1"/>
    <mergeCell ref="C29:C30"/>
    <mergeCell ref="B51:B56"/>
  </mergeCells>
  <pageMargins left="0.7" right="0.7" top="0.75" bottom="0.75" header="0.3" footer="0.3"/>
  <pageSetup orientation="portrait" r:id="rId1"/>
  <ignoredErrors>
    <ignoredError sqref="K29:K34 K5:K8 K36:K61 K12:K19 K22:K25" calculatedColumn="1"/>
  </ignoredErrors>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5"/>
  </sheetPr>
  <dimension ref="A1:M153"/>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14.4" customHeight="1"/>
  <cols>
    <col min="1" max="1" width="0.90625" customWidth="1"/>
    <col min="2" max="3" width="25.81640625" style="1" customWidth="1"/>
    <col min="4" max="4" width="14.81640625" style="2" customWidth="1"/>
    <col min="5" max="5" width="20.81640625" customWidth="1"/>
    <col min="6" max="6" width="31.1796875" bestFit="1" customWidth="1"/>
    <col min="7" max="7" width="9.81640625" style="2" customWidth="1"/>
    <col min="8" max="8" width="11.81640625" style="7" customWidth="1"/>
    <col min="9" max="9" width="11.81640625" style="8" customWidth="1"/>
    <col min="10" max="10" width="11.81640625" style="8" hidden="1" customWidth="1"/>
    <col min="11" max="11" width="13.81640625" style="8" customWidth="1"/>
    <col min="12" max="13" width="0" hidden="1" customWidth="1"/>
    <col min="14" max="16384" width="8.90625" hidden="1"/>
  </cols>
  <sheetData>
    <row r="1" spans="1:11" ht="54" customHeight="1">
      <c r="A1" s="133"/>
      <c r="B1" s="136"/>
      <c r="C1" s="135"/>
      <c r="D1" s="429" t="s">
        <v>264</v>
      </c>
      <c r="E1" s="429"/>
      <c r="F1" s="429"/>
      <c r="G1" s="429"/>
      <c r="H1" s="22" t="s">
        <v>279</v>
      </c>
    </row>
    <row r="2" spans="1:11" ht="18.5">
      <c r="A2" s="61"/>
      <c r="B2" s="3"/>
      <c r="C2" s="3" t="s">
        <v>14</v>
      </c>
      <c r="D2" s="4" t="s">
        <v>300</v>
      </c>
      <c r="E2" s="4" t="s">
        <v>346</v>
      </c>
      <c r="F2" s="129" t="s">
        <v>89</v>
      </c>
      <c r="G2" s="4" t="s">
        <v>53</v>
      </c>
      <c r="H2" s="26" t="s">
        <v>205</v>
      </c>
      <c r="I2" s="307" t="s">
        <v>1670</v>
      </c>
      <c r="J2" s="20" t="s">
        <v>1669</v>
      </c>
      <c r="K2" s="20" t="s">
        <v>262</v>
      </c>
    </row>
    <row r="3" spans="1:11" ht="29">
      <c r="A3" s="62"/>
      <c r="B3" s="6" t="s">
        <v>421</v>
      </c>
      <c r="C3" s="5" t="s">
        <v>217</v>
      </c>
      <c r="E3" s="1" t="s">
        <v>322</v>
      </c>
      <c r="F3" s="17" t="s">
        <v>51</v>
      </c>
      <c r="G3" s="19"/>
      <c r="I3" s="13"/>
      <c r="J3" s="13"/>
      <c r="K3" s="13"/>
    </row>
    <row r="4" spans="1:11" ht="14.4" customHeight="1">
      <c r="D4" s="313">
        <v>2811112220</v>
      </c>
      <c r="E4" t="s">
        <v>2</v>
      </c>
      <c r="F4" s="16" t="s">
        <v>350</v>
      </c>
      <c r="G4" s="179">
        <v>20</v>
      </c>
      <c r="H4" s="80"/>
      <c r="I4" s="304">
        <f>VLOOKUP(Table35[[#This Row],[Part Number]],'2026 Pricing Rework'!$B$32:$F$740,5,FALSE)</f>
        <v>52.95</v>
      </c>
      <c r="J4" s="13">
        <f>VLOOKUP(Table35[[#This Row],[Part Number]],'2025 Pricing Rework'!$B$31:$F$737,4,FALSE)</f>
        <v>53.04</v>
      </c>
      <c r="K4" s="13">
        <f>Table35[[#This Row],[Your Price]]*Table35[[#This Row],[Qty]]</f>
        <v>0</v>
      </c>
    </row>
    <row r="5" spans="1:11" ht="14.4" customHeight="1">
      <c r="D5" s="313">
        <v>2811212220</v>
      </c>
      <c r="E5" t="s">
        <v>3</v>
      </c>
      <c r="F5" s="16" t="s">
        <v>350</v>
      </c>
      <c r="G5" s="180">
        <v>20</v>
      </c>
      <c r="H5" s="80"/>
      <c r="I5" s="304">
        <f>VLOOKUP(Table35[[#This Row],[Part Number]],'2026 Pricing Rework'!$B$32:$F$740,5,FALSE)</f>
        <v>56.53</v>
      </c>
      <c r="J5" s="13">
        <f>VLOOKUP(Table35[[#This Row],[Part Number]],'2025 Pricing Rework'!$B$31:$F$737,4,FALSE)</f>
        <v>56.64</v>
      </c>
      <c r="K5" s="13">
        <f>Table35[[#This Row],[Your Price]]*Table35[[#This Row],[Qty]]</f>
        <v>0</v>
      </c>
    </row>
    <row r="6" spans="1:11" ht="14.4" customHeight="1">
      <c r="D6" s="313">
        <v>2811412220</v>
      </c>
      <c r="E6" t="s">
        <v>4</v>
      </c>
      <c r="F6" s="16" t="s">
        <v>350</v>
      </c>
      <c r="G6" s="177">
        <v>20</v>
      </c>
      <c r="H6" s="80"/>
      <c r="I6" s="304">
        <f>VLOOKUP(Table35[[#This Row],[Part Number]],'2026 Pricing Rework'!$B$32:$F$740,5,FALSE)</f>
        <v>71.27</v>
      </c>
      <c r="J6" s="13">
        <f>VLOOKUP(Table35[[#This Row],[Part Number]],'2025 Pricing Rework'!$B$31:$F$737,4,FALSE)</f>
        <v>71.400000000000006</v>
      </c>
      <c r="K6" s="13">
        <f>Table35[[#This Row],[Your Price]]*Table35[[#This Row],[Qty]]</f>
        <v>0</v>
      </c>
    </row>
    <row r="7" spans="1:11" ht="14.4" customHeight="1">
      <c r="D7" s="313">
        <v>2811512220</v>
      </c>
      <c r="E7" t="s">
        <v>5</v>
      </c>
      <c r="F7" s="16" t="s">
        <v>350</v>
      </c>
      <c r="G7" s="180">
        <v>20</v>
      </c>
      <c r="H7" s="80"/>
      <c r="I7" s="304">
        <f>VLOOKUP(Table35[[#This Row],[Part Number]],'2026 Pricing Rework'!$B$32:$F$740,5,FALSE)</f>
        <v>78</v>
      </c>
      <c r="J7" s="13">
        <f>VLOOKUP(Table35[[#This Row],[Part Number]],'2025 Pricing Rework'!$B$31:$F$737,4,FALSE)</f>
        <v>78.14</v>
      </c>
      <c r="K7" s="13">
        <f>Table35[[#This Row],[Your Price]]*Table35[[#This Row],[Qty]]</f>
        <v>0</v>
      </c>
    </row>
    <row r="8" spans="1:11" ht="14.4" customHeight="1">
      <c r="D8" s="313">
        <v>2811612220</v>
      </c>
      <c r="E8" t="s">
        <v>6</v>
      </c>
      <c r="F8" s="16" t="s">
        <v>351</v>
      </c>
      <c r="G8" s="180">
        <v>20</v>
      </c>
      <c r="H8" s="80"/>
      <c r="I8" s="304">
        <f>VLOOKUP(Table35[[#This Row],[Part Number]],'2026 Pricing Rework'!$B$32:$F$740,5,FALSE)</f>
        <v>168.4</v>
      </c>
      <c r="J8" s="13">
        <f>VLOOKUP(Table35[[#This Row],[Part Number]],'2025 Pricing Rework'!$B$31:$F$737,4,FALSE)</f>
        <v>168.72</v>
      </c>
      <c r="K8" s="13">
        <f>Table35[[#This Row],[Your Price]]*Table35[[#This Row],[Qty]]</f>
        <v>0</v>
      </c>
    </row>
    <row r="9" spans="1:11" ht="14.4" customHeight="1">
      <c r="D9" s="313">
        <v>2811712220</v>
      </c>
      <c r="E9" t="s">
        <v>7</v>
      </c>
      <c r="F9" s="16" t="s">
        <v>351</v>
      </c>
      <c r="G9" s="178">
        <v>20</v>
      </c>
      <c r="H9" s="80"/>
      <c r="I9" s="304">
        <f>VLOOKUP(Table35[[#This Row],[Part Number]],'2026 Pricing Rework'!$B$32:$F$740,5,FALSE)</f>
        <v>183.7</v>
      </c>
      <c r="J9" s="13">
        <f>VLOOKUP(Table35[[#This Row],[Part Number]],'2025 Pricing Rework'!$B$31:$F$737,4,FALSE)</f>
        <v>184.05</v>
      </c>
      <c r="K9" s="13">
        <f>Table35[[#This Row],[Your Price]]*Table35[[#This Row],[Qty]]</f>
        <v>0</v>
      </c>
    </row>
    <row r="10" spans="1:11" ht="14.4" customHeight="1">
      <c r="D10" s="313">
        <v>1312101361</v>
      </c>
      <c r="E10" t="s">
        <v>9</v>
      </c>
      <c r="F10" s="16" t="s">
        <v>52</v>
      </c>
      <c r="G10" s="230">
        <v>1</v>
      </c>
      <c r="H10" s="80"/>
      <c r="I10" s="304">
        <f>VLOOKUP(Table35[[#This Row],[Part Number]],'2026 Pricing Rework'!$B$32:$F$740,5,FALSE)</f>
        <v>28.19</v>
      </c>
      <c r="J10" s="13">
        <f>VLOOKUP(Table35[[#This Row],[Part Number]],'2025 Pricing Rework'!$B$31:$F$737,4,FALSE)</f>
        <v>28.24</v>
      </c>
      <c r="K10" s="13">
        <f>Table35[[#This Row],[Your Price]]*Table35[[#This Row],[Qty]]</f>
        <v>0</v>
      </c>
    </row>
    <row r="11" spans="1:11" ht="14.4" customHeight="1">
      <c r="D11" s="313">
        <v>2810912210</v>
      </c>
      <c r="E11" t="s">
        <v>10</v>
      </c>
      <c r="F11" s="16" t="s">
        <v>52</v>
      </c>
      <c r="G11" s="179">
        <v>10</v>
      </c>
      <c r="H11" s="80"/>
      <c r="I11" s="304">
        <f>VLOOKUP(Table35[[#This Row],[Part Number]],'2026 Pricing Rework'!$B$32:$F$740,5,FALSE)</f>
        <v>224.94</v>
      </c>
      <c r="J11" s="13">
        <f>VLOOKUP(Table35[[#This Row],[Part Number]],'2025 Pricing Rework'!$B$31:$F$737,4,FALSE)</f>
        <v>225.37</v>
      </c>
      <c r="K11" s="13">
        <f>Table35[[#This Row],[Your Price]]*Table35[[#This Row],[Qty]]</f>
        <v>0</v>
      </c>
    </row>
    <row r="12" spans="1:11" ht="14.5">
      <c r="C12" s="6" t="s">
        <v>318</v>
      </c>
      <c r="D12" s="313"/>
      <c r="F12" s="16" t="s">
        <v>388</v>
      </c>
      <c r="G12" s="181"/>
      <c r="H12" s="2"/>
      <c r="I12" s="2"/>
      <c r="J12" s="310"/>
    </row>
    <row r="13" spans="1:11" ht="14.4" customHeight="1">
      <c r="D13" s="313">
        <v>2811002710</v>
      </c>
      <c r="E13" t="s">
        <v>319</v>
      </c>
      <c r="F13" s="16">
        <v>15</v>
      </c>
      <c r="G13" s="179">
        <v>10</v>
      </c>
      <c r="H13" s="80"/>
      <c r="I13" s="304">
        <f>VLOOKUP(Table35[[#This Row],[Part Number]],'2026 Pricing Rework'!$B$32:$F$740,5,FALSE)</f>
        <v>22.38</v>
      </c>
      <c r="J13" s="13">
        <f>VLOOKUP(Table35[[#This Row],[Part Number]],'2025 Pricing Rework'!$B$31:$F$737,4,FALSE)</f>
        <v>22.42</v>
      </c>
      <c r="K13" s="13">
        <f>Table35[[#This Row],[Your Price]]*Table35[[#This Row],[Qty]]</f>
        <v>0</v>
      </c>
    </row>
    <row r="14" spans="1:11" ht="14.4" customHeight="1">
      <c r="D14" s="313">
        <v>2811012710</v>
      </c>
      <c r="E14" t="s">
        <v>320</v>
      </c>
      <c r="F14" s="16">
        <v>20</v>
      </c>
      <c r="G14" s="179">
        <v>10</v>
      </c>
      <c r="H14" s="80"/>
      <c r="I14" s="304">
        <f>VLOOKUP(Table35[[#This Row],[Part Number]],'2026 Pricing Rework'!$B$32:$F$740,5,FALSE)</f>
        <v>44.58</v>
      </c>
      <c r="J14" s="13">
        <f>VLOOKUP(Table35[[#This Row],[Part Number]],'2025 Pricing Rework'!$B$31:$F$737,4,FALSE)</f>
        <v>44.67</v>
      </c>
      <c r="K14" s="13">
        <f>Table35[[#This Row],[Your Price]]*Table35[[#This Row],[Qty]]</f>
        <v>0</v>
      </c>
    </row>
    <row r="15" spans="1:11" ht="14.4" customHeight="1">
      <c r="D15" s="313">
        <v>2811022710</v>
      </c>
      <c r="E15" t="s">
        <v>321</v>
      </c>
      <c r="F15" s="16">
        <v>30</v>
      </c>
      <c r="G15" s="179">
        <v>10</v>
      </c>
      <c r="H15" s="80"/>
      <c r="I15" s="304">
        <f>VLOOKUP(Table35[[#This Row],[Part Number]],'2026 Pricing Rework'!$B$32:$F$740,5,FALSE)</f>
        <v>61.46</v>
      </c>
      <c r="J15" s="13">
        <f>VLOOKUP(Table35[[#This Row],[Part Number]],'2025 Pricing Rework'!$B$31:$F$737,4,FALSE)</f>
        <v>61.57</v>
      </c>
      <c r="K15" s="13">
        <f>Table35[[#This Row],[Your Price]]*Table35[[#This Row],[Qty]]</f>
        <v>0</v>
      </c>
    </row>
    <row r="16" spans="1:11" ht="14.4" customHeight="1">
      <c r="D16" s="313">
        <v>2810032710</v>
      </c>
      <c r="E16" t="s">
        <v>9</v>
      </c>
      <c r="F16" s="16">
        <v>50</v>
      </c>
      <c r="G16" s="180">
        <v>10</v>
      </c>
      <c r="H16" s="80"/>
      <c r="I16" s="304">
        <f>VLOOKUP(Table35[[#This Row],[Part Number]],'2026 Pricing Rework'!$B$32:$F$740,5,FALSE)</f>
        <v>247.26</v>
      </c>
      <c r="J16" s="13">
        <f>VLOOKUP(Table35[[#This Row],[Part Number]],'2025 Pricing Rework'!$B$31:$F$737,4,FALSE)</f>
        <v>247.73</v>
      </c>
      <c r="K16" s="13">
        <f>Table35[[#This Row],[Your Price]]*Table35[[#This Row],[Qty]]</f>
        <v>0</v>
      </c>
    </row>
    <row r="17" spans="1:11" ht="14.4" customHeight="1">
      <c r="D17" s="313"/>
      <c r="F17" s="16"/>
      <c r="H17" s="2"/>
      <c r="I17" s="13"/>
      <c r="J17" s="13"/>
      <c r="K17" s="13"/>
    </row>
    <row r="18" spans="1:11" ht="27">
      <c r="C18" s="6" t="s">
        <v>1614</v>
      </c>
      <c r="D18" s="313"/>
      <c r="E18" s="1" t="s">
        <v>1</v>
      </c>
      <c r="F18" s="17" t="s">
        <v>55</v>
      </c>
      <c r="I18" s="13"/>
      <c r="J18" s="13"/>
      <c r="K18" s="13"/>
    </row>
    <row r="19" spans="1:11" ht="14.4" customHeight="1">
      <c r="D19" s="313">
        <v>2811017200</v>
      </c>
      <c r="E19" t="s">
        <v>85</v>
      </c>
      <c r="F19" s="16" t="s">
        <v>56</v>
      </c>
      <c r="G19" s="2">
        <v>1</v>
      </c>
      <c r="H19" s="80"/>
      <c r="I19" s="304">
        <f>VLOOKUP(Table35[[#This Row],[Part Number]],'2026 Pricing Rework'!$B$32:$F$740,5,FALSE)</f>
        <v>3.32</v>
      </c>
      <c r="J19" s="13">
        <f>VLOOKUP(Table35[[#This Row],[Part Number]],'2025 Pricing Rework'!$B$31:$F$737,4,FALSE)</f>
        <v>3.32</v>
      </c>
      <c r="K19" s="13">
        <f>Table35[[#This Row],[Your Price]]*Table35[[#This Row],[Qty]]</f>
        <v>0</v>
      </c>
    </row>
    <row r="20" spans="1:11" ht="14.4" customHeight="1">
      <c r="D20" s="313">
        <v>2811027200</v>
      </c>
      <c r="E20" t="s">
        <v>86</v>
      </c>
      <c r="F20" s="16" t="s">
        <v>57</v>
      </c>
      <c r="G20" s="2">
        <v>1</v>
      </c>
      <c r="H20" s="80"/>
      <c r="I20" s="304">
        <f>VLOOKUP(Table35[[#This Row],[Part Number]],'2026 Pricing Rework'!$B$32:$F$740,5,FALSE)</f>
        <v>3.88</v>
      </c>
      <c r="J20" s="13">
        <f>VLOOKUP(Table35[[#This Row],[Part Number]],'2025 Pricing Rework'!$B$31:$F$737,4,FALSE)</f>
        <v>3.88</v>
      </c>
      <c r="K20" s="13">
        <f>Table35[[#This Row],[Your Price]]*Table35[[#This Row],[Qty]]</f>
        <v>0</v>
      </c>
    </row>
    <row r="21" spans="1:11" ht="14.4" hidden="1" customHeight="1">
      <c r="D21" s="313">
        <v>2811037200</v>
      </c>
      <c r="E21" t="s">
        <v>87</v>
      </c>
      <c r="F21" s="16" t="s">
        <v>58</v>
      </c>
      <c r="G21" s="2">
        <v>1</v>
      </c>
      <c r="H21" s="80"/>
      <c r="I21" s="13" t="e">
        <f>VLOOKUP(D21,#REF!,5,FALSE)</f>
        <v>#REF!</v>
      </c>
      <c r="J21" s="13" t="e">
        <f>VLOOKUP(Table35[[#This Row],[Part Number]],'2025 Pricing Rework'!$B$31:$F$737,4,FALSE)</f>
        <v>#N/A</v>
      </c>
      <c r="K21" s="13" t="e">
        <f>Table35[[#This Row],[Your Price]]*Table35[[#This Row],[Qty]]</f>
        <v>#REF!</v>
      </c>
    </row>
    <row r="22" spans="1:11" ht="14.4" customHeight="1">
      <c r="D22" s="313"/>
      <c r="F22" s="16"/>
      <c r="I22" s="13"/>
      <c r="J22" s="13"/>
      <c r="K22" s="13"/>
    </row>
    <row r="23" spans="1:11" ht="14.4" customHeight="1">
      <c r="D23" s="313"/>
      <c r="F23" s="16"/>
      <c r="I23" s="13"/>
      <c r="J23" s="13"/>
      <c r="K23" s="13"/>
    </row>
    <row r="24" spans="1:11" ht="14.4" customHeight="1">
      <c r="D24" s="313"/>
      <c r="F24" s="16"/>
      <c r="I24" s="13"/>
      <c r="J24" s="13"/>
      <c r="K24" s="13"/>
    </row>
    <row r="25" spans="1:11" ht="14.4" customHeight="1">
      <c r="A25" s="62"/>
      <c r="B25" s="5" t="s">
        <v>420</v>
      </c>
      <c r="C25" s="5" t="s">
        <v>59</v>
      </c>
      <c r="D25" s="313"/>
      <c r="E25" s="1" t="s">
        <v>1</v>
      </c>
      <c r="F25" s="17" t="s">
        <v>55</v>
      </c>
      <c r="I25" s="13"/>
      <c r="J25" s="13"/>
      <c r="K25" s="13"/>
    </row>
    <row r="26" spans="1:11" ht="14.4" customHeight="1">
      <c r="D26" s="313">
        <v>1310074482</v>
      </c>
      <c r="E26" t="s">
        <v>60</v>
      </c>
      <c r="F26" s="16" t="s">
        <v>56</v>
      </c>
      <c r="G26" s="2">
        <v>1</v>
      </c>
      <c r="H26" s="80"/>
      <c r="I26" s="304">
        <f>VLOOKUP(Table35[[#This Row],[Part Number]],'2026 Pricing Rework'!$B$32:$F$740,5,FALSE)</f>
        <v>5.31</v>
      </c>
      <c r="J26" s="13">
        <f>VLOOKUP(Table35[[#This Row],[Part Number]],'2025 Pricing Rework'!$B$31:$F$737,4,FALSE)</f>
        <v>5.32</v>
      </c>
      <c r="K26" s="13">
        <f>Table35[[#This Row],[Your Price]]*Table35[[#This Row],[Qty]]</f>
        <v>0</v>
      </c>
    </row>
    <row r="27" spans="1:11" ht="14.4" customHeight="1">
      <c r="D27" s="2" t="s">
        <v>1756</v>
      </c>
      <c r="F27" s="16"/>
      <c r="G27" s="2">
        <v>1</v>
      </c>
      <c r="H27" s="80"/>
      <c r="I27" s="304">
        <f>VLOOKUP(Table35[[#This Row],[Part Number]],'2026 Pricing Rework'!$B$32:$F$740,5,FALSE)</f>
        <v>2.92</v>
      </c>
      <c r="J27" s="13">
        <f>VLOOKUP(Table35[[#This Row],[Part Number]],'2025 Pricing Rework'!$B$31:$F$737,4,FALSE)</f>
        <v>102.05</v>
      </c>
      <c r="K27" s="13">
        <f>Table35[[#This Row],[Your Price]]*Table35[[#This Row],[Qty]]</f>
        <v>0</v>
      </c>
    </row>
    <row r="28" spans="1:11" ht="14.4" customHeight="1">
      <c r="D28" s="313">
        <v>1310074483</v>
      </c>
      <c r="E28" t="s">
        <v>61</v>
      </c>
      <c r="F28" s="16" t="s">
        <v>365</v>
      </c>
      <c r="G28" s="2">
        <v>1</v>
      </c>
      <c r="H28" s="80"/>
      <c r="I28" s="304">
        <f>VLOOKUP(Table35[[#This Row],[Part Number]],'2026 Pricing Rework'!$B$32:$F$740,5,FALSE)</f>
        <v>7.71</v>
      </c>
      <c r="J28" s="13">
        <f>VLOOKUP(Table35[[#This Row],[Part Number]],'2025 Pricing Rework'!$B$31:$F$737,4,FALSE)</f>
        <v>7.72</v>
      </c>
      <c r="K28" s="13">
        <f>Table35[[#This Row],[Your Price]]*Table35[[#This Row],[Qty]]</f>
        <v>0</v>
      </c>
    </row>
    <row r="29" spans="1:11" ht="14.4" hidden="1" customHeight="1">
      <c r="D29" s="313">
        <v>2810003610</v>
      </c>
      <c r="E29" t="s">
        <v>20</v>
      </c>
      <c r="F29" s="16" t="s">
        <v>363</v>
      </c>
      <c r="G29" s="179">
        <v>10</v>
      </c>
      <c r="H29" s="80"/>
      <c r="I29" s="304" t="e">
        <f>VLOOKUP(Table35[[#This Row],[Part Number]],'2025 Pricing Rework'!$B$31:$F$737,5,FALSE)</f>
        <v>#N/A</v>
      </c>
      <c r="J29" s="13" t="e">
        <f>VLOOKUP(Table35[[#This Row],[Part Number]],'2025 Pricing Rework'!$B$31:$F$737,4,FALSE)</f>
        <v>#N/A</v>
      </c>
      <c r="K29" s="13" t="e">
        <f>Table35[[#This Row],[Your Price]]*Table35[[#This Row],[Qty]]</f>
        <v>#N/A</v>
      </c>
    </row>
    <row r="30" spans="1:11" ht="14" customHeight="1">
      <c r="D30" s="313"/>
      <c r="F30" s="16"/>
      <c r="G30" s="181"/>
      <c r="I30" s="13"/>
      <c r="J30" s="13"/>
      <c r="K30" s="13"/>
    </row>
    <row r="31" spans="1:11" ht="14.4" customHeight="1">
      <c r="D31" s="313"/>
      <c r="F31" s="16"/>
      <c r="I31" s="13"/>
      <c r="J31" s="13"/>
      <c r="K31" s="13"/>
    </row>
    <row r="32" spans="1:11" ht="14.4" customHeight="1">
      <c r="D32" s="313"/>
      <c r="F32" s="16"/>
      <c r="I32" s="12"/>
      <c r="J32" s="12"/>
      <c r="K32" s="12"/>
    </row>
    <row r="33" spans="1:13" ht="14.4" customHeight="1">
      <c r="C33" s="5" t="s">
        <v>1689</v>
      </c>
      <c r="D33" s="313"/>
      <c r="E33" s="1" t="s">
        <v>1</v>
      </c>
      <c r="F33" s="17" t="s">
        <v>55</v>
      </c>
      <c r="I33" s="13"/>
      <c r="J33" s="13"/>
      <c r="K33" s="13"/>
      <c r="L33" s="14"/>
      <c r="M33" s="15"/>
    </row>
    <row r="34" spans="1:13" ht="14.4" customHeight="1">
      <c r="D34" s="313">
        <v>1310074250</v>
      </c>
      <c r="E34" t="s">
        <v>60</v>
      </c>
      <c r="F34" s="16" t="s">
        <v>56</v>
      </c>
      <c r="G34" s="2">
        <v>1</v>
      </c>
      <c r="H34" s="80"/>
      <c r="I34" s="304">
        <f>VLOOKUP(Table35[[#This Row],[Part Number]],'2026 Pricing Rework'!$B$32:$F$740,5,FALSE)</f>
        <v>2.85</v>
      </c>
      <c r="J34" s="13">
        <f>VLOOKUP(Table35[[#This Row],[Part Number]],'2025 Pricing Rework'!$B$31:$F$737,4,FALSE)</f>
        <v>2.85</v>
      </c>
      <c r="K34" s="13">
        <f>Table35[[#This Row],[Your Price]]*Table35[[#This Row],[Qty]]</f>
        <v>0</v>
      </c>
      <c r="L34" s="14"/>
      <c r="M34" s="15"/>
    </row>
    <row r="35" spans="1:13" ht="14.4" customHeight="1">
      <c r="D35" s="313">
        <v>1310074413</v>
      </c>
      <c r="E35" t="s">
        <v>61</v>
      </c>
      <c r="F35" s="16" t="s">
        <v>57</v>
      </c>
      <c r="G35" s="2">
        <v>1</v>
      </c>
      <c r="H35" s="80"/>
      <c r="I35" s="304">
        <f>VLOOKUP(Table35[[#This Row],[Part Number]],'2026 Pricing Rework'!$B$32:$F$740,5,FALSE)</f>
        <v>7.15</v>
      </c>
      <c r="J35" s="13">
        <f>VLOOKUP(Table35[[#This Row],[Part Number]],'2025 Pricing Rework'!$B$31:$F$737,4,FALSE)</f>
        <v>7.16</v>
      </c>
      <c r="K35" s="13">
        <f>Table35[[#This Row],[Your Price]]*Table35[[#This Row],[Qty]]</f>
        <v>0</v>
      </c>
      <c r="L35" s="14"/>
      <c r="M35" s="15"/>
    </row>
    <row r="36" spans="1:13" ht="14.4" customHeight="1">
      <c r="D36" s="313">
        <v>1310073618</v>
      </c>
      <c r="E36" t="s">
        <v>20</v>
      </c>
      <c r="F36" s="16" t="s">
        <v>363</v>
      </c>
      <c r="G36" s="2">
        <v>1</v>
      </c>
      <c r="H36" s="80"/>
      <c r="I36" s="304">
        <f>VLOOKUP(Table35[[#This Row],[Part Number]],'2026 Pricing Rework'!$B$32:$F$740,5,FALSE)</f>
        <v>9.49</v>
      </c>
      <c r="J36" s="13">
        <f>VLOOKUP(Table35[[#This Row],[Part Number]],'2025 Pricing Rework'!$B$31:$F$737,4,FALSE)</f>
        <v>9.51</v>
      </c>
      <c r="K36" s="13">
        <f>Table35[[#This Row],[Your Price]]*Table35[[#This Row],[Qty]]</f>
        <v>0</v>
      </c>
      <c r="L36" s="14"/>
      <c r="M36" s="15"/>
    </row>
    <row r="37" spans="1:13" ht="14" customHeight="1">
      <c r="D37" s="313"/>
      <c r="F37" s="16"/>
      <c r="I37" s="13"/>
      <c r="J37" s="13"/>
      <c r="K37" s="13"/>
      <c r="L37" s="14"/>
      <c r="M37" s="15"/>
    </row>
    <row r="38" spans="1:13" ht="14" customHeight="1">
      <c r="D38" s="313"/>
      <c r="F38" s="16"/>
      <c r="I38" s="13"/>
      <c r="J38" s="13"/>
      <c r="K38" s="13"/>
      <c r="L38" s="14"/>
      <c r="M38" s="15"/>
    </row>
    <row r="39" spans="1:13" ht="14.4" customHeight="1">
      <c r="D39" s="313"/>
      <c r="F39" s="16"/>
      <c r="I39" s="13"/>
      <c r="J39" s="13"/>
      <c r="K39" s="13"/>
    </row>
    <row r="40" spans="1:13" ht="14.5" hidden="1">
      <c r="A40" s="62"/>
      <c r="B40" s="6" t="s">
        <v>419</v>
      </c>
      <c r="C40" s="5" t="s">
        <v>206</v>
      </c>
      <c r="D40" s="313"/>
      <c r="E40" s="1" t="s">
        <v>48</v>
      </c>
      <c r="F40" s="16"/>
      <c r="I40" s="13"/>
      <c r="J40" s="13"/>
      <c r="K40" s="13"/>
    </row>
    <row r="41" spans="1:13" ht="14.5" hidden="1">
      <c r="B41" s="10"/>
      <c r="C41" s="9"/>
      <c r="D41" s="313">
        <v>2810003005</v>
      </c>
      <c r="E41" t="s">
        <v>50</v>
      </c>
      <c r="F41" s="16" t="s">
        <v>352</v>
      </c>
      <c r="G41" s="2">
        <v>1</v>
      </c>
      <c r="H41" s="80"/>
      <c r="I41" s="13" t="e">
        <f>VLOOKUP(Table35[[#This Row],[Part Number]],#REF!,11,FALSE)</f>
        <v>#REF!</v>
      </c>
      <c r="J41" s="13"/>
      <c r="K41" s="13" t="e">
        <f>Table35[[#This Row],[Your Price]]*Table35[[#This Row],[Qty]]</f>
        <v>#REF!</v>
      </c>
    </row>
    <row r="42" spans="1:13" ht="14.5" hidden="1">
      <c r="B42" s="10"/>
      <c r="C42" s="9"/>
      <c r="D42" s="313"/>
      <c r="F42" s="16"/>
      <c r="I42" s="13"/>
      <c r="J42" s="13"/>
      <c r="K42" s="13"/>
    </row>
    <row r="43" spans="1:13" ht="14.5" hidden="1">
      <c r="B43" s="10"/>
      <c r="C43" s="9"/>
      <c r="D43" s="313"/>
      <c r="F43" s="16"/>
      <c r="I43" s="13"/>
      <c r="J43" s="13"/>
      <c r="K43" s="13"/>
    </row>
    <row r="44" spans="1:13" ht="14.5" hidden="1">
      <c r="B44" s="10"/>
      <c r="C44" s="9"/>
      <c r="D44" s="313"/>
      <c r="F44" s="16"/>
      <c r="I44" s="13"/>
      <c r="J44" s="13"/>
      <c r="K44" s="13"/>
    </row>
    <row r="45" spans="1:13" ht="14.5" hidden="1">
      <c r="B45" s="10"/>
      <c r="C45" s="9"/>
      <c r="D45" s="313"/>
      <c r="F45" s="16"/>
      <c r="I45" s="13"/>
      <c r="J45" s="13"/>
      <c r="K45" s="13"/>
    </row>
    <row r="46" spans="1:13" ht="14.4" hidden="1" customHeight="1">
      <c r="C46" s="438" t="s">
        <v>207</v>
      </c>
      <c r="D46" s="313"/>
      <c r="F46" s="16"/>
      <c r="I46" s="13"/>
      <c r="J46" s="13"/>
      <c r="K46" s="13"/>
    </row>
    <row r="47" spans="1:13" ht="14.4" hidden="1" customHeight="1">
      <c r="C47" s="438"/>
      <c r="D47" s="313"/>
      <c r="F47" s="16"/>
      <c r="I47" s="13"/>
      <c r="J47" s="13"/>
      <c r="K47" s="13"/>
    </row>
    <row r="48" spans="1:13" ht="14.4" hidden="1" customHeight="1">
      <c r="D48" s="313">
        <v>2810003105</v>
      </c>
      <c r="F48" s="16" t="s">
        <v>418</v>
      </c>
      <c r="G48" s="2">
        <v>1</v>
      </c>
      <c r="H48" s="80"/>
      <c r="I48" s="13" t="e">
        <f>VLOOKUP(Table35[[#This Row],[Part Number]],#REF!,11,FALSE)</f>
        <v>#REF!</v>
      </c>
      <c r="J48" s="13"/>
      <c r="K48" s="13" t="e">
        <f>Table35[[#This Row],[Your Price]]*Table35[[#This Row],[Qty]]</f>
        <v>#REF!</v>
      </c>
    </row>
    <row r="49" spans="1:11" ht="14" hidden="1" customHeight="1">
      <c r="D49" s="313"/>
      <c r="F49" s="16"/>
      <c r="I49" s="13"/>
      <c r="J49" s="13"/>
      <c r="K49" s="13"/>
    </row>
    <row r="50" spans="1:11" ht="14.4" hidden="1" customHeight="1">
      <c r="D50" s="313"/>
      <c r="F50" s="16"/>
      <c r="I50" s="13"/>
      <c r="J50" s="13"/>
      <c r="K50" s="13"/>
    </row>
    <row r="51" spans="1:11" ht="14.4" hidden="1" customHeight="1">
      <c r="D51" s="313"/>
      <c r="F51" s="16"/>
      <c r="I51" s="13"/>
      <c r="J51" s="13"/>
      <c r="K51" s="13"/>
    </row>
    <row r="52" spans="1:11" ht="14.4" hidden="1" customHeight="1">
      <c r="D52" s="313"/>
      <c r="F52" s="16"/>
      <c r="I52" s="13"/>
      <c r="J52" s="13"/>
      <c r="K52" s="13"/>
    </row>
    <row r="53" spans="1:11" ht="14.4" hidden="1" customHeight="1">
      <c r="D53" s="313"/>
      <c r="F53" s="16"/>
      <c r="I53" s="13"/>
      <c r="J53" s="13"/>
      <c r="K53" s="13"/>
    </row>
    <row r="54" spans="1:11" ht="14.4" customHeight="1">
      <c r="D54" s="313"/>
      <c r="F54" s="16"/>
      <c r="I54" s="110"/>
      <c r="J54" s="110"/>
      <c r="K54" s="13"/>
    </row>
    <row r="55" spans="1:11" ht="14.4" customHeight="1">
      <c r="B55" s="10"/>
      <c r="C55" s="5" t="s">
        <v>46</v>
      </c>
      <c r="D55" s="313"/>
      <c r="E55" s="1" t="s">
        <v>48</v>
      </c>
      <c r="F55" s="16"/>
      <c r="I55" s="13"/>
      <c r="J55" s="13"/>
      <c r="K55" s="13"/>
    </row>
    <row r="56" spans="1:11" ht="14.4" hidden="1" customHeight="1">
      <c r="D56" s="313">
        <v>2810013200</v>
      </c>
      <c r="E56" t="s">
        <v>47</v>
      </c>
      <c r="F56" s="16"/>
      <c r="G56" s="2">
        <v>1</v>
      </c>
      <c r="H56" s="80"/>
      <c r="I56" s="13" t="e">
        <f>VLOOKUP(Table35[[#This Row],[Part Number]],#REF!,11,FALSE)</f>
        <v>#REF!</v>
      </c>
      <c r="J56" s="13">
        <f>VLOOKUP(Table35[[#This Row],[Part Number]],'2025 Pricing Rework'!$B$31:$F$737,4,FALSE)</f>
        <v>35.450000000000003</v>
      </c>
      <c r="K56" s="13" t="e">
        <f>Table35[[#This Row],[Your Price]]*Table35[[#This Row],[Qty]]</f>
        <v>#REF!</v>
      </c>
    </row>
    <row r="57" spans="1:11" ht="14.4" customHeight="1">
      <c r="D57" s="313">
        <v>2810003205</v>
      </c>
      <c r="E57" t="s">
        <v>49</v>
      </c>
      <c r="F57" s="16"/>
      <c r="G57" s="180">
        <v>5</v>
      </c>
      <c r="H57" s="80"/>
      <c r="I57" s="304">
        <f>VLOOKUP(Table35[[#This Row],[Part Number]],'2026 Pricing Rework'!$B$32:$F$740,5,FALSE)</f>
        <v>127.02</v>
      </c>
      <c r="J57" s="13">
        <f>VLOOKUP(Table35[[#This Row],[Part Number]],'2025 Pricing Rework'!$B$31:$F$737,4,FALSE)</f>
        <v>127.26</v>
      </c>
      <c r="K57" s="13">
        <f>Table35[[#This Row],[Your Price]]*Table35[[#This Row],[Qty]]</f>
        <v>0</v>
      </c>
    </row>
    <row r="58" spans="1:11" ht="14.4" customHeight="1">
      <c r="D58" s="313"/>
      <c r="F58" s="16"/>
      <c r="I58" s="13"/>
      <c r="J58" s="13"/>
      <c r="K58" s="13"/>
    </row>
    <row r="59" spans="1:11" ht="14" customHeight="1">
      <c r="D59" s="313"/>
      <c r="F59" s="16"/>
      <c r="I59" s="13"/>
      <c r="J59" s="13"/>
      <c r="K59" s="13"/>
    </row>
    <row r="60" spans="1:11" ht="14.4" customHeight="1">
      <c r="D60" s="313"/>
      <c r="F60" s="16"/>
      <c r="I60" s="13"/>
      <c r="J60" s="13"/>
      <c r="K60" s="13"/>
    </row>
    <row r="61" spans="1:11" ht="14.4" customHeight="1">
      <c r="D61" s="313"/>
      <c r="F61" s="16"/>
      <c r="I61" s="13"/>
      <c r="J61" s="13"/>
      <c r="K61" s="13"/>
    </row>
    <row r="62" spans="1:11" ht="14.4" customHeight="1">
      <c r="A62" s="62"/>
      <c r="B62" s="5" t="s">
        <v>209</v>
      </c>
      <c r="C62" s="5" t="s">
        <v>210</v>
      </c>
      <c r="D62" s="313"/>
      <c r="E62" s="1" t="s">
        <v>48</v>
      </c>
      <c r="F62" s="16"/>
      <c r="I62" s="13"/>
      <c r="J62" s="13"/>
      <c r="K62" s="13"/>
    </row>
    <row r="63" spans="1:11" ht="14.4" hidden="1" customHeight="1">
      <c r="C63" s="9" t="s">
        <v>212</v>
      </c>
      <c r="D63" s="313">
        <v>2810023805</v>
      </c>
      <c r="E63" t="s">
        <v>216</v>
      </c>
      <c r="F63" s="16"/>
      <c r="G63" s="179">
        <v>5</v>
      </c>
      <c r="H63" s="80"/>
      <c r="I63" s="304" t="e">
        <f>VLOOKUP(Table35[[#This Row],[Part Number]],'2025 Pricing Rework'!$B$31:$F$737,5,FALSE)</f>
        <v>#N/A</v>
      </c>
      <c r="J63" s="13" t="e">
        <f>VLOOKUP(Table35[[#This Row],[Part Number]],'2025 Pricing Rework'!$B$31:$F$737,4,FALSE)</f>
        <v>#N/A</v>
      </c>
      <c r="K63" s="13" t="e">
        <f>Table35[[#This Row],[Your Price]]*Table35[[#This Row],[Qty]]</f>
        <v>#N/A</v>
      </c>
    </row>
    <row r="64" spans="1:11" ht="14.4" customHeight="1">
      <c r="C64" s="9" t="s">
        <v>212</v>
      </c>
      <c r="D64" s="313">
        <v>2810023810</v>
      </c>
      <c r="E64" t="s">
        <v>216</v>
      </c>
      <c r="F64" s="16"/>
      <c r="G64" s="179">
        <v>10</v>
      </c>
      <c r="H64" s="80"/>
      <c r="I64" s="304">
        <f>VLOOKUP(Table35[[#This Row],[Part Number]],'2026 Pricing Rework'!$B$32:$F$740,5,FALSE)</f>
        <v>110.15</v>
      </c>
      <c r="J64" s="13">
        <f>VLOOKUP(Table35[[#This Row],[Part Number]],'2025 Pricing Rework'!$B$31:$F$737,4,FALSE)</f>
        <v>110.36</v>
      </c>
      <c r="K64" s="13">
        <f>Table35[[#This Row],[Your Price]]*Table35[[#This Row],[Qty]]</f>
        <v>0</v>
      </c>
    </row>
    <row r="65" spans="3:11" ht="14.4" hidden="1" customHeight="1">
      <c r="C65" s="9"/>
      <c r="D65" s="313">
        <v>2810033805</v>
      </c>
      <c r="E65" t="s">
        <v>336</v>
      </c>
      <c r="F65" s="16"/>
      <c r="G65" s="179">
        <v>5</v>
      </c>
      <c r="H65" s="80"/>
      <c r="I65" s="304" t="e">
        <f>VLOOKUP(Table35[[#This Row],[Part Number]],'2026 Pricing Rework'!$B$32:$F$740,5,FALSE)</f>
        <v>#N/A</v>
      </c>
      <c r="J65" s="13" t="e">
        <f>VLOOKUP(Table35[[#This Row],[Part Number]],'2025 Pricing Rework'!$B$31:$F$737,4,FALSE)</f>
        <v>#N/A</v>
      </c>
      <c r="K65" s="13" t="e">
        <f>Table35[[#This Row],[Your Price]]*Table35[[#This Row],[Qty]]</f>
        <v>#N/A</v>
      </c>
    </row>
    <row r="66" spans="3:11" ht="14.4" customHeight="1">
      <c r="C66" s="9"/>
      <c r="D66" s="313">
        <v>2810033810</v>
      </c>
      <c r="E66" t="s">
        <v>336</v>
      </c>
      <c r="F66" s="16"/>
      <c r="G66" s="180">
        <v>10</v>
      </c>
      <c r="H66" s="80"/>
      <c r="I66" s="304">
        <f>VLOOKUP(Table35[[#This Row],[Part Number]],'2026 Pricing Rework'!$B$32:$F$740,5,FALSE)</f>
        <v>145.56</v>
      </c>
      <c r="J66" s="13">
        <f>VLOOKUP(Table35[[#This Row],[Part Number]],'2025 Pricing Rework'!$B$31:$F$737,4,FALSE)</f>
        <v>145.84</v>
      </c>
      <c r="K66" s="13">
        <f>Table35[[#This Row],[Your Price]]*Table35[[#This Row],[Qty]]</f>
        <v>0</v>
      </c>
    </row>
    <row r="67" spans="3:11" ht="14" customHeight="1">
      <c r="C67" s="9"/>
      <c r="D67" s="313"/>
      <c r="F67" s="16"/>
      <c r="I67" s="13"/>
      <c r="J67" s="13"/>
      <c r="K67" s="13"/>
    </row>
    <row r="68" spans="3:11" ht="14" customHeight="1">
      <c r="C68" s="9"/>
      <c r="D68" s="313"/>
      <c r="F68" s="16"/>
      <c r="I68" s="110"/>
      <c r="J68" s="12"/>
      <c r="K68" s="12"/>
    </row>
    <row r="69" spans="3:11" ht="14" customHeight="1">
      <c r="C69" s="9"/>
      <c r="D69" s="313"/>
      <c r="F69" s="16"/>
      <c r="I69" s="110"/>
      <c r="J69" s="12"/>
      <c r="K69" s="12"/>
    </row>
    <row r="70" spans="3:11" ht="14" customHeight="1">
      <c r="C70" s="9"/>
      <c r="D70" s="313"/>
      <c r="F70" s="16"/>
      <c r="I70" s="13"/>
      <c r="J70" s="13"/>
      <c r="K70" s="13"/>
    </row>
    <row r="71" spans="3:11" ht="14.4" customHeight="1">
      <c r="C71" s="5" t="s">
        <v>211</v>
      </c>
      <c r="D71" s="313"/>
      <c r="E71" s="1" t="s">
        <v>48</v>
      </c>
      <c r="F71" s="16"/>
      <c r="I71" s="13"/>
      <c r="J71" s="13"/>
      <c r="K71" s="13"/>
    </row>
    <row r="72" spans="3:11" ht="14.4" hidden="1" customHeight="1">
      <c r="C72" s="9" t="s">
        <v>213</v>
      </c>
      <c r="D72" s="313">
        <v>2810043805</v>
      </c>
      <c r="E72" t="s">
        <v>216</v>
      </c>
      <c r="F72" s="16"/>
      <c r="G72" s="179">
        <v>5</v>
      </c>
      <c r="H72" s="80"/>
      <c r="I72" s="304" t="e">
        <f>VLOOKUP(Table35[[#This Row],[Part Number]],'2025 Pricing Rework'!$B$31:$F$737,5,FALSE)</f>
        <v>#N/A</v>
      </c>
      <c r="J72" s="13" t="e">
        <f>VLOOKUP(Table35[[#This Row],[Part Number]],'2025 Pricing Rework'!$B$31:$F$737,4,FALSE)</f>
        <v>#N/A</v>
      </c>
      <c r="K72" s="13" t="e">
        <f>Table35[[#This Row],[Your Price]]*Table35[[#This Row],[Qty]]</f>
        <v>#N/A</v>
      </c>
    </row>
    <row r="73" spans="3:11" ht="14.4" customHeight="1">
      <c r="C73" s="9" t="s">
        <v>213</v>
      </c>
      <c r="D73" s="313">
        <v>2810043810</v>
      </c>
      <c r="E73" t="s">
        <v>216</v>
      </c>
      <c r="F73" s="16"/>
      <c r="G73" s="179">
        <v>10</v>
      </c>
      <c r="H73" s="80"/>
      <c r="I73" s="304">
        <f>VLOOKUP(Table35[[#This Row],[Part Number]],'2026 Pricing Rework'!$B$32:$F$740,5,FALSE)</f>
        <v>107.06</v>
      </c>
      <c r="J73" s="13">
        <f>VLOOKUP(Table35[[#This Row],[Part Number]],'2025 Pricing Rework'!$B$31:$F$737,4,FALSE)</f>
        <v>107.26</v>
      </c>
      <c r="K73" s="13">
        <f>Table35[[#This Row],[Your Price]]*Table35[[#This Row],[Qty]]</f>
        <v>0</v>
      </c>
    </row>
    <row r="74" spans="3:11" ht="14.4" hidden="1" customHeight="1">
      <c r="C74" s="9"/>
      <c r="D74" s="313">
        <v>2810053805</v>
      </c>
      <c r="E74" t="s">
        <v>336</v>
      </c>
      <c r="F74" s="16"/>
      <c r="G74" s="179">
        <v>5</v>
      </c>
      <c r="H74" s="80"/>
      <c r="I74" s="304" t="e">
        <f>VLOOKUP(Table35[[#This Row],[Part Number]],'2026 Pricing Rework'!$B$32:$F$740,5,FALSE)</f>
        <v>#N/A</v>
      </c>
      <c r="J74" s="13" t="e">
        <f>VLOOKUP(Table35[[#This Row],[Part Number]],'2025 Pricing Rework'!$B$31:$F$737,4,FALSE)</f>
        <v>#N/A</v>
      </c>
      <c r="K74" s="13" t="e">
        <f>Table35[[#This Row],[Your Price]]*Table35[[#This Row],[Qty]]</f>
        <v>#N/A</v>
      </c>
    </row>
    <row r="75" spans="3:11" ht="14.4" customHeight="1">
      <c r="C75" s="9"/>
      <c r="D75" s="313">
        <v>2810053810</v>
      </c>
      <c r="E75" t="s">
        <v>336</v>
      </c>
      <c r="F75" s="16"/>
      <c r="G75" s="179">
        <v>10</v>
      </c>
      <c r="H75" s="80"/>
      <c r="I75" s="304">
        <f>VLOOKUP(Table35[[#This Row],[Part Number]],'2026 Pricing Rework'!$B$32:$F$740,5,FALSE)</f>
        <v>157.9</v>
      </c>
      <c r="J75" s="13">
        <f>VLOOKUP(Table35[[#This Row],[Part Number]],'2025 Pricing Rework'!$B$31:$F$737,4,FALSE)</f>
        <v>158.19</v>
      </c>
      <c r="K75" s="13">
        <f>Table35[[#This Row],[Your Price]]*Table35[[#This Row],[Qty]]</f>
        <v>0</v>
      </c>
    </row>
    <row r="76" spans="3:11" ht="14" customHeight="1">
      <c r="C76" s="9"/>
      <c r="D76" s="313"/>
      <c r="F76" s="16"/>
      <c r="G76" s="181"/>
      <c r="I76" s="12"/>
      <c r="J76" s="12"/>
      <c r="K76" s="12"/>
    </row>
    <row r="77" spans="3:11" ht="14" customHeight="1">
      <c r="C77" s="9"/>
      <c r="D77" s="313"/>
      <c r="F77" s="16"/>
      <c r="I77" s="110"/>
      <c r="J77" s="12"/>
      <c r="K77" s="12"/>
    </row>
    <row r="78" spans="3:11" ht="14" customHeight="1">
      <c r="C78" s="9"/>
      <c r="D78" s="313"/>
      <c r="F78" s="16"/>
      <c r="I78" s="110"/>
      <c r="J78" s="12"/>
      <c r="K78" s="12"/>
    </row>
    <row r="79" spans="3:11" ht="14.4" customHeight="1">
      <c r="C79" s="9"/>
      <c r="D79" s="313"/>
      <c r="F79" s="16"/>
      <c r="I79" s="12"/>
      <c r="J79" s="12"/>
      <c r="K79" s="12"/>
    </row>
    <row r="80" spans="3:11" ht="14.4" customHeight="1">
      <c r="C80" s="5" t="s">
        <v>214</v>
      </c>
      <c r="D80" s="313"/>
      <c r="E80" s="1" t="s">
        <v>48</v>
      </c>
      <c r="F80" s="16"/>
      <c r="I80" s="12"/>
      <c r="J80" s="12"/>
      <c r="K80" s="12"/>
    </row>
    <row r="81" spans="3:11" ht="14.4" hidden="1" customHeight="1">
      <c r="C81" s="10" t="s">
        <v>215</v>
      </c>
      <c r="D81" s="313">
        <v>2810063805</v>
      </c>
      <c r="E81" t="s">
        <v>216</v>
      </c>
      <c r="F81" s="16"/>
      <c r="G81" s="179">
        <v>5</v>
      </c>
      <c r="H81" s="80"/>
      <c r="I81" s="304" t="e">
        <f>VLOOKUP(Table35[[#This Row],[Part Number]],'2025 Pricing Rework'!$B$31:$F$737,5,FALSE)</f>
        <v>#N/A</v>
      </c>
      <c r="J81" s="13" t="e">
        <f>VLOOKUP(Table35[[#This Row],[Part Number]],'2025 Pricing Rework'!$B$31:$F$737,4,FALSE)</f>
        <v>#N/A</v>
      </c>
      <c r="K81" s="13" t="e">
        <f>Table35[[#This Row],[Your Price]]*Table35[[#This Row],[Qty]]</f>
        <v>#N/A</v>
      </c>
    </row>
    <row r="82" spans="3:11" ht="14.4" customHeight="1">
      <c r="C82" s="311" t="s">
        <v>215</v>
      </c>
      <c r="D82" s="313">
        <v>2810063810</v>
      </c>
      <c r="E82" t="s">
        <v>216</v>
      </c>
      <c r="F82" s="16"/>
      <c r="G82" s="179">
        <v>10</v>
      </c>
      <c r="H82" s="80"/>
      <c r="I82" s="304">
        <f>VLOOKUP(Table35[[#This Row],[Part Number]],'2026 Pricing Rework'!$B$32:$F$740,5,FALSE)</f>
        <v>111.98</v>
      </c>
      <c r="J82" s="13">
        <f>VLOOKUP(Table35[[#This Row],[Part Number]],'2025 Pricing Rework'!$B$31:$F$737,4,FALSE)</f>
        <v>112.19</v>
      </c>
      <c r="K82" s="13">
        <f>Table35[[#This Row],[Your Price]]*Table35[[#This Row],[Qty]]</f>
        <v>0</v>
      </c>
    </row>
    <row r="83" spans="3:11" ht="14.4" hidden="1" customHeight="1">
      <c r="C83" s="311"/>
      <c r="D83" s="313">
        <v>2810073805</v>
      </c>
      <c r="E83" t="s">
        <v>336</v>
      </c>
      <c r="F83" s="16"/>
      <c r="G83" s="179">
        <v>5</v>
      </c>
      <c r="H83" s="80"/>
      <c r="I83" s="304" t="e">
        <f>VLOOKUP(Table35[[#This Row],[Part Number]],'2026 Pricing Rework'!$B$32:$F$740,5,FALSE)</f>
        <v>#N/A</v>
      </c>
      <c r="J83" s="13" t="e">
        <f>VLOOKUP(Table35[[#This Row],[Part Number]],'2025 Pricing Rework'!$B$31:$F$737,4,FALSE)</f>
        <v>#N/A</v>
      </c>
      <c r="K83" s="13" t="e">
        <f>Table35[[#This Row],[Your Price]]*Table35[[#This Row],[Qty]]</f>
        <v>#N/A</v>
      </c>
    </row>
    <row r="84" spans="3:11" ht="14.4" customHeight="1">
      <c r="D84" s="313">
        <v>2810073810</v>
      </c>
      <c r="E84" t="s">
        <v>336</v>
      </c>
      <c r="F84" s="16"/>
      <c r="G84" s="179">
        <v>10</v>
      </c>
      <c r="H84" s="80"/>
      <c r="I84" s="304">
        <f>VLOOKUP(Table35[[#This Row],[Part Number]],'2026 Pricing Rework'!$B$32:$F$740,5,FALSE)</f>
        <v>143.58000000000001</v>
      </c>
      <c r="J84" s="13">
        <f>VLOOKUP(Table35[[#This Row],[Part Number]],'2025 Pricing Rework'!$B$31:$F$737,4,FALSE)</f>
        <v>143.86000000000001</v>
      </c>
      <c r="K84" s="13">
        <f>Table35[[#This Row],[Your Price]]*Table35[[#This Row],[Qty]]</f>
        <v>0</v>
      </c>
    </row>
    <row r="85" spans="3:11" ht="14" customHeight="1">
      <c r="D85" s="313"/>
      <c r="F85" s="16"/>
      <c r="G85" s="181"/>
      <c r="I85" s="12"/>
      <c r="J85" s="12"/>
      <c r="K85" s="12"/>
    </row>
    <row r="86" spans="3:11" ht="14" customHeight="1">
      <c r="D86" s="313"/>
      <c r="F86" s="16"/>
      <c r="I86" s="110"/>
      <c r="J86" s="12"/>
      <c r="K86" s="12"/>
    </row>
    <row r="87" spans="3:11" ht="14" customHeight="1">
      <c r="D87" s="313"/>
      <c r="F87" s="16"/>
      <c r="I87" s="110"/>
      <c r="J87" s="12"/>
      <c r="K87" s="12"/>
    </row>
    <row r="88" spans="3:11" ht="14.5">
      <c r="D88" s="313"/>
      <c r="F88" s="16"/>
      <c r="I88" s="110"/>
      <c r="J88" s="110"/>
      <c r="K88" s="12"/>
    </row>
    <row r="89" spans="3:11" ht="14.4" customHeight="1">
      <c r="D89" s="313"/>
      <c r="F89" s="16"/>
      <c r="I89" s="12"/>
      <c r="J89" s="12"/>
      <c r="K89" s="12"/>
    </row>
    <row r="90" spans="3:11" ht="14.4" customHeight="1">
      <c r="I90" s="35"/>
      <c r="J90" s="35"/>
      <c r="K90" s="35"/>
    </row>
    <row r="91" spans="3:11" ht="14.4" customHeight="1">
      <c r="I91" s="35"/>
      <c r="J91" s="35"/>
      <c r="K91" s="35"/>
    </row>
    <row r="92" spans="3:11" ht="14.4" customHeight="1">
      <c r="I92" s="35"/>
      <c r="J92" s="35"/>
      <c r="K92" s="35"/>
    </row>
    <row r="93" spans="3:11" ht="14.4" customHeight="1">
      <c r="I93" s="35"/>
      <c r="J93" s="35"/>
      <c r="K93" s="35"/>
    </row>
    <row r="94" spans="3:11" ht="14.4" customHeight="1">
      <c r="I94" s="35"/>
      <c r="J94" s="35"/>
      <c r="K94" s="35"/>
    </row>
    <row r="95" spans="3:11" ht="14.4" customHeight="1">
      <c r="I95" s="35"/>
      <c r="J95" s="35"/>
      <c r="K95" s="35"/>
    </row>
    <row r="96" spans="3:11" ht="14.4" customHeight="1">
      <c r="I96" s="35"/>
      <c r="J96" s="35"/>
      <c r="K96" s="35"/>
    </row>
    <row r="97" spans="9:11" ht="14.4" customHeight="1">
      <c r="I97" s="35"/>
      <c r="J97" s="35"/>
      <c r="K97" s="35"/>
    </row>
    <row r="98" spans="9:11" ht="14.4" customHeight="1">
      <c r="I98" s="35"/>
      <c r="J98" s="35"/>
      <c r="K98" s="35"/>
    </row>
    <row r="99" spans="9:11" ht="14.4" customHeight="1">
      <c r="I99" s="35"/>
      <c r="J99" s="35"/>
      <c r="K99" s="35"/>
    </row>
    <row r="100" spans="9:11" ht="14.4" customHeight="1">
      <c r="I100" s="35"/>
      <c r="J100" s="35"/>
      <c r="K100" s="35"/>
    </row>
    <row r="101" spans="9:11" ht="14.4" customHeight="1">
      <c r="I101" s="35"/>
      <c r="J101" s="35"/>
      <c r="K101" s="35"/>
    </row>
    <row r="102" spans="9:11" ht="14.4" customHeight="1">
      <c r="I102" s="35"/>
      <c r="J102" s="35"/>
      <c r="K102" s="35"/>
    </row>
    <row r="103" spans="9:11" ht="14.4" customHeight="1">
      <c r="I103" s="35"/>
      <c r="J103" s="35"/>
      <c r="K103" s="35"/>
    </row>
    <row r="104" spans="9:11" ht="14.4" customHeight="1">
      <c r="I104" s="35"/>
      <c r="J104" s="35"/>
      <c r="K104" s="35"/>
    </row>
    <row r="105" spans="9:11" ht="14.4" customHeight="1">
      <c r="I105" s="35"/>
      <c r="J105" s="35"/>
      <c r="K105" s="35"/>
    </row>
    <row r="106" spans="9:11" ht="14.4" customHeight="1">
      <c r="I106" s="35"/>
      <c r="J106" s="35"/>
      <c r="K106" s="35"/>
    </row>
    <row r="107" spans="9:11" ht="14.4" customHeight="1">
      <c r="I107" s="35"/>
      <c r="J107" s="35"/>
      <c r="K107" s="35"/>
    </row>
    <row r="108" spans="9:11" ht="14.4" customHeight="1">
      <c r="I108" s="35"/>
      <c r="J108" s="35"/>
      <c r="K108" s="35"/>
    </row>
    <row r="109" spans="9:11" ht="14.4" customHeight="1">
      <c r="I109" s="35"/>
      <c r="J109" s="35"/>
      <c r="K109" s="35"/>
    </row>
    <row r="110" spans="9:11" ht="14.4" customHeight="1">
      <c r="I110" s="35"/>
      <c r="J110" s="35"/>
      <c r="K110" s="35"/>
    </row>
    <row r="111" spans="9:11" ht="14.4" customHeight="1">
      <c r="I111" s="35"/>
      <c r="J111" s="35"/>
      <c r="K111" s="35"/>
    </row>
    <row r="112" spans="9:11" ht="14.4" customHeight="1">
      <c r="I112" s="35"/>
      <c r="J112" s="35"/>
      <c r="K112" s="35"/>
    </row>
    <row r="113" spans="9:11" ht="14.4" customHeight="1">
      <c r="I113" s="35"/>
      <c r="J113" s="35"/>
      <c r="K113" s="35"/>
    </row>
    <row r="114" spans="9:11" ht="14.4" customHeight="1">
      <c r="I114" s="35"/>
      <c r="J114" s="35"/>
      <c r="K114" s="35"/>
    </row>
    <row r="115" spans="9:11" ht="14.4" customHeight="1">
      <c r="I115" s="35"/>
      <c r="J115" s="35"/>
      <c r="K115" s="35"/>
    </row>
    <row r="116" spans="9:11" ht="14.4" customHeight="1">
      <c r="I116" s="35"/>
      <c r="J116" s="35"/>
      <c r="K116" s="35"/>
    </row>
    <row r="117" spans="9:11" ht="14.4" customHeight="1">
      <c r="I117" s="35"/>
      <c r="J117" s="35"/>
      <c r="K117" s="35"/>
    </row>
    <row r="118" spans="9:11" ht="14.4" customHeight="1">
      <c r="I118" s="35"/>
      <c r="J118" s="35"/>
      <c r="K118" s="35"/>
    </row>
    <row r="119" spans="9:11" ht="14.4" customHeight="1">
      <c r="I119" s="35"/>
      <c r="J119" s="35"/>
      <c r="K119" s="35"/>
    </row>
    <row r="120" spans="9:11" ht="14.4" customHeight="1">
      <c r="I120" s="35"/>
      <c r="J120" s="35"/>
      <c r="K120" s="35"/>
    </row>
    <row r="121" spans="9:11" ht="14.4" customHeight="1">
      <c r="I121" s="35"/>
      <c r="J121" s="35"/>
      <c r="K121" s="35"/>
    </row>
    <row r="122" spans="9:11" ht="14.4" customHeight="1">
      <c r="I122" s="35"/>
      <c r="J122" s="35"/>
      <c r="K122" s="35"/>
    </row>
    <row r="123" spans="9:11" ht="14.4" customHeight="1">
      <c r="I123" s="35"/>
      <c r="J123" s="35"/>
      <c r="K123" s="35"/>
    </row>
    <row r="124" spans="9:11" ht="14.4" customHeight="1">
      <c r="I124" s="35"/>
      <c r="J124" s="35"/>
      <c r="K124" s="35"/>
    </row>
    <row r="125" spans="9:11" ht="14.4" customHeight="1">
      <c r="I125" s="35"/>
      <c r="J125" s="35"/>
      <c r="K125" s="35"/>
    </row>
    <row r="126" spans="9:11" ht="14.4" customHeight="1">
      <c r="I126" s="35"/>
      <c r="J126" s="35"/>
      <c r="K126" s="35"/>
    </row>
    <row r="127" spans="9:11" ht="14.4" customHeight="1">
      <c r="I127" s="35"/>
      <c r="J127" s="35"/>
      <c r="K127" s="35"/>
    </row>
    <row r="128" spans="9:11" ht="14.4" customHeight="1">
      <c r="I128" s="35"/>
      <c r="J128" s="35"/>
      <c r="K128" s="35"/>
    </row>
    <row r="129" spans="9:11" ht="14.4" customHeight="1">
      <c r="I129" s="35"/>
      <c r="J129" s="35"/>
      <c r="K129" s="35"/>
    </row>
    <row r="130" spans="9:11" ht="14.4" customHeight="1">
      <c r="I130" s="35"/>
      <c r="J130" s="35"/>
      <c r="K130" s="35"/>
    </row>
    <row r="131" spans="9:11" ht="14.4" customHeight="1">
      <c r="I131" s="35"/>
      <c r="J131" s="35"/>
      <c r="K131" s="35"/>
    </row>
    <row r="132" spans="9:11" ht="14.4" customHeight="1">
      <c r="I132" s="35"/>
      <c r="J132" s="35"/>
      <c r="K132" s="35"/>
    </row>
    <row r="133" spans="9:11" ht="14.4" customHeight="1">
      <c r="I133" s="35"/>
      <c r="J133" s="35"/>
      <c r="K133" s="35"/>
    </row>
    <row r="134" spans="9:11" ht="14.4" customHeight="1">
      <c r="I134" s="35"/>
      <c r="J134" s="35"/>
      <c r="K134" s="35"/>
    </row>
    <row r="135" spans="9:11" ht="14.4" customHeight="1">
      <c r="I135" s="35"/>
      <c r="J135" s="35"/>
      <c r="K135" s="35"/>
    </row>
    <row r="136" spans="9:11" ht="14.4" customHeight="1">
      <c r="I136" s="35"/>
      <c r="J136" s="35"/>
      <c r="K136" s="35"/>
    </row>
    <row r="137" spans="9:11" ht="14.4" customHeight="1">
      <c r="I137" s="35"/>
      <c r="J137" s="35"/>
      <c r="K137" s="35"/>
    </row>
    <row r="138" spans="9:11" ht="14.4" customHeight="1">
      <c r="I138" s="35"/>
      <c r="J138" s="35"/>
      <c r="K138" s="35"/>
    </row>
    <row r="139" spans="9:11" ht="14.4" customHeight="1">
      <c r="I139" s="35"/>
      <c r="J139" s="35"/>
      <c r="K139" s="35"/>
    </row>
    <row r="140" spans="9:11" ht="14.4" customHeight="1">
      <c r="I140" s="35"/>
      <c r="J140" s="35"/>
      <c r="K140" s="35"/>
    </row>
    <row r="141" spans="9:11" ht="14.4" customHeight="1">
      <c r="I141" s="35"/>
      <c r="J141" s="35"/>
      <c r="K141" s="35"/>
    </row>
    <row r="142" spans="9:11" ht="14.4" customHeight="1">
      <c r="I142" s="35"/>
      <c r="J142" s="35"/>
      <c r="K142" s="35"/>
    </row>
    <row r="143" spans="9:11" ht="14.4" customHeight="1">
      <c r="I143" s="35"/>
      <c r="J143" s="35"/>
      <c r="K143" s="35"/>
    </row>
    <row r="144" spans="9:11" ht="14.4" customHeight="1">
      <c r="I144" s="35"/>
      <c r="J144" s="35"/>
      <c r="K144" s="35"/>
    </row>
    <row r="145" spans="9:11" ht="14.4" customHeight="1">
      <c r="I145" s="35"/>
      <c r="J145" s="35"/>
      <c r="K145" s="35"/>
    </row>
    <row r="146" spans="9:11" ht="14.4" customHeight="1">
      <c r="I146" s="35"/>
      <c r="J146" s="35"/>
      <c r="K146" s="35"/>
    </row>
    <row r="147" spans="9:11" ht="14.4" customHeight="1">
      <c r="I147" s="35"/>
      <c r="J147" s="35"/>
      <c r="K147" s="35"/>
    </row>
    <row r="148" spans="9:11" ht="14.4" customHeight="1">
      <c r="I148" s="35"/>
      <c r="J148" s="35"/>
      <c r="K148" s="35"/>
    </row>
    <row r="149" spans="9:11" ht="14.4" customHeight="1">
      <c r="I149" s="35"/>
      <c r="J149" s="35"/>
      <c r="K149" s="35"/>
    </row>
    <row r="150" spans="9:11" ht="14.4" customHeight="1">
      <c r="I150" s="35"/>
      <c r="J150" s="35"/>
      <c r="K150" s="35"/>
    </row>
    <row r="151" spans="9:11" ht="14.4" customHeight="1">
      <c r="I151" s="35"/>
      <c r="J151" s="35"/>
      <c r="K151" s="35"/>
    </row>
    <row r="152" spans="9:11" ht="14.4" customHeight="1">
      <c r="I152" s="35"/>
      <c r="J152" s="35"/>
      <c r="K152" s="35"/>
    </row>
    <row r="153" spans="9:11" ht="14.4" customHeight="1">
      <c r="I153" s="35"/>
      <c r="J153" s="35"/>
      <c r="K153" s="35"/>
    </row>
  </sheetData>
  <sheetProtection algorithmName="SHA-512" hashValue="vhKfuJQbNt3cfZwi2jU3GIJilPx3Ip79wwLxeYJdhivJP/vOwt4H98heh11X027kgZM94BB4cUoSIotDjiMG1Q==" saltValue="P/F/q9Nyj84ABsX0wrx9Dg==" spinCount="100000" sheet="1" selectLockedCells="1"/>
  <mergeCells count="2">
    <mergeCell ref="C46:C47"/>
    <mergeCell ref="D1:G1"/>
  </mergeCells>
  <pageMargins left="0.7" right="0.7" top="0.75" bottom="0.75" header="0.3" footer="0.3"/>
  <pageSetup orientation="portrait" r:id="rId1"/>
  <ignoredErrors>
    <ignoredError sqref="K79:K84 K4:K11 K13:K16 K28:K53 K55:K67 K70:K76 K18:K27" calculatedColumn="1"/>
  </ignoredErrors>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tabColor theme="5"/>
  </sheetPr>
  <dimension ref="A1:J71"/>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8.90625" defaultRowHeight="14.4" customHeight="1" zeroHeight="1"/>
  <cols>
    <col min="1" max="1" width="0.90625" customWidth="1"/>
    <col min="2" max="2" width="25.81640625" style="1" customWidth="1"/>
    <col min="3" max="3" width="25.81640625" style="42" customWidth="1"/>
    <col min="4" max="4" width="14.81640625" style="2" customWidth="1"/>
    <col min="5" max="5" width="28.7265625" customWidth="1"/>
    <col min="6" max="6" width="40.36328125" customWidth="1"/>
    <col min="7" max="7" width="9.81640625" style="2" customWidth="1"/>
    <col min="8" max="8" width="11.81640625" style="7" customWidth="1"/>
    <col min="9" max="9" width="11.81640625" style="8" customWidth="1"/>
    <col min="10" max="10" width="13.81640625" style="8" customWidth="1"/>
  </cols>
  <sheetData>
    <row r="1" spans="1:10" ht="54" customHeight="1">
      <c r="A1" s="133"/>
      <c r="B1" s="136"/>
      <c r="C1" s="138"/>
      <c r="D1" s="430" t="s">
        <v>66</v>
      </c>
      <c r="E1" s="430"/>
      <c r="F1" s="430"/>
      <c r="G1" s="430"/>
      <c r="H1" s="22" t="s">
        <v>279</v>
      </c>
    </row>
    <row r="2" spans="1:10" ht="18.5" customHeight="1">
      <c r="A2" s="61"/>
      <c r="B2" s="3"/>
      <c r="C2" s="43" t="s">
        <v>14</v>
      </c>
      <c r="D2" s="4" t="s">
        <v>300</v>
      </c>
      <c r="E2" s="4" t="s">
        <v>345</v>
      </c>
      <c r="F2" s="129" t="s">
        <v>89</v>
      </c>
      <c r="G2" s="4" t="s">
        <v>53</v>
      </c>
      <c r="H2" s="26" t="s">
        <v>205</v>
      </c>
      <c r="I2" s="321" t="s">
        <v>1670</v>
      </c>
      <c r="J2" s="20" t="s">
        <v>262</v>
      </c>
    </row>
    <row r="3" spans="1:10" ht="18.5" customHeight="1">
      <c r="A3" s="62"/>
      <c r="B3" s="5" t="s">
        <v>66</v>
      </c>
      <c r="C3" s="183" t="s">
        <v>405</v>
      </c>
      <c r="F3" s="16"/>
      <c r="I3" s="13"/>
      <c r="J3" s="13"/>
    </row>
    <row r="4" spans="1:10" ht="18.5" customHeight="1">
      <c r="A4" s="62"/>
      <c r="B4" s="9"/>
      <c r="C4" s="10"/>
      <c r="D4" s="313">
        <v>2811022990</v>
      </c>
      <c r="F4" s="16" t="s">
        <v>356</v>
      </c>
      <c r="G4" s="2">
        <v>1</v>
      </c>
      <c r="H4" s="80"/>
      <c r="I4" s="320">
        <f>VLOOKUP(Table3514[[#This Row],[Part Number]],'2026 Pricing Rework'!$B$9:$F$740,5,FALSE)</f>
        <v>4</v>
      </c>
      <c r="J4" s="13">
        <f>Table3514[[#This Row],[Your Price]]*Table3514[[#This Row],[Qty]]</f>
        <v>0</v>
      </c>
    </row>
    <row r="5" spans="1:10" ht="18.5" customHeight="1">
      <c r="A5" s="62"/>
      <c r="B5" s="9"/>
      <c r="C5" s="10"/>
      <c r="D5" s="313"/>
      <c r="F5" s="16" t="s">
        <v>1679</v>
      </c>
      <c r="I5" s="12"/>
      <c r="J5" s="13"/>
    </row>
    <row r="6" spans="1:10" ht="18.5" customHeight="1">
      <c r="A6" s="62"/>
      <c r="B6" s="9"/>
      <c r="C6" s="10"/>
      <c r="F6" s="16"/>
      <c r="I6" s="110"/>
      <c r="J6" s="13"/>
    </row>
    <row r="7" spans="1:10" ht="18.5" customHeight="1">
      <c r="A7" s="62"/>
      <c r="B7" s="9"/>
      <c r="C7" s="10"/>
      <c r="D7" s="313"/>
      <c r="F7" s="16"/>
      <c r="I7" s="12"/>
      <c r="J7" s="13"/>
    </row>
    <row r="8" spans="1:10" ht="18.5" customHeight="1">
      <c r="A8" s="62"/>
      <c r="B8" s="9"/>
      <c r="C8" s="6" t="s">
        <v>69</v>
      </c>
      <c r="D8" s="313"/>
      <c r="F8" s="16"/>
      <c r="I8" s="12"/>
      <c r="J8" s="13"/>
    </row>
    <row r="9" spans="1:10" ht="18.5" customHeight="1">
      <c r="A9" s="62"/>
      <c r="B9" s="9"/>
      <c r="C9" s="10"/>
      <c r="D9" s="2" t="s">
        <v>2090</v>
      </c>
      <c r="E9" t="s">
        <v>2092</v>
      </c>
      <c r="F9" s="16" t="s">
        <v>1597</v>
      </c>
      <c r="H9" s="81"/>
      <c r="I9" s="320">
        <f>VLOOKUP(Table3514[[#This Row],[Part Number]],'2026 Pricing Rework'!$B$9:$F$740,5,FALSE)</f>
        <v>93</v>
      </c>
      <c r="J9" s="13">
        <f>Table3514[[#This Row],[Your Price]]*Table3514[[#This Row],[Qty]]</f>
        <v>0</v>
      </c>
    </row>
    <row r="10" spans="1:10" ht="18.5" customHeight="1">
      <c r="B10" s="9"/>
      <c r="C10" s="10"/>
      <c r="D10" s="313">
        <v>2810014100</v>
      </c>
      <c r="E10" t="s">
        <v>68</v>
      </c>
      <c r="F10" s="16" t="s">
        <v>1597</v>
      </c>
      <c r="G10" s="2">
        <v>1</v>
      </c>
      <c r="H10" s="81"/>
      <c r="I10" s="320">
        <f>VLOOKUP(Table3514[[#This Row],[Part Number]],'2026 Pricing Rework'!$B$9:$F$740,5,FALSE)</f>
        <v>175.81</v>
      </c>
      <c r="J10" s="13">
        <f>Table3514[[#This Row],[Your Price]]*Table3514[[#This Row],[Qty]]</f>
        <v>0</v>
      </c>
    </row>
    <row r="11" spans="1:10" ht="18.5" customHeight="1">
      <c r="B11" s="9"/>
      <c r="D11" s="313">
        <v>2810084100</v>
      </c>
      <c r="E11" t="s">
        <v>970</v>
      </c>
      <c r="F11" s="16" t="s">
        <v>971</v>
      </c>
      <c r="G11" s="2">
        <v>1</v>
      </c>
      <c r="H11" s="81"/>
      <c r="I11" s="320">
        <f>VLOOKUP(Table3514[[#This Row],[Part Number]],'2026 Pricing Rework'!$B$9:$F$740,5,FALSE)</f>
        <v>920.99</v>
      </c>
      <c r="J11" s="13">
        <f>Table3514[[#This Row],[Your Price]]*Table3514[[#This Row],[Qty]]</f>
        <v>0</v>
      </c>
    </row>
    <row r="12" spans="1:10" ht="18.5" customHeight="1">
      <c r="B12" s="9"/>
      <c r="D12" s="313"/>
      <c r="F12" s="16"/>
      <c r="I12" s="12"/>
      <c r="J12" s="13"/>
    </row>
    <row r="13" spans="1:10" ht="18.5" customHeight="1">
      <c r="B13" s="9"/>
      <c r="D13" s="313"/>
      <c r="F13" s="16"/>
      <c r="I13" s="12"/>
      <c r="J13" s="13"/>
    </row>
    <row r="14" spans="1:10" ht="18.5" customHeight="1">
      <c r="B14" s="9"/>
      <c r="C14" s="6" t="s">
        <v>337</v>
      </c>
      <c r="D14" s="313">
        <v>2810004200</v>
      </c>
      <c r="E14" t="s">
        <v>71</v>
      </c>
      <c r="F14" s="16" t="s">
        <v>357</v>
      </c>
      <c r="G14" s="2">
        <v>1</v>
      </c>
      <c r="H14" s="80"/>
      <c r="I14" s="320">
        <f>VLOOKUP(Table3514[[#This Row],[Part Number]],'2026 Pricing Rework'!$B$9:$F$740,5,FALSE)</f>
        <v>29.73</v>
      </c>
      <c r="J14" s="13">
        <f>Table3514[[#This Row],[Your Price]]*Table3514[[#This Row],[Qty]]</f>
        <v>0</v>
      </c>
    </row>
    <row r="15" spans="1:10" ht="18.5" customHeight="1">
      <c r="B15" s="9"/>
      <c r="C15" s="10"/>
      <c r="D15" s="313">
        <v>2810064100</v>
      </c>
      <c r="E15" t="s">
        <v>72</v>
      </c>
      <c r="F15" s="16" t="s">
        <v>1598</v>
      </c>
      <c r="G15" s="2">
        <v>1</v>
      </c>
      <c r="H15" s="80"/>
      <c r="I15" s="320">
        <f>VLOOKUP(Table3514[[#This Row],[Part Number]],'2026 Pricing Rework'!$B$9:$F$740,5,FALSE)</f>
        <v>34.32</v>
      </c>
      <c r="J15" s="13">
        <f>Table3514[[#This Row],[Your Price]]*Table3514[[#This Row],[Qty]]</f>
        <v>0</v>
      </c>
    </row>
    <row r="16" spans="1:10" ht="18.5" customHeight="1">
      <c r="C16" s="10"/>
      <c r="D16" s="313"/>
      <c r="F16" s="16"/>
      <c r="H16" s="111"/>
      <c r="I16" s="12"/>
      <c r="J16" s="12"/>
    </row>
    <row r="17" spans="3:10" ht="18.5" customHeight="1">
      <c r="C17" s="6" t="s">
        <v>76</v>
      </c>
      <c r="D17" s="313"/>
      <c r="F17" s="17" t="s">
        <v>55</v>
      </c>
      <c r="I17" s="12"/>
      <c r="J17" s="13"/>
    </row>
    <row r="18" spans="3:10" ht="18.5" hidden="1" customHeight="1">
      <c r="D18" s="313">
        <v>2810004300</v>
      </c>
      <c r="E18" t="s">
        <v>77</v>
      </c>
      <c r="F18" s="127" t="s">
        <v>80</v>
      </c>
      <c r="G18" s="2">
        <v>1</v>
      </c>
      <c r="H18" s="80"/>
      <c r="I18" s="12" t="e">
        <f>VLOOKUP(D18,#REF!,5,FALSE)</f>
        <v>#REF!</v>
      </c>
      <c r="J18" s="13">
        <v>0</v>
      </c>
    </row>
    <row r="19" spans="3:10" ht="18.5" customHeight="1">
      <c r="D19" s="313">
        <v>2810014300</v>
      </c>
      <c r="E19" t="s">
        <v>78</v>
      </c>
      <c r="F19" s="127" t="s">
        <v>389</v>
      </c>
      <c r="G19" s="2">
        <v>1</v>
      </c>
      <c r="H19" s="80"/>
      <c r="I19" s="320">
        <f>VLOOKUP(Table3514[[#This Row],[Part Number]],'2026 Pricing Rework'!$B$9:$F$740,5,FALSE)</f>
        <v>7.12</v>
      </c>
      <c r="J19" s="13">
        <f>Table3514[[#This Row],[Your Price]]*Table3514[[#This Row],[Qty]]</f>
        <v>0</v>
      </c>
    </row>
    <row r="20" spans="3:10" ht="18.5" customHeight="1">
      <c r="D20" s="313">
        <v>2810024300</v>
      </c>
      <c r="E20" t="s">
        <v>79</v>
      </c>
      <c r="F20" s="16" t="s">
        <v>1680</v>
      </c>
      <c r="G20" s="2">
        <v>1</v>
      </c>
      <c r="H20" s="81"/>
      <c r="I20" s="320">
        <f>VLOOKUP(Table3514[[#This Row],[Part Number]],'2026 Pricing Rework'!$B$9:$F$740,5,FALSE)</f>
        <v>5.93</v>
      </c>
      <c r="J20" s="13">
        <f>Table3514[[#This Row],[Your Price]]*Table3514[[#This Row],[Qty]]</f>
        <v>0</v>
      </c>
    </row>
    <row r="21" spans="3:10" ht="18.5" customHeight="1">
      <c r="D21" s="313">
        <v>2810034300</v>
      </c>
      <c r="E21" t="s">
        <v>2096</v>
      </c>
      <c r="F21" s="16" t="s">
        <v>2095</v>
      </c>
      <c r="G21" s="2">
        <v>1</v>
      </c>
      <c r="H21" s="81"/>
      <c r="I21" s="320">
        <f>VLOOKUP(Table3514[[#This Row],[Part Number]],'2026 Pricing Rework'!$B$9:$F$740,5,FALSE)</f>
        <v>9.69</v>
      </c>
      <c r="J21" s="13">
        <f>Table3514[[#This Row],[Your Price]]*Table3514[[#This Row],[Qty]]</f>
        <v>0</v>
      </c>
    </row>
    <row r="22" spans="3:10" ht="18.5" customHeight="1">
      <c r="D22" s="313"/>
      <c r="F22" s="16"/>
      <c r="H22" s="111"/>
      <c r="I22" s="110"/>
      <c r="J22" s="12"/>
    </row>
    <row r="23" spans="3:10" ht="18.5" customHeight="1">
      <c r="C23" s="6" t="s">
        <v>406</v>
      </c>
      <c r="D23" s="313"/>
      <c r="F23" s="16"/>
      <c r="I23" s="12"/>
      <c r="J23" s="13"/>
    </row>
    <row r="24" spans="3:10" ht="18.5" customHeight="1">
      <c r="D24" s="313">
        <v>2810004400</v>
      </c>
      <c r="E24" t="s">
        <v>81</v>
      </c>
      <c r="F24" s="16"/>
      <c r="G24" s="2">
        <v>1</v>
      </c>
      <c r="H24" s="80"/>
      <c r="I24" s="320">
        <f>VLOOKUP(Table3514[[#This Row],[Part Number]],'2026 Pricing Rework'!$B$9:$F$740,5,FALSE)</f>
        <v>9.34</v>
      </c>
      <c r="J24" s="13">
        <f>Table3514[[#This Row],[Your Price]]*Table3514[[#This Row],[Qty]]</f>
        <v>0</v>
      </c>
    </row>
    <row r="25" spans="3:10" ht="18.5" customHeight="1">
      <c r="D25" s="313"/>
      <c r="F25" s="16"/>
      <c r="I25" s="12"/>
      <c r="J25" s="13"/>
    </row>
    <row r="26" spans="3:10" ht="18.5" customHeight="1">
      <c r="C26" s="6" t="s">
        <v>73</v>
      </c>
      <c r="F26" s="16"/>
      <c r="I26" s="7"/>
      <c r="J26" s="35"/>
    </row>
    <row r="27" spans="3:10" ht="18.5" customHeight="1">
      <c r="D27" s="313">
        <v>2811014900</v>
      </c>
      <c r="F27" s="16"/>
      <c r="G27" s="2">
        <v>1</v>
      </c>
      <c r="H27" s="81"/>
      <c r="I27" s="320">
        <f>VLOOKUP(Table3514[[#This Row],[Part Number]],'2026 Pricing Rework'!$B$9:$F$740,5,FALSE)</f>
        <v>1.18</v>
      </c>
      <c r="J27" s="13">
        <f>Table3514[[#This Row],[Your Price]]*Table3514[[#This Row],[Qty]]</f>
        <v>0</v>
      </c>
    </row>
    <row r="28" spans="3:10" ht="18.5" customHeight="1">
      <c r="F28" s="16"/>
      <c r="I28" s="7"/>
      <c r="J28" s="7"/>
    </row>
    <row r="29" spans="3:10" ht="18.5" customHeight="1">
      <c r="F29" s="16"/>
      <c r="I29" s="7"/>
      <c r="J29" s="7"/>
    </row>
    <row r="30" spans="3:10" ht="18.5" customHeight="1">
      <c r="C30" s="6" t="s">
        <v>74</v>
      </c>
      <c r="D30" s="313"/>
      <c r="F30" s="16"/>
      <c r="I30" s="7"/>
      <c r="J30" s="7"/>
    </row>
    <row r="31" spans="3:10" ht="18.5" customHeight="1">
      <c r="C31"/>
      <c r="D31" s="313">
        <v>2810004000</v>
      </c>
      <c r="E31" t="s">
        <v>298</v>
      </c>
      <c r="F31" s="16"/>
      <c r="G31" s="2">
        <v>1</v>
      </c>
      <c r="H31" s="80"/>
      <c r="I31" s="320">
        <f>VLOOKUP(Table3514[[#This Row],[Part Number]],'2026 Pricing Rework'!$B$9:$F$740,5,FALSE)</f>
        <v>147.80000000000001</v>
      </c>
      <c r="J31" s="13">
        <f>Table3514[[#This Row],[Your Price]]*Table3514[[#This Row],[Qty]]</f>
        <v>0</v>
      </c>
    </row>
    <row r="32" spans="3:10" ht="18.5" customHeight="1">
      <c r="D32" s="313">
        <v>2810014000</v>
      </c>
      <c r="E32" t="s">
        <v>296</v>
      </c>
      <c r="F32" s="16"/>
      <c r="G32" s="2">
        <v>1</v>
      </c>
      <c r="H32" s="80"/>
      <c r="I32" s="320">
        <f>VLOOKUP(Table3514[[#This Row],[Part Number]],'2026 Pricing Rework'!$B$9:$F$740,5,FALSE)</f>
        <v>295.64</v>
      </c>
      <c r="J32" s="13">
        <f>Table3514[[#This Row],[Your Price]]*Table3514[[#This Row],[Qty]]</f>
        <v>0</v>
      </c>
    </row>
    <row r="33" spans="3:10" ht="18.5" customHeight="1">
      <c r="D33" s="313">
        <v>2810024000</v>
      </c>
      <c r="E33" t="s">
        <v>297</v>
      </c>
      <c r="F33" s="16"/>
      <c r="G33" s="2">
        <v>1</v>
      </c>
      <c r="H33" s="80"/>
      <c r="I33" s="320">
        <f>VLOOKUP(Table3514[[#This Row],[Part Number]],'2026 Pricing Rework'!$B$9:$F$740,5,FALSE)</f>
        <v>412.2</v>
      </c>
      <c r="J33" s="13">
        <f>Table3514[[#This Row],[Your Price]]*Table3514[[#This Row],[Qty]]</f>
        <v>0</v>
      </c>
    </row>
    <row r="34" spans="3:10" ht="18.5" customHeight="1">
      <c r="D34" s="313">
        <v>2810064080</v>
      </c>
      <c r="E34" t="s">
        <v>75</v>
      </c>
      <c r="F34" s="16" t="s">
        <v>299</v>
      </c>
      <c r="G34" s="2">
        <v>1</v>
      </c>
      <c r="H34" s="80"/>
      <c r="I34" s="320">
        <f>VLOOKUP(Table3514[[#This Row],[Part Number]],'2026 Pricing Rework'!$B$9:$F$740,5,FALSE)</f>
        <v>1102.7</v>
      </c>
      <c r="J34" s="13">
        <f>Table3514[[#This Row],[Your Price]]*Table3514[[#This Row],[Qty]]</f>
        <v>0</v>
      </c>
    </row>
    <row r="35" spans="3:10" ht="18.5" customHeight="1">
      <c r="D35" s="313"/>
      <c r="F35" s="16"/>
      <c r="I35" s="12"/>
      <c r="J35" s="13"/>
    </row>
    <row r="36" spans="3:10" ht="18.5" customHeight="1">
      <c r="C36" s="6" t="s">
        <v>404</v>
      </c>
      <c r="D36" s="313"/>
      <c r="F36" s="16"/>
      <c r="I36" s="12"/>
      <c r="J36" s="13"/>
    </row>
    <row r="37" spans="3:10" ht="18.5" customHeight="1">
      <c r="C37" s="10"/>
      <c r="D37" s="313">
        <v>2810014800</v>
      </c>
      <c r="F37" s="16" t="s">
        <v>276</v>
      </c>
      <c r="G37" s="2">
        <v>1</v>
      </c>
      <c r="H37" s="80"/>
      <c r="I37" s="320">
        <f>VLOOKUP(Table3514[[#This Row],[Part Number]],'2026 Pricing Rework'!$B$9:$F$740,5,FALSE)</f>
        <v>18.95</v>
      </c>
      <c r="J37" s="13">
        <f>Table3514[[#This Row],[Your Price]]*Table3514[[#This Row],[Qty]]</f>
        <v>0</v>
      </c>
    </row>
    <row r="38" spans="3:10" ht="18.5" hidden="1" customHeight="1">
      <c r="C38" s="10"/>
      <c r="D38" s="313">
        <v>1312100945</v>
      </c>
      <c r="F38" s="16" t="s">
        <v>981</v>
      </c>
      <c r="G38" s="314">
        <v>4</v>
      </c>
      <c r="H38" s="315"/>
      <c r="I38" s="13">
        <f>VLOOKUP(Table3514[[#This Row],[Part Number]],'2025 Pricing Rework'!$B$9:$F$737,5,FALSE)</f>
        <v>238.10399999999998</v>
      </c>
      <c r="J38" s="13">
        <v>0</v>
      </c>
    </row>
    <row r="39" spans="3:10" ht="18.5" customHeight="1">
      <c r="C39" s="10"/>
      <c r="F39" s="16"/>
      <c r="H39" s="111"/>
      <c r="I39" s="111"/>
      <c r="J39" s="111"/>
    </row>
    <row r="40" spans="3:10" ht="18.5" customHeight="1">
      <c r="C40" s="10"/>
      <c r="F40" s="16"/>
      <c r="H40" s="111"/>
      <c r="I40" s="110"/>
      <c r="J40" s="318"/>
    </row>
    <row r="41" spans="3:10" ht="18.5" customHeight="1">
      <c r="C41" s="10"/>
      <c r="F41" s="16"/>
      <c r="H41" s="111"/>
      <c r="I41" s="111"/>
      <c r="J41" s="111"/>
    </row>
    <row r="42" spans="3:10" ht="18.5" customHeight="1">
      <c r="C42" s="6" t="s">
        <v>277</v>
      </c>
      <c r="E42" s="396" t="s">
        <v>2093</v>
      </c>
      <c r="F42" s="397"/>
      <c r="G42" s="424"/>
      <c r="I42" s="7"/>
      <c r="J42" s="7"/>
    </row>
    <row r="43" spans="3:10" ht="18.5" customHeight="1">
      <c r="C43" s="10"/>
      <c r="D43" s="313">
        <v>2811102800</v>
      </c>
      <c r="E43" t="s">
        <v>966</v>
      </c>
      <c r="F43" s="397" t="s">
        <v>2094</v>
      </c>
      <c r="G43" s="2">
        <v>1</v>
      </c>
      <c r="H43" s="80"/>
      <c r="I43" s="320">
        <f>VLOOKUP(Table3514[[#This Row],[Part Number]],'2026 Pricing Rework'!$B$9:$F$740,5,FALSE)</f>
        <v>4.5</v>
      </c>
      <c r="J43" s="13">
        <f>Table3514[[#This Row],[Your Price]]*Table3514[[#This Row],[Qty]]</f>
        <v>0</v>
      </c>
    </row>
    <row r="44" spans="3:10" ht="18.5" customHeight="1">
      <c r="C44" s="10"/>
      <c r="D44" s="313">
        <v>2811202800</v>
      </c>
      <c r="E44" t="s">
        <v>967</v>
      </c>
      <c r="F44" s="397" t="s">
        <v>2094</v>
      </c>
      <c r="G44" s="2">
        <v>1</v>
      </c>
      <c r="H44" s="80"/>
      <c r="I44" s="320">
        <f>VLOOKUP(Table3514[[#This Row],[Part Number]],'2026 Pricing Rework'!$B$9:$F$740,5,FALSE)</f>
        <v>4.59</v>
      </c>
      <c r="J44" s="13">
        <f>Table3514[[#This Row],[Your Price]]*Table3514[[#This Row],[Qty]]</f>
        <v>0</v>
      </c>
    </row>
    <row r="45" spans="3:10" ht="18.5" customHeight="1">
      <c r="C45" s="10"/>
      <c r="D45" s="313">
        <v>2811402800</v>
      </c>
      <c r="E45" t="s">
        <v>968</v>
      </c>
      <c r="F45" s="397" t="s">
        <v>2094</v>
      </c>
      <c r="G45" s="2">
        <v>1</v>
      </c>
      <c r="H45" s="80"/>
      <c r="I45" s="320">
        <f>VLOOKUP(Table3514[[#This Row],[Part Number]],'2026 Pricing Rework'!$B$9:$F$740,5,FALSE)</f>
        <v>49.26</v>
      </c>
      <c r="J45" s="13">
        <f>Table3514[[#This Row],[Your Price]]*Table3514[[#This Row],[Qty]]</f>
        <v>0</v>
      </c>
    </row>
    <row r="46" spans="3:10" ht="18.5" customHeight="1">
      <c r="C46" s="10"/>
      <c r="D46" s="313">
        <v>2811502800</v>
      </c>
      <c r="E46" t="s">
        <v>969</v>
      </c>
      <c r="F46" s="397" t="s">
        <v>2094</v>
      </c>
      <c r="G46" s="2">
        <v>1</v>
      </c>
      <c r="H46" s="80"/>
      <c r="I46" s="320">
        <f>VLOOKUP(Table3514[[#This Row],[Part Number]],'2026 Pricing Rework'!$B$9:$F$740,5,FALSE)</f>
        <v>52.95</v>
      </c>
      <c r="J46" s="13">
        <f>Table3514[[#This Row],[Your Price]]*Table3514[[#This Row],[Qty]]</f>
        <v>0</v>
      </c>
    </row>
    <row r="47" spans="3:10" ht="18.5" customHeight="1">
      <c r="C47" s="10"/>
      <c r="D47" s="313">
        <v>2811602890</v>
      </c>
      <c r="E47" t="s">
        <v>6</v>
      </c>
      <c r="F47" s="16" t="s">
        <v>1609</v>
      </c>
      <c r="G47" s="2">
        <v>1</v>
      </c>
      <c r="H47" s="80"/>
      <c r="I47" s="320">
        <f>VLOOKUP(Table3514[[#This Row],[Part Number]],'2026 Pricing Rework'!$B$9:$F$740,5,FALSE)</f>
        <v>63.77</v>
      </c>
      <c r="J47" s="13">
        <f>Table3514[[#This Row],[Your Price]]*Table3514[[#This Row],[Qty]]</f>
        <v>0</v>
      </c>
    </row>
    <row r="48" spans="3:10" ht="18.5" customHeight="1">
      <c r="C48" s="10"/>
      <c r="D48" s="313">
        <v>2811662890</v>
      </c>
      <c r="E48" t="s">
        <v>6</v>
      </c>
      <c r="F48" s="16" t="s">
        <v>1610</v>
      </c>
      <c r="G48" s="2">
        <v>1</v>
      </c>
      <c r="H48" s="80"/>
      <c r="I48" s="320">
        <f>VLOOKUP(Table3514[[#This Row],[Part Number]],'2026 Pricing Rework'!$B$9:$F$740,5,FALSE)</f>
        <v>69.37</v>
      </c>
      <c r="J48" s="13">
        <f>Table3514[[#This Row],[Your Price]]*Table3514[[#This Row],[Qty]]</f>
        <v>0</v>
      </c>
    </row>
    <row r="49" spans="3:10" ht="18.5" customHeight="1">
      <c r="D49" s="313">
        <v>2811702890</v>
      </c>
      <c r="E49" s="127" t="s">
        <v>7</v>
      </c>
      <c r="F49" s="2" t="s">
        <v>1609</v>
      </c>
      <c r="G49" s="2">
        <v>1</v>
      </c>
      <c r="H49" s="80"/>
      <c r="I49" s="320">
        <f>VLOOKUP(Table3514[[#This Row],[Part Number]],'2026 Pricing Rework'!$B$9:$F$740,5,FALSE)</f>
        <v>63.91</v>
      </c>
      <c r="J49" s="13">
        <f>Table3514[[#This Row],[Your Price]]*Table3514[[#This Row],[Qty]]</f>
        <v>0</v>
      </c>
    </row>
    <row r="50" spans="3:10" ht="37.5" customHeight="1">
      <c r="D50" s="313">
        <v>2811772890</v>
      </c>
      <c r="E50" s="316" t="s">
        <v>1612</v>
      </c>
      <c r="F50" s="127" t="s">
        <v>1613</v>
      </c>
      <c r="G50" s="7">
        <v>1</v>
      </c>
      <c r="H50" s="80"/>
      <c r="I50" s="320">
        <f>VLOOKUP(Table3514[[#This Row],[Part Number]],'2026 Pricing Rework'!$B$9:$F$740,5,FALSE)</f>
        <v>70.150000000000006</v>
      </c>
      <c r="J50" s="13">
        <f>Table3514[[#This Row],[Your Price]]*Table3514[[#This Row],[Qty]]</f>
        <v>0</v>
      </c>
    </row>
    <row r="51" spans="3:10" ht="18.5" customHeight="1">
      <c r="D51" s="313">
        <v>2811772891</v>
      </c>
      <c r="E51" t="s">
        <v>7</v>
      </c>
      <c r="F51" s="16" t="s">
        <v>1653</v>
      </c>
      <c r="G51" s="2">
        <v>1</v>
      </c>
      <c r="H51" s="80"/>
      <c r="I51" s="320">
        <f>VLOOKUP(Table3514[[#This Row],[Part Number]],'2026 Pricing Rework'!$B$9:$F$740,5,FALSE)</f>
        <v>65.510000000000005</v>
      </c>
      <c r="J51" s="13">
        <f>Table3514[[#This Row],[Your Price]]*Table3514[[#This Row],[Qty]]</f>
        <v>0</v>
      </c>
    </row>
    <row r="52" spans="3:10" ht="18.5" customHeight="1">
      <c r="D52" s="313"/>
      <c r="F52" s="16"/>
      <c r="I52" s="7"/>
      <c r="J52" s="7"/>
    </row>
    <row r="53" spans="3:10" ht="18.5" customHeight="1">
      <c r="C53" s="6" t="s">
        <v>977</v>
      </c>
      <c r="D53" s="313"/>
      <c r="F53" s="16"/>
      <c r="I53" s="7"/>
      <c r="J53" s="7"/>
    </row>
    <row r="54" spans="3:10" ht="18.5" customHeight="1">
      <c r="D54" s="313">
        <v>2810802800</v>
      </c>
      <c r="E54" t="s">
        <v>278</v>
      </c>
      <c r="F54" s="16" t="s">
        <v>1687</v>
      </c>
      <c r="G54" s="2">
        <v>1</v>
      </c>
      <c r="H54" s="81"/>
      <c r="I54" s="320">
        <f>VLOOKUP(Table3514[[#This Row],[Part Number]],'2026 Pricing Rework'!$B$9:$F$740,5,FALSE)</f>
        <v>76.22</v>
      </c>
      <c r="J54" s="13">
        <f>Table3514[[#This Row],[Your Price]]*Table3514[[#This Row],[Qty]]</f>
        <v>0</v>
      </c>
    </row>
    <row r="55" spans="3:10" ht="18.5" customHeight="1">
      <c r="F55" s="16"/>
      <c r="I55" s="7"/>
      <c r="J55" s="7"/>
    </row>
    <row r="56" spans="3:10" ht="18.5" customHeight="1">
      <c r="C56" s="6" t="s">
        <v>1608</v>
      </c>
      <c r="D56" s="313"/>
      <c r="F56" s="16"/>
      <c r="I56" s="7"/>
      <c r="J56" s="7"/>
    </row>
    <row r="57" spans="3:10" ht="18.5" customHeight="1">
      <c r="D57" s="313">
        <v>4027132308</v>
      </c>
      <c r="E57" t="s">
        <v>9</v>
      </c>
      <c r="F57" s="16" t="s">
        <v>1681</v>
      </c>
      <c r="G57" s="2">
        <v>1</v>
      </c>
      <c r="H57" s="80"/>
      <c r="I57" s="320">
        <f>VLOOKUP(Table3514[[#This Row],[Part Number]],'2026 Pricing Rework'!$B$9:$F$740,5,FALSE)</f>
        <v>124.99</v>
      </c>
      <c r="J57" s="13">
        <f>Table3514[[#This Row],[Your Price]]*Table3514[[#This Row],[Qty]]</f>
        <v>0</v>
      </c>
    </row>
    <row r="58" spans="3:10" ht="18.5" customHeight="1">
      <c r="D58" s="317">
        <v>462360123</v>
      </c>
      <c r="E58" t="s">
        <v>10</v>
      </c>
      <c r="F58" s="16" t="s">
        <v>1682</v>
      </c>
      <c r="G58" s="2">
        <v>1</v>
      </c>
      <c r="H58" s="81"/>
      <c r="I58" s="320">
        <f>VLOOKUP(Table3514[[#This Row],[Part Number]],'2026 Pricing Rework'!$B$9:$F$740,5,FALSE)</f>
        <v>185.21</v>
      </c>
      <c r="J58" s="13">
        <f>Table3514[[#This Row],[Your Price]]*Table3514[[#This Row],[Qty]]</f>
        <v>0</v>
      </c>
    </row>
    <row r="59" spans="3:10" ht="18.5" customHeight="1">
      <c r="D59" s="313"/>
      <c r="F59" s="16"/>
      <c r="H59" s="2"/>
      <c r="I59" s="2"/>
      <c r="J59" s="2"/>
    </row>
    <row r="60" spans="3:10" ht="18.5" customHeight="1">
      <c r="C60" s="6" t="s">
        <v>67</v>
      </c>
      <c r="D60" s="313"/>
      <c r="F60" s="16"/>
      <c r="I60" s="7"/>
      <c r="J60" s="7"/>
    </row>
    <row r="61" spans="3:10" ht="18.5" customHeight="1">
      <c r="C61" s="10"/>
      <c r="D61" s="313">
        <v>2811004500</v>
      </c>
      <c r="E61" t="s">
        <v>68</v>
      </c>
      <c r="F61" s="16" t="s">
        <v>31</v>
      </c>
      <c r="G61" s="2">
        <v>1</v>
      </c>
      <c r="H61" s="80"/>
      <c r="I61" s="320">
        <f>VLOOKUP(Table3514[[#This Row],[Part Number]],'2026 Pricing Rework'!$B$9:$F$740,5,FALSE)</f>
        <v>674.92</v>
      </c>
      <c r="J61" s="13">
        <f>Table3514[[#This Row],[Your Price]]*Table3514[[#This Row],[Qty]]</f>
        <v>0</v>
      </c>
    </row>
    <row r="62" spans="3:10" ht="18.5" customHeight="1">
      <c r="C62" s="10"/>
      <c r="D62" s="313">
        <v>2811024500</v>
      </c>
      <c r="E62" t="s">
        <v>70</v>
      </c>
      <c r="F62" s="16" t="s">
        <v>1611</v>
      </c>
      <c r="G62" s="2">
        <v>1</v>
      </c>
      <c r="H62" s="80"/>
      <c r="I62" s="320">
        <f>VLOOKUP(Table3514[[#This Row],[Part Number]],'2026 Pricing Rework'!$B$9:$F$740,5,FALSE)</f>
        <v>1344.48</v>
      </c>
      <c r="J62" s="13">
        <f>Table3514[[#This Row],[Your Price]]*Table3514[[#This Row],[Qty]]</f>
        <v>0</v>
      </c>
    </row>
    <row r="63" spans="3:10" ht="18.5" customHeight="1">
      <c r="C63" s="10"/>
      <c r="D63" s="313"/>
      <c r="F63" s="16"/>
      <c r="I63" s="7"/>
      <c r="J63" s="7"/>
    </row>
    <row r="64" spans="3:10" ht="18.5" customHeight="1">
      <c r="C64" s="10"/>
      <c r="D64" s="313"/>
      <c r="F64" s="16"/>
      <c r="I64" s="7"/>
      <c r="J64" s="7"/>
    </row>
    <row r="65" spans="3:10" ht="18.5" customHeight="1">
      <c r="C65" s="10"/>
      <c r="D65" s="313"/>
      <c r="F65" s="16"/>
      <c r="I65" s="7"/>
      <c r="J65" s="7"/>
    </row>
    <row r="66" spans="3:10" ht="18.5" customHeight="1">
      <c r="C66" s="10"/>
      <c r="D66" s="313"/>
      <c r="F66" s="16"/>
      <c r="I66" s="7"/>
      <c r="J66" s="7"/>
    </row>
    <row r="67" spans="3:10" ht="18.5" customHeight="1">
      <c r="D67" s="313"/>
      <c r="F67" s="16"/>
      <c r="I67" s="7"/>
      <c r="J67" s="7"/>
    </row>
    <row r="68" spans="3:10" ht="14.4" hidden="1" customHeight="1">
      <c r="C68" s="6" t="s">
        <v>82</v>
      </c>
      <c r="F68" s="16"/>
      <c r="I68" s="13"/>
      <c r="J68" s="13"/>
    </row>
    <row r="69" spans="3:10" ht="14.4" hidden="1" customHeight="1">
      <c r="D69" s="2">
        <v>462101105</v>
      </c>
      <c r="F69" s="16" t="s">
        <v>290</v>
      </c>
      <c r="G69" s="2">
        <v>1</v>
      </c>
      <c r="H69" s="80"/>
      <c r="I69" s="13" t="e">
        <f>VLOOKUP(Table3514[[#This Row],[Part Number]],#REF!,11,FALSE)</f>
        <v>#REF!</v>
      </c>
      <c r="J69" s="13" t="e">
        <f>Table3514[[#This Row],[Your Price]]*Table3514[[#This Row],[Qty]]</f>
        <v>#REF!</v>
      </c>
    </row>
    <row r="70" spans="3:10" ht="14.4" hidden="1" customHeight="1">
      <c r="D70" s="2">
        <v>462709421</v>
      </c>
      <c r="F70" s="16" t="s">
        <v>291</v>
      </c>
      <c r="G70" s="2">
        <v>1</v>
      </c>
      <c r="H70" s="80"/>
      <c r="I70" s="13" t="e">
        <f>VLOOKUP(Table3514[[#This Row],[Part Number]],#REF!,11,FALSE)</f>
        <v>#REF!</v>
      </c>
      <c r="J70" s="13" t="e">
        <f>Table3514[[#This Row],[Your Price]]*Table3514[[#This Row],[Qty]]</f>
        <v>#REF!</v>
      </c>
    </row>
    <row r="71" spans="3:10" ht="14.4" hidden="1" customHeight="1">
      <c r="F71" s="16"/>
    </row>
  </sheetData>
  <sheetProtection algorithmName="SHA-512" hashValue="1femkdin+kGxYDd+1h5GomORfFOi0CDcGoRMqPHcQzbiT7EHxt9M8xKjE8/v33ylOqcpD+nekPGTSepch9ejfw==" saltValue="zuX6Duv+faBe2pF2Yh5cqA==" spinCount="100000" sheet="1" selectLockedCells="1"/>
  <mergeCells count="1">
    <mergeCell ref="D1:G1"/>
  </mergeCells>
  <phoneticPr fontId="43" type="noConversion"/>
  <hyperlinks>
    <hyperlink ref="F51" location="'NPT Adapters'!A1" display="3&quot; NPT Union Adapter Fitting" xr:uid="{BAC62A52-ECBC-45F0-8AE6-952DE705DAC0}"/>
  </hyperlinks>
  <pageMargins left="0.7" right="0.7" top="0.75" bottom="0.75" header="0.3" footer="0.3"/>
  <pageSetup orientation="portrait" r:id="rId1"/>
  <ignoredErrors>
    <ignoredError sqref="J68:J70 J41:J42 J4:J8 J39 J59:J60 J61:J62 J55:J56 J52:J53 J43:J51 J54 J57:J58 J35:J36 J28:J30 J16:J17 J12:J13 J25:J26 J9:J11 J27 J14:J15 J19:J20 J31:J34 J37 J21:J24" calculatedColumn="1"/>
  </ignoredErrors>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tabColor theme="5"/>
  </sheetPr>
  <dimension ref="A1:K80"/>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0" customHeight="1" zeroHeight="1"/>
  <cols>
    <col min="1" max="1" width="0.90625" customWidth="1"/>
    <col min="2" max="2" width="25.81640625" style="1" customWidth="1"/>
    <col min="3" max="3" width="27.1796875" style="1" bestFit="1" customWidth="1"/>
    <col min="4" max="4" width="14.81640625" style="2" customWidth="1"/>
    <col min="5" max="5" width="20.81640625" customWidth="1"/>
    <col min="6" max="6" width="28.81640625" style="16" customWidth="1"/>
    <col min="7" max="7" width="9.81640625" style="2" customWidth="1"/>
    <col min="8" max="8" width="11.81640625" style="7" customWidth="1"/>
    <col min="9" max="9" width="11.81640625" style="8" customWidth="1"/>
    <col min="10" max="10" width="11.81640625" style="8" hidden="1" customWidth="1"/>
    <col min="11" max="11" width="13.81640625" style="8" customWidth="1"/>
    <col min="12" max="16384" width="8.90625" hidden="1"/>
  </cols>
  <sheetData>
    <row r="1" spans="1:11" ht="54" customHeight="1">
      <c r="A1" s="133"/>
      <c r="B1" s="136"/>
      <c r="C1" s="135"/>
      <c r="D1" s="429" t="s">
        <v>315</v>
      </c>
      <c r="E1" s="429"/>
      <c r="F1" s="429"/>
      <c r="G1" s="429"/>
      <c r="H1" s="22" t="s">
        <v>279</v>
      </c>
    </row>
    <row r="2" spans="1:11" ht="18.5">
      <c r="A2" s="61"/>
      <c r="B2" s="3" t="s">
        <v>145</v>
      </c>
      <c r="C2" s="3" t="s">
        <v>14</v>
      </c>
      <c r="D2" s="4" t="s">
        <v>300</v>
      </c>
      <c r="E2" s="4" t="s">
        <v>343</v>
      </c>
      <c r="F2" s="129" t="s">
        <v>89</v>
      </c>
      <c r="G2" s="60" t="s">
        <v>53</v>
      </c>
      <c r="H2" s="26" t="s">
        <v>205</v>
      </c>
      <c r="I2" s="307" t="s">
        <v>1670</v>
      </c>
      <c r="J2" s="20" t="s">
        <v>1669</v>
      </c>
      <c r="K2" s="20" t="s">
        <v>262</v>
      </c>
    </row>
    <row r="3" spans="1:11" ht="29">
      <c r="A3" s="62"/>
      <c r="B3" s="5" t="s">
        <v>145</v>
      </c>
      <c r="C3" s="6" t="s">
        <v>230</v>
      </c>
      <c r="F3" s="17" t="s">
        <v>43</v>
      </c>
      <c r="I3" s="13"/>
      <c r="J3" s="13"/>
      <c r="K3" s="13"/>
    </row>
    <row r="4" spans="1:11" ht="14.4" customHeight="1">
      <c r="B4" s="443"/>
      <c r="C4" s="443"/>
      <c r="D4" s="313">
        <v>2813920004</v>
      </c>
      <c r="E4" t="s">
        <v>23</v>
      </c>
      <c r="F4" s="16" t="s">
        <v>392</v>
      </c>
      <c r="G4" s="2">
        <v>1</v>
      </c>
      <c r="H4" s="80"/>
      <c r="I4" s="304">
        <f>VLOOKUP(Table337[[#This Row],[Part Number]],'2026 Pricing Rework'!$B$32:$F$740,5,FALSE)</f>
        <v>197.69</v>
      </c>
      <c r="J4" s="13">
        <f>VLOOKUP(Table337[[#This Row],[Part Number]],'2025 Pricing Rework'!$B$31:$F$737,4,FALSE)</f>
        <v>198.07</v>
      </c>
      <c r="K4" s="13">
        <f>Table337[[#This Row],[Your Price]]*Table337[[#This Row],[Qty]]</f>
        <v>0</v>
      </c>
    </row>
    <row r="5" spans="1:11" ht="14.4" customHeight="1">
      <c r="B5" s="443"/>
      <c r="C5" s="443"/>
      <c r="D5" s="313">
        <v>2813920006</v>
      </c>
      <c r="E5" t="s">
        <v>22</v>
      </c>
      <c r="F5" s="16" t="s">
        <v>391</v>
      </c>
      <c r="G5" s="2">
        <v>1</v>
      </c>
      <c r="H5" s="80"/>
      <c r="I5" s="304">
        <f>VLOOKUP(Table337[[#This Row],[Part Number]],'2026 Pricing Rework'!$B$32:$F$740,5,FALSE)</f>
        <v>199.61</v>
      </c>
      <c r="J5" s="13">
        <f>VLOOKUP(Table337[[#This Row],[Part Number]],'2025 Pricing Rework'!$B$31:$F$737,4,FALSE)</f>
        <v>199.99</v>
      </c>
      <c r="K5" s="13">
        <f>Table337[[#This Row],[Your Price]]*Table337[[#This Row],[Qty]]</f>
        <v>0</v>
      </c>
    </row>
    <row r="6" spans="1:11" ht="14.4" customHeight="1">
      <c r="B6" s="443"/>
      <c r="C6" s="443"/>
      <c r="D6" s="313">
        <v>2813920018</v>
      </c>
      <c r="E6" t="s">
        <v>23</v>
      </c>
      <c r="F6" s="16" t="s">
        <v>407</v>
      </c>
      <c r="G6" s="2">
        <v>1</v>
      </c>
      <c r="H6" s="80"/>
      <c r="I6" s="304">
        <f>VLOOKUP(Table337[[#This Row],[Part Number]],'2026 Pricing Rework'!$B$32:$F$740,5,FALSE)</f>
        <v>188.33</v>
      </c>
      <c r="J6" s="13">
        <f>VLOOKUP(Table337[[#This Row],[Part Number]],'2025 Pricing Rework'!$B$31:$F$737,4,FALSE)</f>
        <v>188.68</v>
      </c>
      <c r="K6" s="13">
        <f>Table337[[#This Row],[Your Price]]*Table337[[#This Row],[Qty]]</f>
        <v>0</v>
      </c>
    </row>
    <row r="7" spans="1:11" ht="14.4" customHeight="1">
      <c r="B7" s="443"/>
      <c r="C7" s="443"/>
      <c r="D7" s="313">
        <v>2813920020</v>
      </c>
      <c r="E7" t="s">
        <v>22</v>
      </c>
      <c r="F7" s="16" t="s">
        <v>407</v>
      </c>
      <c r="G7" s="2">
        <v>1</v>
      </c>
      <c r="H7" s="80"/>
      <c r="I7" s="304">
        <f>VLOOKUP(Table337[[#This Row],[Part Number]],'2026 Pricing Rework'!$B$32:$F$740,5,FALSE)</f>
        <v>188.76</v>
      </c>
      <c r="J7" s="13">
        <f>VLOOKUP(Table337[[#This Row],[Part Number]],'2025 Pricing Rework'!$B$31:$F$737,4,FALSE)</f>
        <v>189.12</v>
      </c>
      <c r="K7" s="13">
        <f>Table337[[#This Row],[Your Price]]*Table337[[#This Row],[Qty]]</f>
        <v>0</v>
      </c>
    </row>
    <row r="8" spans="1:11" ht="14.4" customHeight="1">
      <c r="B8" s="443"/>
      <c r="C8" s="443"/>
      <c r="D8" s="313">
        <v>2813920030</v>
      </c>
      <c r="E8" t="s">
        <v>23</v>
      </c>
      <c r="F8" s="16" t="s">
        <v>393</v>
      </c>
      <c r="G8" s="2">
        <v>1</v>
      </c>
      <c r="H8" s="80"/>
      <c r="I8" s="304">
        <f>VLOOKUP(Table337[[#This Row],[Part Number]],'2026 Pricing Rework'!$B$32:$F$740,5,FALSE)</f>
        <v>336.42</v>
      </c>
      <c r="J8" s="13">
        <f>VLOOKUP(Table337[[#This Row],[Part Number]],'2025 Pricing Rework'!$B$31:$F$737,4,FALSE)</f>
        <v>337.07</v>
      </c>
      <c r="K8" s="13">
        <f>Table337[[#This Row],[Your Price]]*Table337[[#This Row],[Qty]]</f>
        <v>0</v>
      </c>
    </row>
    <row r="9" spans="1:11" ht="14.4" customHeight="1">
      <c r="B9" s="443"/>
      <c r="C9" s="443"/>
      <c r="D9" s="313">
        <v>2813920032</v>
      </c>
      <c r="E9" t="s">
        <v>22</v>
      </c>
      <c r="F9" s="16" t="s">
        <v>393</v>
      </c>
      <c r="G9" s="2">
        <v>1</v>
      </c>
      <c r="H9" s="80"/>
      <c r="I9" s="304">
        <f>VLOOKUP(Table337[[#This Row],[Part Number]],'2026 Pricing Rework'!$B$32:$F$740,5,FALSE)</f>
        <v>343.33</v>
      </c>
      <c r="J9" s="13">
        <f>VLOOKUP(Table337[[#This Row],[Part Number]],'2025 Pricing Rework'!$B$31:$F$737,4,FALSE)</f>
        <v>343.99</v>
      </c>
      <c r="K9" s="13">
        <f>Table337[[#This Row],[Your Price]]*Table337[[#This Row],[Qty]]</f>
        <v>0</v>
      </c>
    </row>
    <row r="10" spans="1:11" ht="14.4" customHeight="1">
      <c r="B10" s="443"/>
      <c r="C10" s="443"/>
      <c r="D10" s="313">
        <v>2813920011</v>
      </c>
      <c r="E10" t="s">
        <v>23</v>
      </c>
      <c r="F10" s="157" t="s">
        <v>394</v>
      </c>
      <c r="G10" s="2">
        <v>1</v>
      </c>
      <c r="H10" s="80"/>
      <c r="I10" s="304">
        <f>VLOOKUP(Table337[[#This Row],[Part Number]],'2026 Pricing Rework'!$B$32:$F$740,5,FALSE)</f>
        <v>162.38999999999999</v>
      </c>
      <c r="J10" s="13">
        <f>VLOOKUP(Table337[[#This Row],[Part Number]],'2025 Pricing Rework'!$B$31:$F$737,4,FALSE)</f>
        <v>162.69999999999999</v>
      </c>
      <c r="K10" s="13">
        <f>Table337[[#This Row],[Your Price]]*Table337[[#This Row],[Qty]]</f>
        <v>0</v>
      </c>
    </row>
    <row r="11" spans="1:11" ht="14.4" customHeight="1">
      <c r="B11" s="443"/>
      <c r="C11" s="443"/>
      <c r="D11" s="313">
        <v>2813920013</v>
      </c>
      <c r="E11" t="s">
        <v>22</v>
      </c>
      <c r="F11" s="157" t="s">
        <v>394</v>
      </c>
      <c r="G11" s="2">
        <v>1</v>
      </c>
      <c r="H11" s="80"/>
      <c r="I11" s="304">
        <f>VLOOKUP(Table337[[#This Row],[Part Number]],'2026 Pricing Rework'!$B$32:$F$740,5,FALSE)</f>
        <v>169.41</v>
      </c>
      <c r="J11" s="13">
        <f>VLOOKUP(Table337[[#This Row],[Part Number]],'2025 Pricing Rework'!$B$31:$F$737,4,FALSE)</f>
        <v>169.74</v>
      </c>
      <c r="K11" s="13">
        <f>Table337[[#This Row],[Your Price]]*Table337[[#This Row],[Qty]]</f>
        <v>0</v>
      </c>
    </row>
    <row r="12" spans="1:11" ht="14.4" customHeight="1">
      <c r="B12" s="9"/>
      <c r="C12" s="5" t="s">
        <v>234</v>
      </c>
      <c r="D12" s="313"/>
      <c r="F12" s="17"/>
      <c r="I12" s="13"/>
      <c r="J12" s="13"/>
      <c r="K12" s="13"/>
    </row>
    <row r="13" spans="1:11" ht="14.4" customHeight="1">
      <c r="B13" s="9"/>
      <c r="D13" s="313">
        <v>1312100325</v>
      </c>
      <c r="E13" t="s">
        <v>235</v>
      </c>
      <c r="F13" s="17"/>
      <c r="G13" s="2">
        <v>1</v>
      </c>
      <c r="H13" s="80"/>
      <c r="I13" s="304">
        <f>VLOOKUP(Table337[[#This Row],[Part Number]],'2026 Pricing Rework'!$B$32:$F$740,5,FALSE)</f>
        <v>3.77</v>
      </c>
      <c r="J13" s="13">
        <f>VLOOKUP(Table337[[#This Row],[Part Number]],'2025 Pricing Rework'!$B$31:$F$737,4,FALSE)</f>
        <v>3.77</v>
      </c>
      <c r="K13" s="13">
        <f>Table337[[#This Row],[Your Price]]*Table337[[#This Row],[Qty]]</f>
        <v>0</v>
      </c>
    </row>
    <row r="14" spans="1:11" ht="14.4" customHeight="1">
      <c r="B14" s="9"/>
      <c r="C14" s="9"/>
      <c r="D14" s="313">
        <v>1312100326</v>
      </c>
      <c r="E14" t="s">
        <v>236</v>
      </c>
      <c r="F14" s="17"/>
      <c r="G14" s="2">
        <v>1</v>
      </c>
      <c r="H14" s="80"/>
      <c r="I14" s="304">
        <f>VLOOKUP(Table337[[#This Row],[Part Number]],'2026 Pricing Rework'!$B$32:$F$740,5,FALSE)</f>
        <v>3.79</v>
      </c>
      <c r="J14" s="13">
        <f>VLOOKUP(Table337[[#This Row],[Part Number]],'2025 Pricing Rework'!$B$31:$F$737,4,FALSE)</f>
        <v>3.8</v>
      </c>
      <c r="K14" s="13">
        <f>Table337[[#This Row],[Your Price]]*Table337[[#This Row],[Qty]]</f>
        <v>0</v>
      </c>
    </row>
    <row r="15" spans="1:11" ht="14.4" customHeight="1">
      <c r="B15" s="9"/>
      <c r="C15" s="9"/>
      <c r="D15" s="313">
        <v>1312100335</v>
      </c>
      <c r="E15" t="s">
        <v>237</v>
      </c>
      <c r="F15" s="17"/>
      <c r="G15" s="2">
        <v>1</v>
      </c>
      <c r="H15" s="80"/>
      <c r="I15" s="304">
        <f>VLOOKUP(Table337[[#This Row],[Part Number]],'2026 Pricing Rework'!$B$32:$F$740,5,FALSE)</f>
        <v>17.2</v>
      </c>
      <c r="J15" s="13">
        <f>VLOOKUP(Table337[[#This Row],[Part Number]],'2025 Pricing Rework'!$B$31:$F$737,4,FALSE)</f>
        <v>17.23</v>
      </c>
      <c r="K15" s="13">
        <f>Table337[[#This Row],[Your Price]]*Table337[[#This Row],[Qty]]</f>
        <v>0</v>
      </c>
    </row>
    <row r="16" spans="1:11" ht="14.4" customHeight="1">
      <c r="B16" s="9"/>
      <c r="C16" s="9"/>
      <c r="D16" s="313">
        <v>1310203228</v>
      </c>
      <c r="E16" t="s">
        <v>238</v>
      </c>
      <c r="F16" s="17"/>
      <c r="G16" s="2">
        <v>1</v>
      </c>
      <c r="H16" s="80"/>
      <c r="I16" s="304">
        <f>VLOOKUP(Table337[[#This Row],[Part Number]],'2026 Pricing Rework'!$B$32:$F$740,5,FALSE)</f>
        <v>5.95</v>
      </c>
      <c r="J16" s="13">
        <f>VLOOKUP(Table337[[#This Row],[Part Number]],'2025 Pricing Rework'!$B$31:$F$737,4,FALSE)</f>
        <v>5.96</v>
      </c>
      <c r="K16" s="13">
        <f>Table337[[#This Row],[Your Price]]*Table337[[#This Row],[Qty]]</f>
        <v>0</v>
      </c>
    </row>
    <row r="17" spans="2:11" ht="14.4" customHeight="1">
      <c r="B17" s="9"/>
      <c r="C17" s="9"/>
      <c r="D17" s="313">
        <v>1310072403</v>
      </c>
      <c r="E17" t="s">
        <v>239</v>
      </c>
      <c r="F17" s="17"/>
      <c r="G17" s="2">
        <v>1</v>
      </c>
      <c r="H17" s="80"/>
      <c r="I17" s="304">
        <f>VLOOKUP(Table337[[#This Row],[Part Number]],'2026 Pricing Rework'!$B$32:$F$740,5,FALSE)</f>
        <v>10.6</v>
      </c>
      <c r="J17" s="13">
        <f>VLOOKUP(Table337[[#This Row],[Part Number]],'2025 Pricing Rework'!$B$31:$F$737,4,FALSE)</f>
        <v>10.61</v>
      </c>
      <c r="K17" s="13">
        <f>Table337[[#This Row],[Your Price]]*Table337[[#This Row],[Qty]]</f>
        <v>0</v>
      </c>
    </row>
    <row r="18" spans="2:11" ht="14.4" customHeight="1">
      <c r="B18" s="9"/>
      <c r="C18" s="9"/>
      <c r="D18" s="313">
        <v>1310201169</v>
      </c>
      <c r="E18" t="s">
        <v>240</v>
      </c>
      <c r="F18" s="17"/>
      <c r="G18" s="2">
        <v>1</v>
      </c>
      <c r="H18" s="80"/>
      <c r="I18" s="304">
        <f>VLOOKUP(Table337[[#This Row],[Part Number]],'2026 Pricing Rework'!$B$32:$F$740,5,FALSE)</f>
        <v>15.9</v>
      </c>
      <c r="J18" s="13">
        <f>VLOOKUP(Table337[[#This Row],[Part Number]],'2025 Pricing Rework'!$B$31:$F$737,4,FALSE)</f>
        <v>15.92</v>
      </c>
      <c r="K18" s="13">
        <f>Table337[[#This Row],[Your Price]]*Table337[[#This Row],[Qty]]</f>
        <v>0</v>
      </c>
    </row>
    <row r="19" spans="2:11" ht="14.4" customHeight="1">
      <c r="B19"/>
      <c r="C19" s="9"/>
      <c r="D19" s="313">
        <v>1310256325</v>
      </c>
      <c r="E19" t="s">
        <v>241</v>
      </c>
      <c r="F19" s="17"/>
      <c r="G19" s="2">
        <v>1</v>
      </c>
      <c r="H19" s="80"/>
      <c r="I19" s="304">
        <f>VLOOKUP(Table337[[#This Row],[Part Number]],'2026 Pricing Rework'!$B$32:$F$740,5,FALSE)</f>
        <v>34.69</v>
      </c>
      <c r="J19" s="13">
        <f>VLOOKUP(Table337[[#This Row],[Part Number]],'2025 Pricing Rework'!$B$31:$F$737,4,FALSE)</f>
        <v>34.75</v>
      </c>
      <c r="K19" s="13">
        <f>Table337[[#This Row],[Your Price]]*Table337[[#This Row],[Qty]]</f>
        <v>0</v>
      </c>
    </row>
    <row r="20" spans="2:11" ht="14.4" customHeight="1">
      <c r="B20" s="9"/>
      <c r="C20" s="9"/>
      <c r="D20" s="313">
        <v>1310256514</v>
      </c>
      <c r="E20" t="s">
        <v>242</v>
      </c>
      <c r="F20" s="17"/>
      <c r="G20" s="2">
        <v>1</v>
      </c>
      <c r="H20" s="80"/>
      <c r="I20" s="304">
        <f>VLOOKUP(Table337[[#This Row],[Part Number]],'2026 Pricing Rework'!$B$32:$F$740,5,FALSE)</f>
        <v>37.770000000000003</v>
      </c>
      <c r="J20" s="13">
        <f>VLOOKUP(Table337[[#This Row],[Part Number]],'2025 Pricing Rework'!$B$31:$F$737,4,FALSE)</f>
        <v>37.83</v>
      </c>
      <c r="K20" s="13">
        <f>Table337[[#This Row],[Your Price]]*Table337[[#This Row],[Qty]]</f>
        <v>0</v>
      </c>
    </row>
    <row r="21" spans="2:11" ht="14.4" customHeight="1">
      <c r="B21" s="9"/>
      <c r="C21" s="9"/>
      <c r="D21" s="313">
        <v>1310256082</v>
      </c>
      <c r="E21" t="s">
        <v>243</v>
      </c>
      <c r="F21" s="17"/>
      <c r="G21" s="2">
        <v>1</v>
      </c>
      <c r="H21" s="80"/>
      <c r="I21" s="304">
        <f>VLOOKUP(Table337[[#This Row],[Part Number]],'2026 Pricing Rework'!$B$32:$F$740,5,FALSE)</f>
        <v>46.27</v>
      </c>
      <c r="J21" s="13">
        <f>VLOOKUP(Table337[[#This Row],[Part Number]],'2025 Pricing Rework'!$B$31:$F$737,4,FALSE)</f>
        <v>46.36</v>
      </c>
      <c r="K21" s="13">
        <f>Table337[[#This Row],[Your Price]]*Table337[[#This Row],[Qty]]</f>
        <v>0</v>
      </c>
    </row>
    <row r="22" spans="2:11" ht="14.4" customHeight="1">
      <c r="B22" s="9"/>
      <c r="C22" s="5" t="s">
        <v>370</v>
      </c>
      <c r="D22" s="313"/>
      <c r="F22" s="17"/>
      <c r="H22" s="111">
        <v>1</v>
      </c>
      <c r="I22" s="12"/>
      <c r="J22" s="12"/>
      <c r="K22" s="13"/>
    </row>
    <row r="23" spans="2:11" ht="14.4" customHeight="1">
      <c r="B23" s="9"/>
      <c r="C23" s="9"/>
      <c r="D23" s="313">
        <v>2811007700</v>
      </c>
      <c r="E23" t="s">
        <v>399</v>
      </c>
      <c r="G23" s="2">
        <v>1</v>
      </c>
      <c r="H23" s="80"/>
      <c r="I23" s="304">
        <f>VLOOKUP(Table337[[#This Row],[Part Number]],'2026 Pricing Rework'!$B$32:$F$740,5,FALSE)</f>
        <v>11.84</v>
      </c>
      <c r="J23" s="13">
        <f>VLOOKUP(Table337[[#This Row],[Part Number]],'2025 Pricing Rework'!$B$31:$F$737,4,FALSE)</f>
        <v>11.86</v>
      </c>
      <c r="K23" s="13">
        <f>Table337[[#This Row],[Your Price]]*Table337[[#This Row],[Qty]]</f>
        <v>0</v>
      </c>
    </row>
    <row r="24" spans="2:11" ht="14.4" customHeight="1">
      <c r="B24" s="9"/>
      <c r="C24" s="9"/>
      <c r="D24" s="313">
        <v>2811117700</v>
      </c>
      <c r="E24" t="s">
        <v>400</v>
      </c>
      <c r="G24" s="2">
        <v>1</v>
      </c>
      <c r="H24" s="80"/>
      <c r="I24" s="304">
        <f>VLOOKUP(Table337[[#This Row],[Part Number]],'2026 Pricing Rework'!$B$32:$F$740,5,FALSE)</f>
        <v>23.89</v>
      </c>
      <c r="J24" s="13">
        <f>VLOOKUP(Table337[[#This Row],[Part Number]],'2025 Pricing Rework'!$B$31:$F$737,4,FALSE)</f>
        <v>23.93</v>
      </c>
      <c r="K24" s="13">
        <f>Table337[[#This Row],[Your Price]]*Table337[[#This Row],[Qty]]</f>
        <v>0</v>
      </c>
    </row>
    <row r="25" spans="2:11" ht="14.4" customHeight="1">
      <c r="B25" s="9"/>
      <c r="C25" s="9"/>
      <c r="D25" s="313">
        <v>2811227700</v>
      </c>
      <c r="E25" t="s">
        <v>401</v>
      </c>
      <c r="G25" s="2">
        <v>1</v>
      </c>
      <c r="H25" s="80"/>
      <c r="I25" s="304">
        <f>VLOOKUP(Table337[[#This Row],[Part Number]],'2026 Pricing Rework'!$B$32:$F$740,5,FALSE)</f>
        <v>41.09</v>
      </c>
      <c r="J25" s="13">
        <f>VLOOKUP(Table337[[#This Row],[Part Number]],'2025 Pricing Rework'!$B$31:$F$737,4,FALSE)</f>
        <v>41.17</v>
      </c>
      <c r="K25" s="13">
        <f>Table337[[#This Row],[Your Price]]*Table337[[#This Row],[Qty]]</f>
        <v>0</v>
      </c>
    </row>
    <row r="26" spans="2:11" ht="14.4" customHeight="1">
      <c r="B26" s="9"/>
      <c r="C26" s="9"/>
      <c r="D26" s="313">
        <v>2811447700</v>
      </c>
      <c r="E26" t="s">
        <v>402</v>
      </c>
      <c r="G26" s="2">
        <v>1</v>
      </c>
      <c r="H26" s="80"/>
      <c r="I26" s="304">
        <f>VLOOKUP(Table337[[#This Row],[Part Number]],'2026 Pricing Rework'!$B$32:$F$740,5,FALSE)</f>
        <v>50.43</v>
      </c>
      <c r="J26" s="13">
        <f>VLOOKUP(Table337[[#This Row],[Part Number]],'2025 Pricing Rework'!$B$31:$F$737,4,FALSE)</f>
        <v>50.53</v>
      </c>
      <c r="K26" s="13">
        <f>Table337[[#This Row],[Your Price]]*Table337[[#This Row],[Qty]]</f>
        <v>0</v>
      </c>
    </row>
    <row r="27" spans="2:11" ht="14.4" customHeight="1">
      <c r="B27" s="9"/>
      <c r="C27" s="9"/>
      <c r="D27" s="313">
        <v>2811557700</v>
      </c>
      <c r="E27" t="s">
        <v>403</v>
      </c>
      <c r="G27" s="2">
        <v>1</v>
      </c>
      <c r="H27" s="80"/>
      <c r="I27" s="304">
        <f>VLOOKUP(Table337[[#This Row],[Part Number]],'2026 Pricing Rework'!$B$32:$F$740,5,FALSE)</f>
        <v>73.41</v>
      </c>
      <c r="J27" s="13">
        <f>VLOOKUP(Table337[[#This Row],[Part Number]],'2025 Pricing Rework'!$B$31:$F$737,4,FALSE)</f>
        <v>73.540000000000006</v>
      </c>
      <c r="K27" s="13">
        <f>Table337[[#This Row],[Your Price]]*Table337[[#This Row],[Qty]]</f>
        <v>0</v>
      </c>
    </row>
    <row r="28" spans="2:11" ht="14.4" customHeight="1">
      <c r="B28" s="9"/>
      <c r="C28" s="5" t="s">
        <v>1627</v>
      </c>
      <c r="D28" s="313"/>
      <c r="H28" s="111">
        <v>7</v>
      </c>
      <c r="I28" s="12"/>
      <c r="J28" s="12"/>
      <c r="K28" s="13"/>
    </row>
    <row r="29" spans="2:11" ht="14.4" customHeight="1">
      <c r="B29" s="9"/>
      <c r="C29" s="9"/>
      <c r="D29" s="313">
        <v>2811007900</v>
      </c>
      <c r="E29" t="s">
        <v>1645</v>
      </c>
      <c r="G29" s="2">
        <v>1</v>
      </c>
      <c r="H29" s="158"/>
      <c r="I29" s="304">
        <f>VLOOKUP(Table337[[#This Row],[Part Number]],'2026 Pricing Rework'!$B$32:$F$740,5,FALSE)</f>
        <v>15.81</v>
      </c>
      <c r="J29" s="13">
        <f>VLOOKUP(Table337[[#This Row],[Part Number]],'2025 Pricing Rework'!$B$31:$F$737,4,FALSE)</f>
        <v>15.83</v>
      </c>
      <c r="K29" s="13">
        <f>Table337[[#This Row],[Your Price]]*Table337[[#This Row],[Qty]]</f>
        <v>0</v>
      </c>
    </row>
    <row r="30" spans="2:11" ht="14.4" customHeight="1">
      <c r="B30" s="9"/>
      <c r="C30" s="9"/>
      <c r="D30" s="313">
        <v>2811117900</v>
      </c>
      <c r="E30" t="s">
        <v>1646</v>
      </c>
      <c r="G30" s="2">
        <v>1</v>
      </c>
      <c r="H30" s="80"/>
      <c r="I30" s="304">
        <f>VLOOKUP(Table337[[#This Row],[Part Number]],'2026 Pricing Rework'!$B$32:$F$740,5,FALSE)</f>
        <v>27.17</v>
      </c>
      <c r="J30" s="13">
        <f>VLOOKUP(Table337[[#This Row],[Part Number]],'2025 Pricing Rework'!$B$31:$F$737,4,FALSE)</f>
        <v>27.21</v>
      </c>
      <c r="K30" s="13">
        <f>Table337[[#This Row],[Your Price]]*Table337[[#This Row],[Qty]]</f>
        <v>0</v>
      </c>
    </row>
    <row r="31" spans="2:11" ht="14.4" customHeight="1">
      <c r="B31" s="9"/>
      <c r="C31" s="9"/>
      <c r="D31" s="313">
        <v>2811227900</v>
      </c>
      <c r="E31" t="s">
        <v>1647</v>
      </c>
      <c r="G31" s="2">
        <v>1</v>
      </c>
      <c r="H31" s="80"/>
      <c r="I31" s="304">
        <f>VLOOKUP(Table337[[#This Row],[Part Number]],'2026 Pricing Rework'!$B$32:$F$740,5,FALSE)</f>
        <v>43.24</v>
      </c>
      <c r="J31" s="13">
        <f>VLOOKUP(Table337[[#This Row],[Part Number]],'2025 Pricing Rework'!$B$31:$F$737,4,FALSE)</f>
        <v>43.32</v>
      </c>
      <c r="K31" s="13">
        <f>Table337[[#This Row],[Your Price]]*Table337[[#This Row],[Qty]]</f>
        <v>0</v>
      </c>
    </row>
    <row r="32" spans="2:11" ht="14.4" customHeight="1">
      <c r="B32" s="9"/>
      <c r="C32" s="9"/>
      <c r="D32" s="313">
        <v>2811337900</v>
      </c>
      <c r="E32" t="s">
        <v>1648</v>
      </c>
      <c r="G32" s="2">
        <v>1</v>
      </c>
      <c r="H32" s="80"/>
      <c r="I32" s="304">
        <f>VLOOKUP(Table337[[#This Row],[Part Number]],'2026 Pricing Rework'!$B$32:$F$740,5,FALSE)</f>
        <v>44.47</v>
      </c>
      <c r="J32" s="13">
        <f>VLOOKUP(Table337[[#This Row],[Part Number]],'2025 Pricing Rework'!$B$31:$F$737,4,FALSE)</f>
        <v>44.55</v>
      </c>
      <c r="K32" s="13">
        <f>Table337[[#This Row],[Your Price]]*Table337[[#This Row],[Qty]]</f>
        <v>0</v>
      </c>
    </row>
    <row r="33" spans="2:11" ht="14.4" customHeight="1">
      <c r="B33" s="9"/>
      <c r="C33" s="9"/>
      <c r="D33" s="313">
        <v>2811447900</v>
      </c>
      <c r="E33" t="s">
        <v>1649</v>
      </c>
      <c r="G33" s="2">
        <v>1</v>
      </c>
      <c r="H33" s="80"/>
      <c r="I33" s="304">
        <f>VLOOKUP(Table337[[#This Row],[Part Number]],'2026 Pricing Rework'!$B$32:$F$740,5,FALSE)</f>
        <v>52.8</v>
      </c>
      <c r="J33" s="13">
        <f>VLOOKUP(Table337[[#This Row],[Part Number]],'2025 Pricing Rework'!$B$31:$F$737,4,FALSE)</f>
        <v>52.9</v>
      </c>
      <c r="K33" s="13">
        <f>Table337[[#This Row],[Your Price]]*Table337[[#This Row],[Qty]]</f>
        <v>0</v>
      </c>
    </row>
    <row r="34" spans="2:11" ht="14.4" customHeight="1">
      <c r="B34" s="9"/>
      <c r="C34" s="9"/>
      <c r="D34" s="313">
        <v>2811557900</v>
      </c>
      <c r="E34" t="s">
        <v>1650</v>
      </c>
      <c r="G34" s="239">
        <v>1</v>
      </c>
      <c r="H34" s="80"/>
      <c r="I34" s="304">
        <f>VLOOKUP(Table337[[#This Row],[Part Number]],'2026 Pricing Rework'!$B$32:$F$740,5,FALSE)</f>
        <v>79.89</v>
      </c>
      <c r="J34" s="13">
        <f>VLOOKUP(Table337[[#This Row],[Part Number]],'2025 Pricing Rework'!$B$31:$F$737,4,FALSE)</f>
        <v>80.040000000000006</v>
      </c>
      <c r="K34" s="13">
        <f>Table337[[#This Row],[Your Price]]*Table337[[#This Row],[Qty]]</f>
        <v>0</v>
      </c>
    </row>
    <row r="35" spans="2:11" ht="14.4" hidden="1" customHeight="1">
      <c r="B35" s="9"/>
      <c r="C35" s="5" t="s">
        <v>45</v>
      </c>
      <c r="D35" s="313"/>
      <c r="F35" s="17" t="s">
        <v>48</v>
      </c>
      <c r="G35" s="130"/>
      <c r="H35" s="111"/>
      <c r="I35" s="131"/>
      <c r="J35" s="131" t="e">
        <f>VLOOKUP(Table337[[#This Row],[Part Number]],'2025 Pricing Rework'!$B$31:$F$737,4,FALSE)</f>
        <v>#N/A</v>
      </c>
    </row>
    <row r="36" spans="2:11" ht="14.4" hidden="1" customHeight="1">
      <c r="B36" s="9"/>
      <c r="C36" s="9"/>
      <c r="D36" s="313">
        <v>1312100950</v>
      </c>
      <c r="E36" t="s">
        <v>244</v>
      </c>
      <c r="F36" s="16" t="s">
        <v>248</v>
      </c>
      <c r="G36" s="2">
        <v>1</v>
      </c>
      <c r="H36" s="80"/>
      <c r="I36" s="13"/>
      <c r="J36" s="13">
        <f>VLOOKUP(Table337[[#This Row],[Part Number]],'2025 Pricing Rework'!$B$31:$F$737,4,FALSE)</f>
        <v>223.86</v>
      </c>
      <c r="K36" s="13"/>
    </row>
    <row r="37" spans="2:11" ht="14.4" hidden="1" customHeight="1">
      <c r="B37" s="9"/>
      <c r="C37" s="9"/>
      <c r="D37" s="313">
        <v>1312100951</v>
      </c>
      <c r="E37" t="s">
        <v>244</v>
      </c>
      <c r="F37" s="16" t="s">
        <v>249</v>
      </c>
      <c r="G37" s="2">
        <v>1</v>
      </c>
      <c r="H37" s="80"/>
      <c r="I37" s="13"/>
      <c r="J37" s="13">
        <f>VLOOKUP(Table337[[#This Row],[Part Number]],'2025 Pricing Rework'!$B$31:$F$737,4,FALSE)</f>
        <v>258.20999999999998</v>
      </c>
      <c r="K37" s="13"/>
    </row>
    <row r="38" spans="2:11" ht="14.4" hidden="1" customHeight="1">
      <c r="B38" s="9"/>
      <c r="C38" s="9"/>
      <c r="D38" s="313">
        <v>1312100952</v>
      </c>
      <c r="E38" t="s">
        <v>245</v>
      </c>
      <c r="F38" s="16" t="s">
        <v>248</v>
      </c>
      <c r="G38" s="2">
        <v>1</v>
      </c>
      <c r="H38" s="80"/>
      <c r="I38" s="13"/>
      <c r="J38" s="13">
        <f>VLOOKUP(Table337[[#This Row],[Part Number]],'2025 Pricing Rework'!$B$31:$F$737,4,FALSE)</f>
        <v>276.66000000000003</v>
      </c>
      <c r="K38" s="13"/>
    </row>
    <row r="39" spans="2:11" ht="14.4" hidden="1" customHeight="1">
      <c r="B39" s="9"/>
      <c r="C39" s="9"/>
      <c r="D39" s="313">
        <v>1312100953</v>
      </c>
      <c r="E39" t="s">
        <v>245</v>
      </c>
      <c r="F39" s="16" t="s">
        <v>249</v>
      </c>
      <c r="G39" s="2">
        <v>1</v>
      </c>
      <c r="H39" s="80"/>
      <c r="I39" s="13"/>
      <c r="J39" s="13">
        <f>VLOOKUP(Table337[[#This Row],[Part Number]],'2025 Pricing Rework'!$B$31:$F$737,4,FALSE)</f>
        <v>315.8</v>
      </c>
      <c r="K39" s="13"/>
    </row>
    <row r="40" spans="2:11" ht="14.4" hidden="1" customHeight="1">
      <c r="B40" s="9"/>
      <c r="C40" s="9"/>
      <c r="D40" s="313">
        <v>1312100954</v>
      </c>
      <c r="E40" t="s">
        <v>246</v>
      </c>
      <c r="F40" s="16" t="s">
        <v>249</v>
      </c>
      <c r="G40" s="2">
        <v>1</v>
      </c>
      <c r="H40" s="80"/>
      <c r="I40" s="13"/>
      <c r="J40" s="13">
        <f>VLOOKUP(Table337[[#This Row],[Part Number]],'2025 Pricing Rework'!$B$31:$F$737,4,FALSE)</f>
        <v>505.9</v>
      </c>
      <c r="K40" s="13"/>
    </row>
    <row r="41" spans="2:11" ht="14.4" hidden="1" customHeight="1">
      <c r="B41" s="9"/>
      <c r="C41" s="9"/>
      <c r="D41" s="313">
        <v>1312100955</v>
      </c>
      <c r="E41" t="s">
        <v>247</v>
      </c>
      <c r="F41" s="16" t="s">
        <v>249</v>
      </c>
      <c r="G41" s="2">
        <v>1</v>
      </c>
      <c r="H41" s="80"/>
      <c r="I41" s="13"/>
      <c r="J41" s="13">
        <f>VLOOKUP(Table337[[#This Row],[Part Number]],'2025 Pricing Rework'!$B$31:$F$737,4,FALSE)</f>
        <v>790.34</v>
      </c>
      <c r="K41" s="13"/>
    </row>
    <row r="42" spans="2:11" ht="14.4" hidden="1" customHeight="1">
      <c r="B42" s="9"/>
      <c r="C42" s="9"/>
      <c r="D42" s="313"/>
      <c r="I42" s="13"/>
      <c r="J42" s="13" t="e">
        <f>VLOOKUP(Table337[[#This Row],[Part Number]],'2025 Pricing Rework'!$B$31:$F$737,4,FALSE)</f>
        <v>#N/A</v>
      </c>
      <c r="K42" s="13"/>
    </row>
    <row r="43" spans="2:11" ht="29">
      <c r="B43" s="9"/>
      <c r="C43" s="6" t="s">
        <v>1622</v>
      </c>
      <c r="D43" s="313"/>
      <c r="I43" s="12"/>
      <c r="J43" s="12"/>
      <c r="K43" s="12"/>
    </row>
    <row r="44" spans="2:11" ht="14.4" customHeight="1">
      <c r="B44" s="9"/>
      <c r="C44" s="9"/>
      <c r="D44" s="313">
        <v>1312100941</v>
      </c>
      <c r="E44" t="s">
        <v>149</v>
      </c>
      <c r="F44" s="16" t="s">
        <v>366</v>
      </c>
      <c r="G44" s="2">
        <v>1</v>
      </c>
      <c r="H44" s="80"/>
      <c r="I44" s="304">
        <f>VLOOKUP(Table337[[#This Row],[Part Number]],'2026 Pricing Rework'!$B$32:$F$740,5,FALSE)</f>
        <v>84.47</v>
      </c>
      <c r="J44" s="13">
        <f>VLOOKUP(Table337[[#This Row],[Part Number]],'2025 Pricing Rework'!$B$31:$F$737,4,FALSE)</f>
        <v>84.63</v>
      </c>
      <c r="K44" s="13">
        <f>Table337[[#This Row],[Your Price]]*Table337[[#This Row],[Qty]]</f>
        <v>0</v>
      </c>
    </row>
    <row r="45" spans="2:11" ht="14.4" customHeight="1">
      <c r="B45" s="9"/>
      <c r="C45" s="9"/>
      <c r="D45" s="313">
        <v>1312100942</v>
      </c>
      <c r="E45" t="s">
        <v>250</v>
      </c>
      <c r="F45" s="16" t="s">
        <v>366</v>
      </c>
      <c r="G45" s="2">
        <v>1</v>
      </c>
      <c r="H45" s="80"/>
      <c r="I45" s="304">
        <f>VLOOKUP(Table337[[#This Row],[Part Number]],'2026 Pricing Rework'!$B$32:$F$740,5,FALSE)</f>
        <v>84.49</v>
      </c>
      <c r="J45" s="13">
        <f>VLOOKUP(Table337[[#This Row],[Part Number]],'2025 Pricing Rework'!$B$31:$F$737,4,FALSE)</f>
        <v>84.65</v>
      </c>
      <c r="K45" s="13">
        <f>Table337[[#This Row],[Your Price]]*Table337[[#This Row],[Qty]]</f>
        <v>0</v>
      </c>
    </row>
    <row r="46" spans="2:11" ht="14.4" customHeight="1">
      <c r="B46" s="9"/>
      <c r="C46" s="9"/>
      <c r="D46" s="313">
        <v>1312100946</v>
      </c>
      <c r="E46" t="s">
        <v>149</v>
      </c>
      <c r="F46" s="16" t="s">
        <v>367</v>
      </c>
      <c r="G46" s="2">
        <v>1</v>
      </c>
      <c r="H46" s="80"/>
      <c r="I46" s="304">
        <f>VLOOKUP(Table337[[#This Row],[Part Number]],'2026 Pricing Rework'!$B$32:$F$740,5,FALSE)</f>
        <v>31.85</v>
      </c>
      <c r="J46" s="13">
        <f>VLOOKUP(Table337[[#This Row],[Part Number]],'2025 Pricing Rework'!$B$31:$F$737,4,FALSE)</f>
        <v>31.9</v>
      </c>
      <c r="K46" s="13">
        <f>Table337[[#This Row],[Your Price]]*Table337[[#This Row],[Qty]]</f>
        <v>0</v>
      </c>
    </row>
    <row r="47" spans="2:11" ht="14.4" customHeight="1">
      <c r="B47" s="9"/>
      <c r="C47" s="9"/>
      <c r="D47" s="313">
        <v>1312100947</v>
      </c>
      <c r="E47" t="s">
        <v>250</v>
      </c>
      <c r="F47" s="16" t="s">
        <v>367</v>
      </c>
      <c r="G47" s="2">
        <v>1</v>
      </c>
      <c r="H47" s="80"/>
      <c r="I47" s="304">
        <f>VLOOKUP(Table337[[#This Row],[Part Number]],'2026 Pricing Rework'!$B$32:$F$740,5,FALSE)</f>
        <v>31.85</v>
      </c>
      <c r="J47" s="13">
        <f>VLOOKUP(Table337[[#This Row],[Part Number]],'2025 Pricing Rework'!$B$31:$F$737,4,FALSE)</f>
        <v>31.9</v>
      </c>
      <c r="K47" s="13">
        <f>Table337[[#This Row],[Your Price]]*Table337[[#This Row],[Qty]]</f>
        <v>0</v>
      </c>
    </row>
    <row r="48" spans="2:11" ht="14.4" customHeight="1">
      <c r="B48" s="9"/>
      <c r="C48" s="9"/>
      <c r="D48" s="450"/>
      <c r="E48" s="451"/>
      <c r="F48" s="452"/>
      <c r="G48" s="453"/>
      <c r="H48" s="449"/>
      <c r="I48" s="454"/>
      <c r="J48" s="110"/>
      <c r="K48" s="110"/>
    </row>
    <row r="49" spans="2:11" ht="14.4" customHeight="1">
      <c r="B49" s="9"/>
      <c r="C49" s="9"/>
      <c r="D49" s="450"/>
      <c r="E49" s="451"/>
      <c r="F49" s="452"/>
      <c r="G49" s="453"/>
      <c r="H49" s="449"/>
      <c r="I49" s="454"/>
      <c r="J49" s="110"/>
      <c r="K49" s="110"/>
    </row>
    <row r="50" spans="2:11" ht="14.4" hidden="1" customHeight="1">
      <c r="B50" s="9"/>
      <c r="C50" s="9"/>
      <c r="D50" s="450"/>
      <c r="E50" s="451"/>
      <c r="F50" s="452"/>
      <c r="G50" s="455"/>
      <c r="H50" s="456"/>
      <c r="I50" s="110"/>
      <c r="J50" s="110"/>
      <c r="K50" s="110"/>
    </row>
    <row r="51" spans="2:11" ht="14.4" hidden="1" customHeight="1">
      <c r="B51" s="9"/>
      <c r="C51" s="9"/>
      <c r="D51" s="450"/>
      <c r="E51" s="451"/>
      <c r="F51" s="452"/>
      <c r="G51" s="455"/>
      <c r="H51" s="456"/>
      <c r="I51" s="110"/>
      <c r="J51" s="110"/>
      <c r="K51" s="110"/>
    </row>
    <row r="52" spans="2:11" ht="14.4" customHeight="1">
      <c r="B52" s="9"/>
      <c r="C52" s="5" t="s">
        <v>2088</v>
      </c>
      <c r="D52" s="450"/>
      <c r="E52" s="451"/>
      <c r="F52" s="452"/>
      <c r="G52" s="455"/>
      <c r="H52" s="456"/>
      <c r="I52" s="110"/>
      <c r="J52" s="110"/>
      <c r="K52" s="110"/>
    </row>
    <row r="53" spans="2:11" ht="14.4" customHeight="1">
      <c r="B53" s="9"/>
      <c r="C53" s="9"/>
      <c r="D53" s="2">
        <v>1310072293</v>
      </c>
      <c r="E53" t="s">
        <v>60</v>
      </c>
      <c r="F53" s="16" t="s">
        <v>326</v>
      </c>
      <c r="G53" s="2">
        <v>1</v>
      </c>
      <c r="H53" s="80"/>
      <c r="I53" s="304">
        <f>VLOOKUP(Table337[[#This Row],[Part Number]],'2026 Pricing Rework'!$B$32:$F$740,5,FALSE)</f>
        <v>612.01</v>
      </c>
      <c r="J53" s="13"/>
      <c r="K53" s="13">
        <f>Table337[[#This Row],[Your Price]]*Table337[[#This Row],[Qty]]</f>
        <v>0</v>
      </c>
    </row>
    <row r="54" spans="2:11" ht="14.4" customHeight="1">
      <c r="B54" s="9"/>
      <c r="C54" s="9"/>
      <c r="D54" s="2">
        <v>1310072294</v>
      </c>
      <c r="E54" t="s">
        <v>20</v>
      </c>
      <c r="F54" s="16" t="s">
        <v>326</v>
      </c>
      <c r="G54" s="2">
        <v>1</v>
      </c>
      <c r="H54" s="80"/>
      <c r="I54" s="304">
        <f>VLOOKUP(Table337[[#This Row],[Part Number]],'2026 Pricing Rework'!$B$32:$F$740,5,FALSE)</f>
        <v>743.27</v>
      </c>
      <c r="J54" s="13"/>
      <c r="K54" s="13">
        <f>Table337[[#This Row],[Your Price]]*Table337[[#This Row],[Qty]]</f>
        <v>0</v>
      </c>
    </row>
    <row r="55" spans="2:11" ht="14.4" customHeight="1">
      <c r="B55" s="9"/>
      <c r="C55" s="9"/>
      <c r="D55" s="2">
        <v>1310072295</v>
      </c>
      <c r="E55" t="s">
        <v>20</v>
      </c>
      <c r="F55" s="16" t="s">
        <v>327</v>
      </c>
      <c r="G55" s="2">
        <v>1</v>
      </c>
      <c r="H55" s="80"/>
      <c r="I55" s="304">
        <f>VLOOKUP(Table337[[#This Row],[Part Number]],'2026 Pricing Rework'!$B$32:$F$740,5,FALSE)</f>
        <v>598.5</v>
      </c>
      <c r="J55" s="13"/>
      <c r="K55" s="13">
        <f>Table337[[#This Row],[Your Price]]*Table337[[#This Row],[Qty]]</f>
        <v>0</v>
      </c>
    </row>
    <row r="56" spans="2:11" ht="14.4" customHeight="1">
      <c r="B56" s="9"/>
      <c r="C56" s="9"/>
      <c r="D56" s="2">
        <v>1310072373</v>
      </c>
      <c r="E56" t="s">
        <v>60</v>
      </c>
      <c r="F56" s="16" t="s">
        <v>328</v>
      </c>
      <c r="G56" s="2">
        <v>1</v>
      </c>
      <c r="H56" s="80"/>
      <c r="I56" s="304">
        <f>VLOOKUP(Table337[[#This Row],[Part Number]],'2026 Pricing Rework'!$B$32:$F$740,5,FALSE)</f>
        <v>591.16</v>
      </c>
      <c r="J56" s="13"/>
      <c r="K56" s="13">
        <f>Table337[[#This Row],[Your Price]]*Table337[[#This Row],[Qty]]</f>
        <v>0</v>
      </c>
    </row>
    <row r="57" spans="2:11" ht="14.4" customHeight="1">
      <c r="B57" s="9"/>
      <c r="D57" s="313"/>
      <c r="I57" s="12"/>
      <c r="J57" s="12"/>
      <c r="K57" s="12"/>
    </row>
    <row r="58" spans="2:11" ht="14.4" customHeight="1">
      <c r="B58" s="9"/>
      <c r="G58" s="419"/>
      <c r="I58" s="420"/>
      <c r="J58" s="12"/>
      <c r="K58" s="12"/>
    </row>
    <row r="59" spans="2:11" ht="14.4" customHeight="1">
      <c r="B59" s="9"/>
      <c r="G59" s="419"/>
      <c r="I59" s="420"/>
      <c r="J59" s="12"/>
      <c r="K59" s="12"/>
    </row>
    <row r="60" spans="2:11" ht="14.4" hidden="1" customHeight="1">
      <c r="B60" s="9"/>
      <c r="C60" s="5" t="s">
        <v>251</v>
      </c>
      <c r="D60" s="313"/>
      <c r="I60" s="12"/>
      <c r="J60" s="12"/>
      <c r="K60" s="12"/>
    </row>
    <row r="61" spans="2:11" ht="14.4" hidden="1" customHeight="1">
      <c r="B61" s="9"/>
      <c r="C61" s="9"/>
      <c r="D61" s="313">
        <v>1310072290</v>
      </c>
      <c r="E61" t="s">
        <v>255</v>
      </c>
      <c r="G61" s="2">
        <v>1</v>
      </c>
      <c r="H61" s="80"/>
      <c r="I61" s="304">
        <f>VLOOKUP(Table337[[#This Row],[Part Number]],'2025 Pricing Rework'!$B$31:$F$737,5,FALSE)</f>
        <v>34.479999999999997</v>
      </c>
      <c r="J61" s="13">
        <f>VLOOKUP(Table337[[#This Row],[Part Number]],'2025 Pricing Rework'!$B$31:$F$737,4,FALSE)</f>
        <v>40.57</v>
      </c>
      <c r="K61" s="13">
        <f>Table337[[#This Row],[Your Price]]*Table337[[#This Row],[Qty]]</f>
        <v>0</v>
      </c>
    </row>
    <row r="62" spans="2:11" ht="14.4" hidden="1" customHeight="1">
      <c r="B62" s="9"/>
      <c r="C62" s="9"/>
      <c r="D62" s="313"/>
      <c r="I62" s="13"/>
      <c r="J62" s="13"/>
      <c r="K62" s="13"/>
    </row>
    <row r="63" spans="2:11" ht="14.4" hidden="1" customHeight="1">
      <c r="B63" s="9"/>
      <c r="C63" s="9"/>
      <c r="D63" s="313"/>
      <c r="I63" s="12"/>
      <c r="J63" s="12"/>
      <c r="K63" s="12"/>
    </row>
    <row r="64" spans="2:11" ht="14.4" hidden="1" customHeight="1">
      <c r="B64" s="9"/>
      <c r="C64" s="9"/>
      <c r="D64" s="313"/>
      <c r="I64" s="12"/>
      <c r="J64" s="12"/>
      <c r="K64" s="12"/>
    </row>
    <row r="65" spans="2:11" ht="24.5" hidden="1" customHeight="1">
      <c r="B65" s="9"/>
      <c r="C65" s="9"/>
      <c r="D65" s="313"/>
      <c r="I65" s="12"/>
      <c r="J65" s="12"/>
      <c r="K65" s="12"/>
    </row>
    <row r="66" spans="2:11" ht="14.4" hidden="1" customHeight="1">
      <c r="B66" s="9"/>
      <c r="C66" s="9"/>
      <c r="D66" s="2">
        <v>1310072293</v>
      </c>
      <c r="E66" t="s">
        <v>60</v>
      </c>
      <c r="F66" s="16" t="s">
        <v>326</v>
      </c>
      <c r="G66" s="2">
        <v>1</v>
      </c>
      <c r="H66" s="80"/>
      <c r="I66" s="13"/>
      <c r="J66" s="13">
        <f>VLOOKUP(Table337[[#This Row],[Part Number]],'2025 Pricing Rework'!$B$31:$F$737,4,FALSE)</f>
        <v>613.17999999999995</v>
      </c>
      <c r="K66" s="13"/>
    </row>
    <row r="67" spans="2:11" ht="14.4" hidden="1" customHeight="1">
      <c r="B67" s="9"/>
      <c r="C67" s="9"/>
      <c r="D67" s="2">
        <v>1310072294</v>
      </c>
      <c r="E67" t="s">
        <v>20</v>
      </c>
      <c r="F67" s="16" t="s">
        <v>326</v>
      </c>
      <c r="G67" s="2">
        <v>1</v>
      </c>
      <c r="H67" s="80"/>
      <c r="I67" s="13"/>
      <c r="J67" s="13">
        <f>VLOOKUP(Table337[[#This Row],[Part Number]],'2025 Pricing Rework'!$B$31:$F$737,4,FALSE)</f>
        <v>744.7</v>
      </c>
      <c r="K67" s="13"/>
    </row>
    <row r="68" spans="2:11" ht="14.4" hidden="1" customHeight="1">
      <c r="B68" s="9"/>
      <c r="C68" s="9"/>
      <c r="D68" s="2">
        <v>1310072295</v>
      </c>
      <c r="E68" t="s">
        <v>20</v>
      </c>
      <c r="F68" s="16" t="s">
        <v>327</v>
      </c>
      <c r="G68" s="2">
        <v>1</v>
      </c>
      <c r="H68" s="80"/>
      <c r="I68" s="13"/>
      <c r="J68" s="13">
        <f>VLOOKUP(Table337[[#This Row],[Part Number]],'2025 Pricing Rework'!$B$31:$F$737,4,FALSE)</f>
        <v>599.66</v>
      </c>
      <c r="K68" s="13"/>
    </row>
    <row r="69" spans="2:11" ht="14.4" hidden="1" customHeight="1">
      <c r="B69" s="9"/>
      <c r="C69" s="9"/>
      <c r="D69" s="2">
        <v>1310072373</v>
      </c>
      <c r="E69" t="s">
        <v>60</v>
      </c>
      <c r="F69" s="16" t="s">
        <v>328</v>
      </c>
      <c r="G69" s="2">
        <v>1</v>
      </c>
      <c r="H69" s="80"/>
      <c r="I69" s="13"/>
      <c r="J69" s="13">
        <f>VLOOKUP(Table337[[#This Row],[Part Number]],'2025 Pricing Rework'!$B$31:$F$737,4,FALSE)</f>
        <v>592.29999999999995</v>
      </c>
      <c r="K69" s="13"/>
    </row>
    <row r="70" spans="2:11" ht="14.4" hidden="1" customHeight="1">
      <c r="B70" s="9"/>
      <c r="C70" s="9"/>
      <c r="I70" s="13"/>
      <c r="J70" s="13" t="e">
        <f>VLOOKUP(Table337[[#This Row],[Part Number]],'2025 Pricing Rework'!$B$31:$F$737,4,FALSE)</f>
        <v>#N/A</v>
      </c>
      <c r="K70" s="13"/>
    </row>
    <row r="71" spans="2:11" ht="14.4" hidden="1" customHeight="1">
      <c r="B71" s="9"/>
      <c r="C71" s="9"/>
      <c r="I71" s="13"/>
      <c r="J71" s="13" t="e">
        <f>VLOOKUP(Table337[[#This Row],[Part Number]],'2025 Pricing Rework'!$B$31:$F$737,4,FALSE)</f>
        <v>#N/A</v>
      </c>
      <c r="K71" s="13"/>
    </row>
    <row r="72" spans="2:11" ht="14.4" hidden="1" customHeight="1">
      <c r="B72" s="9"/>
      <c r="C72" s="9"/>
      <c r="I72" s="12"/>
      <c r="J72" s="12" t="e">
        <f>VLOOKUP(Table337[[#This Row],[Part Number]],'2025 Pricing Rework'!$B$31:$F$737,4,FALSE)</f>
        <v>#N/A</v>
      </c>
      <c r="K72" s="13"/>
    </row>
    <row r="73" spans="2:11" ht="14.4" hidden="1" customHeight="1">
      <c r="B73" s="9"/>
      <c r="C73" s="9"/>
      <c r="I73" s="12"/>
      <c r="J73" s="12" t="e">
        <f>VLOOKUP(Table337[[#This Row],[Part Number]],'2025 Pricing Rework'!$B$31:$F$737,4,FALSE)</f>
        <v>#N/A</v>
      </c>
      <c r="K73" s="13"/>
    </row>
    <row r="74" spans="2:11" ht="14.4" hidden="1" customHeight="1">
      <c r="B74" s="9"/>
      <c r="C74" s="9"/>
      <c r="I74" s="12"/>
      <c r="J74" s="12" t="e">
        <f>VLOOKUP(Table337[[#This Row],[Part Number]],'2025 Pricing Rework'!$B$31:$F$737,4,FALSE)</f>
        <v>#N/A</v>
      </c>
      <c r="K74" s="13"/>
    </row>
    <row r="75" spans="2:11" ht="14.4" hidden="1" customHeight="1">
      <c r="B75" s="9"/>
      <c r="C75" s="5" t="s">
        <v>252</v>
      </c>
      <c r="I75" s="35"/>
      <c r="J75" s="35" t="e">
        <f>VLOOKUP(Table337[[#This Row],[Part Number]],'2025 Pricing Rework'!$B$31:$F$737,4,FALSE)</f>
        <v>#N/A</v>
      </c>
    </row>
    <row r="76" spans="2:11" ht="14.4" hidden="1" customHeight="1">
      <c r="B76" s="9"/>
      <c r="C76" s="9"/>
      <c r="D76" s="2">
        <v>1310072296</v>
      </c>
      <c r="E76" t="s">
        <v>253</v>
      </c>
      <c r="G76" s="2">
        <v>1</v>
      </c>
      <c r="H76" s="80"/>
      <c r="I76" s="13"/>
      <c r="J76" s="13">
        <f>VLOOKUP(Table337[[#This Row],[Part Number]],'2025 Pricing Rework'!$B$31:$F$737,4,FALSE)</f>
        <v>85.38</v>
      </c>
      <c r="K76" s="13"/>
    </row>
    <row r="77" spans="2:11" ht="14.5" hidden="1" customHeight="1">
      <c r="B77" s="9"/>
      <c r="C77" s="9"/>
      <c r="D77" s="2">
        <v>1310072297</v>
      </c>
      <c r="E77" t="s">
        <v>254</v>
      </c>
      <c r="G77" s="2">
        <v>1</v>
      </c>
      <c r="H77" s="80"/>
      <c r="I77" s="13"/>
      <c r="J77" s="13">
        <f>VLOOKUP(Table337[[#This Row],[Part Number]],'2025 Pricing Rework'!$B$31:$F$737,4,FALSE)</f>
        <v>81.34</v>
      </c>
      <c r="K77" s="13"/>
    </row>
    <row r="78" spans="2:11" ht="14.4" hidden="1" customHeight="1">
      <c r="B78" s="9"/>
      <c r="C78" s="9"/>
      <c r="I78" s="12"/>
      <c r="J78" s="12" t="e">
        <f>VLOOKUP(Table337[[#This Row],[Part Number]],'2025 Pricing Rework'!$B$31:$F$737,4,FALSE)</f>
        <v>#N/A</v>
      </c>
      <c r="K78" s="12"/>
    </row>
    <row r="79" spans="2:11" ht="14.4" hidden="1" customHeight="1">
      <c r="B79" s="9"/>
      <c r="C79" s="9"/>
      <c r="I79" s="12"/>
      <c r="J79" s="12" t="e">
        <f>VLOOKUP(Table337[[#This Row],[Part Number]],'2025 Pricing Rework'!$B$31:$F$737,4,FALSE)</f>
        <v>#N/A</v>
      </c>
      <c r="K79" s="12"/>
    </row>
    <row r="80" spans="2:11" ht="14.4" hidden="1" customHeight="1">
      <c r="C80" s="9"/>
    </row>
  </sheetData>
  <sheetProtection algorithmName="SHA-512" hashValue="7UL7PP+1/BM2tSHrEiwuw/njeGD3mSmTfrDgro7y2cM2/q3kGsnKMP6GawzAWxMFUr1g7r9RlMP2lAg7c6MwWQ==" saltValue="5rGZxtaSD3Pp2Ges8bFRLg==" spinCount="100000" sheet="1" selectLockedCells="1"/>
  <mergeCells count="2">
    <mergeCell ref="D1:G1"/>
    <mergeCell ref="B4:C11"/>
  </mergeCells>
  <pageMargins left="0.7" right="0.7" top="0.75" bottom="0.75" header="0.3" footer="0.3"/>
  <pageSetup orientation="portrait" r:id="rId1"/>
  <ignoredErrors>
    <ignoredError sqref="K65 K71 K23:K27 K4:K21 K29:K34 K60:K63 K42:K47 K50:K57" calculatedColumn="1"/>
  </ignoredErrors>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theme="5"/>
  </sheetPr>
  <dimension ref="A1:K23"/>
  <sheetViews>
    <sheetView showGridLines="0" zoomScaleNormal="100" workbookViewId="0">
      <pane xSplit="3" ySplit="2" topLeftCell="D3" activePane="bottomRight" state="frozen"/>
      <selection activeCell="A4" sqref="A4"/>
      <selection pane="topRight" activeCell="A4" sqref="A4"/>
      <selection pane="bottomLeft" activeCell="A4" sqref="A4"/>
      <selection pane="bottomRight" activeCell="H4" sqref="H4"/>
    </sheetView>
  </sheetViews>
  <sheetFormatPr defaultColWidth="0" defaultRowHeight="0" customHeight="1" zeroHeight="1"/>
  <cols>
    <col min="1" max="1" width="0.90625" customWidth="1"/>
    <col min="2" max="3" width="25.81640625" style="1" customWidth="1"/>
    <col min="4" max="4" width="14.81640625" style="2" customWidth="1"/>
    <col min="5" max="5" width="20.81640625" customWidth="1"/>
    <col min="6" max="6" width="28.81640625" style="16" customWidth="1"/>
    <col min="7" max="7" width="9.81640625" style="2" customWidth="1"/>
    <col min="8" max="8" width="11.81640625" style="7" customWidth="1"/>
    <col min="9" max="9" width="11.81640625" style="8" customWidth="1"/>
    <col min="10" max="10" width="11.81640625" style="8" hidden="1" customWidth="1"/>
    <col min="11" max="11" width="13.81640625" style="8" customWidth="1"/>
    <col min="12" max="16384" width="8.90625" hidden="1"/>
  </cols>
  <sheetData>
    <row r="1" spans="1:11" ht="54" customHeight="1">
      <c r="A1" s="133"/>
      <c r="B1" s="136"/>
      <c r="C1" s="135"/>
      <c r="D1" s="429" t="s">
        <v>62</v>
      </c>
      <c r="E1" s="429"/>
      <c r="F1" s="429"/>
      <c r="G1" s="429"/>
      <c r="H1" s="22" t="s">
        <v>279</v>
      </c>
    </row>
    <row r="2" spans="1:11" ht="18.5">
      <c r="A2" s="61"/>
      <c r="B2" s="3" t="s">
        <v>62</v>
      </c>
      <c r="C2" s="3" t="s">
        <v>14</v>
      </c>
      <c r="D2" s="4" t="s">
        <v>300</v>
      </c>
      <c r="E2" s="4" t="s">
        <v>343</v>
      </c>
      <c r="F2" s="129" t="s">
        <v>89</v>
      </c>
      <c r="G2" s="60" t="s">
        <v>53</v>
      </c>
      <c r="H2" s="26" t="s">
        <v>205</v>
      </c>
      <c r="I2" s="307" t="s">
        <v>1670</v>
      </c>
      <c r="J2" s="20" t="s">
        <v>1669</v>
      </c>
      <c r="K2" s="20" t="s">
        <v>262</v>
      </c>
    </row>
    <row r="3" spans="1:11" ht="14.4" hidden="1" customHeight="1">
      <c r="D3" s="2">
        <v>2810106610</v>
      </c>
      <c r="F3" s="16" t="s">
        <v>360</v>
      </c>
      <c r="G3" s="2">
        <v>10</v>
      </c>
      <c r="H3" s="151"/>
      <c r="I3" s="13" t="e">
        <f>VLOOKUP(D3,#REF!,5,FALSE)</f>
        <v>#REF!</v>
      </c>
      <c r="J3" s="13" t="e">
        <f>VLOOKUP(Table33713[[#This Row],[Part Number]],'2025 Pricing Rework'!$B$31:$F$737,4,FALSE)</f>
        <v>#N/A</v>
      </c>
      <c r="K3" s="13" t="e">
        <f>Table33713[[#This Row],[Your Price]]*Table33713[[#This Row],[Qty]]</f>
        <v>#REF!</v>
      </c>
    </row>
    <row r="4" spans="1:11" ht="14.4" customHeight="1">
      <c r="D4" s="313">
        <v>2811206510</v>
      </c>
      <c r="E4" t="s">
        <v>3</v>
      </c>
      <c r="F4" s="16" t="s">
        <v>383</v>
      </c>
      <c r="G4" s="179">
        <v>10</v>
      </c>
      <c r="H4" s="151"/>
      <c r="I4" s="304">
        <f>VLOOKUP(Table33713[[#This Row],[Part Number]],'2026 Pricing Rework'!$B$32:$F$740,5,FALSE)</f>
        <v>41.11</v>
      </c>
      <c r="J4" s="12">
        <f>VLOOKUP(Table33713[[#This Row],[Part Number]],'2025 Pricing Rework'!$B$31:$F$737,4,FALSE)</f>
        <v>41.18</v>
      </c>
      <c r="K4" s="13">
        <f>Table33713[[#This Row],[Your Price]]*Table33713[[#This Row],[Qty]]</f>
        <v>0</v>
      </c>
    </row>
    <row r="5" spans="1:11" ht="14.4" customHeight="1">
      <c r="D5" s="313">
        <v>2811406510</v>
      </c>
      <c r="E5" t="s">
        <v>385</v>
      </c>
      <c r="F5" s="16" t="s">
        <v>383</v>
      </c>
      <c r="G5" s="179">
        <v>10</v>
      </c>
      <c r="H5" s="151"/>
      <c r="I5" s="304">
        <f>VLOOKUP(Table33713[[#This Row],[Part Number]],'2026 Pricing Rework'!$B$32:$F$740,5,FALSE)</f>
        <v>32.75</v>
      </c>
      <c r="J5" s="12">
        <f>VLOOKUP(Table33713[[#This Row],[Part Number]],'2025 Pricing Rework'!$B$31:$F$737,4,FALSE)</f>
        <v>32.81</v>
      </c>
      <c r="K5" s="13">
        <f>Table33713[[#This Row],[Your Price]]*Table33713[[#This Row],[Qty]]</f>
        <v>0</v>
      </c>
    </row>
    <row r="6" spans="1:11" ht="14.4" hidden="1" customHeight="1">
      <c r="D6" s="2">
        <v>2811606510</v>
      </c>
      <c r="E6" t="s">
        <v>386</v>
      </c>
      <c r="F6" s="16" t="s">
        <v>384</v>
      </c>
      <c r="G6" s="180">
        <v>10</v>
      </c>
      <c r="H6" s="151"/>
      <c r="I6" s="304">
        <f>VLOOKUP(Table33713[[#This Row],[Part Number]],'2025 Pricing Rework'!$B$31:$F$737,5,FALSE)</f>
        <v>14.56</v>
      </c>
      <c r="J6" s="12">
        <f>VLOOKUP(Table33713[[#This Row],[Part Number]],'2025 Pricing Rework'!$B$31:$F$737,4,FALSE)</f>
        <v>17.13</v>
      </c>
      <c r="K6" s="13">
        <f>Table33713[[#This Row],[Your Price]]*Table33713[[#This Row],[Qty]]</f>
        <v>0</v>
      </c>
    </row>
    <row r="7" spans="1:11" ht="14.4" customHeight="1">
      <c r="C7" s="9"/>
      <c r="E7" s="1"/>
      <c r="F7" s="17"/>
      <c r="G7" s="19"/>
      <c r="I7" s="12"/>
      <c r="J7" s="12"/>
      <c r="K7" s="7"/>
    </row>
    <row r="8" spans="1:11" ht="14.5" hidden="1">
      <c r="D8" s="2">
        <v>2810806010</v>
      </c>
      <c r="E8" t="s">
        <v>358</v>
      </c>
      <c r="F8" s="127" t="s">
        <v>359</v>
      </c>
      <c r="G8" s="59">
        <v>10</v>
      </c>
      <c r="H8" s="151"/>
      <c r="I8" s="13" t="e">
        <f>VLOOKUP(Table33713[[#This Row],[Part Number]],#REF!,11,FALSE)</f>
        <v>#REF!</v>
      </c>
      <c r="J8" s="13"/>
      <c r="K8" s="13" t="e">
        <f>Table33713[[#This Row],[Your Price]]*Table33713[[#This Row],[Qty]]</f>
        <v>#REF!</v>
      </c>
    </row>
    <row r="9" spans="1:11" ht="14.4" customHeight="1">
      <c r="I9" s="12"/>
      <c r="J9" s="12"/>
      <c r="K9" s="7"/>
    </row>
    <row r="10" spans="1:11" ht="14.4" customHeight="1">
      <c r="I10" s="12"/>
      <c r="J10" s="12"/>
      <c r="K10" s="7"/>
    </row>
    <row r="11" spans="1:11" ht="14.4" hidden="1" customHeight="1">
      <c r="I11" s="12"/>
      <c r="J11" s="12"/>
      <c r="K11" s="7"/>
    </row>
    <row r="12" spans="1:11" ht="14.4" hidden="1" customHeight="1">
      <c r="I12" s="12"/>
      <c r="J12" s="12"/>
      <c r="K12" s="7"/>
    </row>
    <row r="13" spans="1:11" ht="14.4" hidden="1" customHeight="1">
      <c r="C13" s="5" t="s">
        <v>218</v>
      </c>
      <c r="F13" s="17"/>
      <c r="G13" s="19"/>
      <c r="I13" s="12"/>
      <c r="J13" s="12"/>
      <c r="K13" s="7"/>
    </row>
    <row r="14" spans="1:11" ht="14.4" hidden="1" customHeight="1">
      <c r="D14" s="2">
        <v>2810826505</v>
      </c>
      <c r="E14" t="s">
        <v>96</v>
      </c>
      <c r="F14" s="17"/>
      <c r="G14" s="2">
        <v>5</v>
      </c>
      <c r="H14" s="151"/>
      <c r="I14" s="13" t="e">
        <f>VLOOKUP(Table33713[[#This Row],[Part Number]],#REF!,11,FALSE)</f>
        <v>#REF!</v>
      </c>
      <c r="J14" s="13"/>
      <c r="K14" s="13" t="e">
        <f>Table33713[[#This Row],[Your Price]]*Table33713[[#This Row],[Qty]]</f>
        <v>#REF!</v>
      </c>
    </row>
    <row r="15" spans="1:11" ht="14.4" hidden="1" customHeight="1">
      <c r="D15" s="2">
        <v>2810816505</v>
      </c>
      <c r="E15" t="s">
        <v>96</v>
      </c>
      <c r="F15" s="16" t="s">
        <v>295</v>
      </c>
      <c r="G15" s="2">
        <v>5</v>
      </c>
      <c r="H15" s="151"/>
      <c r="I15" s="13" t="e">
        <f>VLOOKUP(Table33713[[#This Row],[Part Number]],#REF!,11,FALSE)</f>
        <v>#REF!</v>
      </c>
      <c r="J15" s="13"/>
      <c r="K15" s="13" t="e">
        <f>Table33713[[#This Row],[Your Price]]*Table33713[[#This Row],[Qty]]</f>
        <v>#REF!</v>
      </c>
    </row>
    <row r="16" spans="1:11" ht="14.4" hidden="1" customHeight="1">
      <c r="C16" s="9"/>
      <c r="I16" s="12"/>
      <c r="J16" s="12"/>
      <c r="K16" s="7"/>
    </row>
    <row r="17" spans="9:11" ht="14.4" hidden="1" customHeight="1">
      <c r="I17" s="12"/>
      <c r="J17" s="12"/>
      <c r="K17" s="7"/>
    </row>
    <row r="18" spans="9:11" ht="14.4" hidden="1" customHeight="1">
      <c r="I18" s="12"/>
      <c r="J18" s="12"/>
      <c r="K18" s="7"/>
    </row>
    <row r="19" spans="9:11" ht="14.4" hidden="1" customHeight="1">
      <c r="I19" s="12"/>
      <c r="J19" s="12"/>
      <c r="K19" s="7"/>
    </row>
    <row r="20" spans="9:11" ht="14.4" hidden="1" customHeight="1"/>
    <row r="21" spans="9:11" ht="14.4" hidden="1" customHeight="1"/>
    <row r="22" spans="9:11" ht="14.4" hidden="1" customHeight="1"/>
    <row r="23" spans="9:11" ht="14.4" hidden="1" customHeight="1"/>
  </sheetData>
  <sheetProtection algorithmName="SHA-512" hashValue="w3QJAa0SQVVgeZDeRF8CcO9wBkNBpYYigKBvg0HdLbnhwfCN0zzB2QddMXt7MM7UkZnkHmCmQ4REUgY+6ZeifA==" saltValue="QXEvKGBMb3fDT78ByyqTUg==" spinCount="100000" sheet="1" selectLockedCells="1"/>
  <mergeCells count="1">
    <mergeCell ref="D1:G1"/>
  </mergeCells>
  <pageMargins left="0.7" right="0.7" top="0.75" bottom="0.75" header="0.3" footer="0.3"/>
  <pageSetup orientation="portrait" r:id="rId1"/>
  <ignoredErrors>
    <ignoredError sqref="K6:K15 K3:K5" calculatedColumn="1"/>
  </ignoredErrors>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837A-72AD-4AF6-B851-E119BEA39064}">
  <sheetPr codeName="Sheet12">
    <tabColor theme="5"/>
  </sheetPr>
  <dimension ref="A1:Q65"/>
  <sheetViews>
    <sheetView showGridLines="0" showRowColHeaders="0" zoomScaleNormal="100" workbookViewId="0">
      <selection activeCell="A4" sqref="A4"/>
    </sheetView>
  </sheetViews>
  <sheetFormatPr defaultRowHeight="14.5"/>
  <cols>
    <col min="1" max="1" width="1" customWidth="1"/>
  </cols>
  <sheetData>
    <row r="1" spans="1:17" ht="31.5" customHeight="1">
      <c r="A1" s="444" t="s">
        <v>416</v>
      </c>
      <c r="B1" s="444"/>
      <c r="C1" s="444"/>
      <c r="D1" s="444"/>
      <c r="E1" s="444"/>
      <c r="F1" s="444"/>
      <c r="G1" s="444"/>
      <c r="H1" s="444"/>
      <c r="I1" s="444"/>
      <c r="J1" s="444"/>
      <c r="K1" s="444"/>
      <c r="L1" s="444"/>
      <c r="M1" s="444"/>
      <c r="N1" s="444"/>
      <c r="O1" s="444"/>
      <c r="P1" s="444"/>
    </row>
    <row r="2" spans="1:17">
      <c r="A2" s="444"/>
      <c r="B2" s="444"/>
      <c r="C2" s="444"/>
      <c r="D2" s="444"/>
      <c r="E2" s="444"/>
      <c r="F2" s="444"/>
      <c r="G2" s="444"/>
      <c r="H2" s="444"/>
      <c r="I2" s="444"/>
      <c r="J2" s="444"/>
      <c r="K2" s="444"/>
      <c r="L2" s="444"/>
      <c r="M2" s="444"/>
      <c r="N2" s="444"/>
      <c r="O2" s="444"/>
      <c r="P2" s="444"/>
    </row>
    <row r="3" spans="1:17" ht="20" customHeight="1">
      <c r="A3" s="444"/>
      <c r="B3" s="444"/>
      <c r="C3" s="444"/>
      <c r="D3" s="444"/>
      <c r="E3" s="444"/>
      <c r="F3" s="444"/>
      <c r="G3" s="444"/>
      <c r="H3" s="444"/>
      <c r="I3" s="444"/>
      <c r="J3" s="444"/>
      <c r="K3" s="444"/>
      <c r="L3" s="444"/>
      <c r="M3" s="444"/>
      <c r="N3" s="444"/>
      <c r="O3" s="444"/>
      <c r="P3" s="444"/>
    </row>
    <row r="9" spans="1:17">
      <c r="Q9" s="294"/>
    </row>
    <row r="31" spans="1:16">
      <c r="K31" t="s">
        <v>1750</v>
      </c>
    </row>
    <row r="32" spans="1:16">
      <c r="A32" s="444" t="s">
        <v>417</v>
      </c>
      <c r="B32" s="444"/>
      <c r="C32" s="444"/>
      <c r="D32" s="444"/>
      <c r="E32" s="444"/>
      <c r="F32" s="444"/>
      <c r="G32" s="444"/>
      <c r="H32" s="444"/>
      <c r="I32" s="444"/>
      <c r="J32" s="444"/>
      <c r="K32" s="444"/>
      <c r="L32" s="444"/>
      <c r="M32" s="444"/>
      <c r="N32" s="444"/>
      <c r="O32" s="444"/>
      <c r="P32" s="444"/>
    </row>
    <row r="33" spans="1:16">
      <c r="A33" s="444"/>
      <c r="B33" s="444"/>
      <c r="C33" s="444"/>
      <c r="D33" s="444"/>
      <c r="E33" s="444"/>
      <c r="F33" s="444"/>
      <c r="G33" s="444"/>
      <c r="H33" s="444"/>
      <c r="I33" s="444"/>
      <c r="J33" s="444"/>
      <c r="K33" s="444"/>
      <c r="L33" s="444"/>
      <c r="M33" s="444"/>
      <c r="N33" s="444"/>
      <c r="O33" s="444"/>
      <c r="P33" s="444"/>
    </row>
    <row r="34" spans="1:16">
      <c r="A34" s="444"/>
      <c r="B34" s="444"/>
      <c r="C34" s="444"/>
      <c r="D34" s="444"/>
      <c r="E34" s="444"/>
      <c r="F34" s="444"/>
      <c r="G34" s="444"/>
      <c r="H34" s="444"/>
      <c r="I34" s="444"/>
      <c r="J34" s="444"/>
      <c r="K34" s="444"/>
      <c r="L34" s="444"/>
      <c r="M34" s="444"/>
      <c r="N34" s="444"/>
      <c r="O34" s="444"/>
      <c r="P34" s="444"/>
    </row>
    <row r="35" spans="1:16">
      <c r="A35" s="444"/>
      <c r="B35" s="444"/>
      <c r="C35" s="444"/>
      <c r="D35" s="444"/>
      <c r="E35" s="444"/>
      <c r="F35" s="444"/>
      <c r="G35" s="444"/>
      <c r="H35" s="444"/>
      <c r="I35" s="444"/>
      <c r="J35" s="444"/>
      <c r="K35" s="444"/>
      <c r="L35" s="444"/>
      <c r="M35" s="444"/>
      <c r="N35" s="444"/>
      <c r="O35" s="444"/>
      <c r="P35" s="444"/>
    </row>
    <row r="65" spans="11:11">
      <c r="K65" t="s">
        <v>1750</v>
      </c>
    </row>
  </sheetData>
  <sheetProtection algorithmName="SHA-512" hashValue="n2zwWDlMBeFtBdM6bzIdFlKESPG6/GgwnsVCHxv58tw0sK4gJN+Fr7NGgPJxz26NEGbR5GZpO7sRr9RGIDS1wQ==" saltValue="2XdyCFVKkzpUGuflt6MS9g==" spinCount="100000" sheet="1" selectLockedCells="1" selectUnlockedCells="1"/>
  <mergeCells count="2">
    <mergeCell ref="A1:P3"/>
    <mergeCell ref="A32:P35"/>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00E5D-5E8E-47B2-8178-63E19B7ECA36}">
  <sheetPr codeName="Sheet11">
    <tabColor theme="5"/>
  </sheetPr>
  <dimension ref="A1:N40"/>
  <sheetViews>
    <sheetView showGridLines="0" showRowColHeaders="0" topLeftCell="L1" workbookViewId="0">
      <selection activeCell="A4" sqref="A4"/>
    </sheetView>
  </sheetViews>
  <sheetFormatPr defaultColWidth="0" defaultRowHeight="14.5" zeroHeight="1"/>
  <cols>
    <col min="1" max="1" width="15.26953125" hidden="1" customWidth="1"/>
    <col min="2" max="2" width="67.26953125" hidden="1" customWidth="1"/>
    <col min="3" max="3" width="21.36328125" hidden="1" customWidth="1"/>
    <col min="4" max="4" width="52.81640625" hidden="1" customWidth="1"/>
    <col min="5" max="5" width="8.7265625" hidden="1" customWidth="1"/>
    <col min="6" max="6" width="11.453125" hidden="1" customWidth="1"/>
    <col min="7" max="7" width="8.7265625" hidden="1" customWidth="1"/>
    <col min="8" max="8" width="10.1796875" hidden="1" customWidth="1"/>
    <col min="9" max="9" width="8.7265625" hidden="1" customWidth="1"/>
    <col min="10" max="10" width="11.90625" hidden="1" customWidth="1"/>
    <col min="11" max="11" width="8.7265625" hidden="1" customWidth="1"/>
    <col min="12" max="12" width="2.81640625" customWidth="1"/>
    <col min="13" max="13" width="105.453125" bestFit="1" customWidth="1"/>
    <col min="14" max="14" width="71.7265625" hidden="1" customWidth="1"/>
    <col min="15" max="16384" width="8.7265625" hidden="1"/>
  </cols>
  <sheetData>
    <row r="1" spans="1:13" ht="131" customHeight="1">
      <c r="A1" t="s">
        <v>425</v>
      </c>
      <c r="B1" t="s">
        <v>1</v>
      </c>
      <c r="C1" t="s">
        <v>435</v>
      </c>
      <c r="D1" t="s">
        <v>434</v>
      </c>
      <c r="L1" s="446" t="s">
        <v>1626</v>
      </c>
      <c r="M1" s="447"/>
    </row>
    <row r="2" spans="1:13" ht="9" customHeight="1">
      <c r="A2" t="s">
        <v>430</v>
      </c>
      <c r="B2" t="s">
        <v>428</v>
      </c>
      <c r="C2" t="s">
        <v>436</v>
      </c>
      <c r="D2" t="s">
        <v>433</v>
      </c>
      <c r="E2" s="445" t="s">
        <v>31</v>
      </c>
      <c r="F2" s="445"/>
      <c r="G2" s="445" t="s">
        <v>410</v>
      </c>
      <c r="H2" s="445"/>
      <c r="I2" s="445" t="s">
        <v>446</v>
      </c>
      <c r="J2" s="445"/>
      <c r="L2" s="229"/>
      <c r="M2" s="170"/>
    </row>
    <row r="3" spans="1:13" ht="25">
      <c r="L3" s="229"/>
      <c r="M3" s="231" t="s">
        <v>1617</v>
      </c>
    </row>
    <row r="4" spans="1:13" ht="25">
      <c r="A4" t="s">
        <v>445</v>
      </c>
      <c r="B4" t="s">
        <v>427</v>
      </c>
      <c r="C4" t="s">
        <v>437</v>
      </c>
      <c r="D4" t="s">
        <v>432</v>
      </c>
      <c r="L4" s="229"/>
      <c r="M4" s="231" t="s">
        <v>1618</v>
      </c>
    </row>
    <row r="5" spans="1:13" ht="25">
      <c r="L5" s="229"/>
      <c r="M5" s="231" t="s">
        <v>1619</v>
      </c>
    </row>
    <row r="6" spans="1:13" ht="6.5" customHeight="1">
      <c r="A6" t="s">
        <v>426</v>
      </c>
      <c r="B6" t="s">
        <v>429</v>
      </c>
      <c r="C6" t="s">
        <v>438</v>
      </c>
      <c r="D6" s="161" t="s">
        <v>431</v>
      </c>
      <c r="L6" s="229"/>
      <c r="M6" s="231"/>
    </row>
    <row r="7" spans="1:13" ht="25">
      <c r="L7" s="229"/>
      <c r="M7" s="232" t="s">
        <v>1621</v>
      </c>
    </row>
    <row r="8" spans="1:13" ht="25">
      <c r="L8" s="229"/>
      <c r="M8" s="232" t="s">
        <v>1616</v>
      </c>
    </row>
    <row r="9" spans="1:13" ht="25">
      <c r="L9" s="229"/>
      <c r="M9" s="232" t="s">
        <v>1620</v>
      </c>
    </row>
    <row r="10" spans="1:13" ht="25">
      <c r="L10" s="229"/>
      <c r="M10" s="232" t="s">
        <v>1615</v>
      </c>
    </row>
    <row r="34" spans="2:2" ht="18" hidden="1">
      <c r="B34" s="171"/>
    </row>
    <row r="35" spans="2:2" ht="18" hidden="1">
      <c r="B35" s="171"/>
    </row>
    <row r="36" spans="2:2" ht="18" hidden="1">
      <c r="B36" s="171"/>
    </row>
    <row r="38" spans="2:2" ht="22" hidden="1">
      <c r="B38" s="170" t="s">
        <v>482</v>
      </c>
    </row>
    <row r="39" spans="2:2" ht="22" hidden="1">
      <c r="B39" s="170" t="s">
        <v>1606</v>
      </c>
    </row>
    <row r="40" spans="2:2" ht="22" hidden="1">
      <c r="B40" s="170" t="s">
        <v>1607</v>
      </c>
    </row>
  </sheetData>
  <sheetProtection algorithmName="SHA-512" hashValue="TqbVmATuBs5C7j14k9BES6YFQijKgJNJdFWVUw1BYeTQRqHf0sqiTE1VgENWWIG/4SwXlzMxbJZoKxR1cPvBrw==" saltValue="vWfljNATUhbnsyVIsqjB0A==" spinCount="100000" sheet="1" objects="1" scenarios="1" selectLockedCells="1" selectUnlockedCells="1"/>
  <mergeCells count="4">
    <mergeCell ref="E2:F2"/>
    <mergeCell ref="G2:H2"/>
    <mergeCell ref="I2:J2"/>
    <mergeCell ref="L1:M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theme="5"/>
  </sheetPr>
  <dimension ref="A1:M29"/>
  <sheetViews>
    <sheetView showGridLines="0" showRowColHeaders="0" workbookViewId="0">
      <selection activeCell="A4" sqref="A4"/>
    </sheetView>
  </sheetViews>
  <sheetFormatPr defaultColWidth="0" defaultRowHeight="14.5" zeroHeight="1"/>
  <cols>
    <col min="1" max="13" width="8.90625" customWidth="1"/>
    <col min="14" max="16384" width="8.90625" hidden="1"/>
  </cols>
  <sheetData>
    <row r="1" spans="1:13" ht="18.5">
      <c r="A1" s="133"/>
      <c r="B1" s="133"/>
      <c r="C1" s="133"/>
      <c r="D1" s="133"/>
      <c r="E1" s="133"/>
      <c r="F1" s="139"/>
      <c r="G1" s="133"/>
      <c r="H1" s="133"/>
      <c r="I1" s="133"/>
      <c r="J1" s="133"/>
      <c r="K1" s="133"/>
      <c r="L1" s="133"/>
      <c r="M1" s="133"/>
    </row>
    <row r="2" spans="1:13">
      <c r="A2" s="133"/>
      <c r="B2" s="133"/>
      <c r="C2" s="133"/>
      <c r="D2" s="133"/>
      <c r="E2" s="133"/>
      <c r="F2" s="133"/>
      <c r="G2" s="133"/>
      <c r="H2" s="133"/>
      <c r="I2" s="133"/>
      <c r="J2" s="133"/>
      <c r="K2" s="133"/>
      <c r="L2" s="133"/>
      <c r="M2" s="133"/>
    </row>
    <row r="3" spans="1:13">
      <c r="A3" s="133"/>
      <c r="B3" s="133"/>
      <c r="C3" s="133"/>
      <c r="D3" s="133"/>
      <c r="E3" s="133"/>
      <c r="F3" s="133"/>
      <c r="G3" s="133"/>
      <c r="H3" s="133"/>
      <c r="I3" s="133"/>
      <c r="J3" s="133"/>
      <c r="K3" s="133"/>
      <c r="L3" s="133"/>
      <c r="M3" s="133"/>
    </row>
    <row r="4" spans="1:13">
      <c r="A4" s="133"/>
      <c r="B4" s="133"/>
      <c r="C4" s="133"/>
      <c r="D4" s="133"/>
      <c r="E4" s="133"/>
      <c r="F4" s="133"/>
      <c r="G4" s="133"/>
      <c r="H4" s="133"/>
      <c r="I4" s="133"/>
      <c r="J4" s="133"/>
      <c r="K4" s="133"/>
      <c r="L4" s="133"/>
      <c r="M4" s="133"/>
    </row>
    <row r="5" spans="1:13">
      <c r="A5" s="133"/>
      <c r="B5" s="133"/>
      <c r="C5" s="133"/>
      <c r="D5" s="133"/>
      <c r="E5" s="133"/>
      <c r="F5" s="133"/>
      <c r="G5" s="133"/>
      <c r="H5" s="133"/>
      <c r="I5" s="133"/>
      <c r="J5" s="133"/>
      <c r="K5" s="133"/>
      <c r="L5" s="133"/>
      <c r="M5" s="133"/>
    </row>
    <row r="6" spans="1:13">
      <c r="A6" s="133"/>
      <c r="B6" s="133"/>
      <c r="C6" s="133"/>
      <c r="D6" s="133"/>
      <c r="E6" s="133"/>
      <c r="F6" s="133"/>
      <c r="G6" s="133"/>
      <c r="H6" s="133"/>
      <c r="I6" s="133"/>
      <c r="J6" s="133"/>
      <c r="K6" s="133"/>
      <c r="L6" s="133"/>
      <c r="M6" s="133"/>
    </row>
    <row r="7" spans="1:13">
      <c r="A7" s="133"/>
      <c r="B7" s="133"/>
      <c r="C7" s="133"/>
      <c r="D7" s="133"/>
      <c r="E7" s="133"/>
      <c r="F7" s="133"/>
      <c r="G7" s="133"/>
      <c r="H7" s="133"/>
      <c r="I7" s="133"/>
      <c r="J7" s="133"/>
      <c r="K7" s="133"/>
      <c r="L7" s="133"/>
      <c r="M7" s="133"/>
    </row>
    <row r="8" spans="1:13">
      <c r="A8" s="133"/>
      <c r="B8" s="133"/>
      <c r="C8" s="133"/>
      <c r="D8" s="133"/>
      <c r="E8" s="133"/>
      <c r="F8" s="133"/>
      <c r="G8" s="133"/>
      <c r="H8" s="133"/>
      <c r="I8" s="133"/>
      <c r="J8" s="133"/>
      <c r="K8" s="133"/>
      <c r="L8" s="133"/>
      <c r="M8" s="133"/>
    </row>
    <row r="9" spans="1:13">
      <c r="A9" s="133"/>
      <c r="B9" s="133"/>
      <c r="C9" s="133"/>
      <c r="D9" s="133"/>
      <c r="E9" s="133"/>
      <c r="F9" s="133"/>
      <c r="G9" s="133"/>
      <c r="H9" s="133"/>
      <c r="I9" s="133"/>
      <c r="J9" s="133"/>
      <c r="K9" s="133"/>
      <c r="L9" s="133"/>
      <c r="M9" s="133"/>
    </row>
    <row r="10" spans="1:13">
      <c r="A10" s="133"/>
      <c r="B10" s="133"/>
      <c r="C10" s="133"/>
      <c r="D10" s="133"/>
      <c r="E10" s="133"/>
      <c r="F10" s="133"/>
      <c r="G10" s="133"/>
      <c r="H10" s="133"/>
      <c r="I10" s="133"/>
      <c r="J10" s="133"/>
      <c r="K10" s="133"/>
      <c r="L10" s="133"/>
      <c r="M10" s="133"/>
    </row>
    <row r="11" spans="1:13">
      <c r="A11" s="133"/>
      <c r="B11" s="133"/>
      <c r="C11" s="133"/>
      <c r="D11" s="133"/>
      <c r="E11" s="133"/>
      <c r="F11" s="133"/>
      <c r="G11" s="133"/>
      <c r="H11" s="133"/>
      <c r="I11" s="133"/>
      <c r="J11" s="133"/>
      <c r="K11" s="133"/>
      <c r="L11" s="133"/>
      <c r="M11" s="133"/>
    </row>
    <row r="12" spans="1:13">
      <c r="A12" s="133"/>
      <c r="B12" s="133"/>
      <c r="C12" s="133"/>
      <c r="D12" s="133"/>
      <c r="E12" s="133"/>
      <c r="F12" s="133"/>
      <c r="G12" s="133"/>
      <c r="H12" s="133"/>
      <c r="I12" s="133"/>
      <c r="J12" s="133"/>
      <c r="K12" s="133"/>
      <c r="L12" s="133"/>
      <c r="M12" s="133"/>
    </row>
    <row r="13" spans="1:13">
      <c r="A13" s="133"/>
      <c r="B13" s="133"/>
      <c r="C13" s="133"/>
      <c r="D13" s="133"/>
      <c r="E13" s="133"/>
      <c r="F13" s="133"/>
      <c r="G13" s="133"/>
      <c r="H13" s="133"/>
      <c r="I13" s="133"/>
      <c r="J13" s="133"/>
      <c r="K13" s="133"/>
      <c r="L13" s="133"/>
      <c r="M13" s="133"/>
    </row>
    <row r="14" spans="1:13">
      <c r="A14" s="133"/>
      <c r="B14" s="133"/>
      <c r="C14" s="133"/>
      <c r="D14" s="133"/>
      <c r="E14" s="133"/>
      <c r="F14" s="133"/>
      <c r="G14" s="133"/>
      <c r="H14" s="133"/>
      <c r="I14" s="133"/>
      <c r="J14" s="133"/>
      <c r="K14" s="133"/>
      <c r="L14" s="133"/>
      <c r="M14" s="133"/>
    </row>
    <row r="15" spans="1:13">
      <c r="A15" s="133"/>
      <c r="B15" s="133"/>
      <c r="C15" s="133"/>
      <c r="D15" s="133"/>
      <c r="E15" s="133"/>
      <c r="F15" s="133"/>
      <c r="G15" s="133"/>
      <c r="H15" s="133"/>
      <c r="I15" s="133"/>
      <c r="J15" s="133"/>
      <c r="K15" s="133"/>
      <c r="L15" s="133"/>
      <c r="M15" s="133"/>
    </row>
    <row r="16" spans="1:13">
      <c r="A16" s="133"/>
      <c r="B16" s="133"/>
      <c r="C16" s="133"/>
      <c r="D16" s="133"/>
      <c r="E16" s="133"/>
      <c r="F16" s="133"/>
      <c r="G16" s="133"/>
      <c r="H16" s="133"/>
      <c r="I16" s="133"/>
      <c r="J16" s="133"/>
      <c r="K16" s="133"/>
      <c r="L16" s="133"/>
      <c r="M16" s="133"/>
    </row>
    <row r="17" spans="1:13">
      <c r="A17" s="133"/>
      <c r="B17" s="133"/>
      <c r="C17" s="133"/>
      <c r="D17" s="133"/>
      <c r="E17" s="133"/>
      <c r="F17" s="133"/>
      <c r="G17" s="133"/>
      <c r="H17" s="133"/>
      <c r="I17" s="133"/>
      <c r="J17" s="133"/>
      <c r="K17" s="133"/>
      <c r="L17" s="133"/>
      <c r="M17" s="133"/>
    </row>
    <row r="18" spans="1:13">
      <c r="A18" s="133"/>
      <c r="B18" s="133"/>
      <c r="C18" s="133"/>
      <c r="D18" s="133"/>
      <c r="E18" s="133"/>
      <c r="F18" s="133"/>
      <c r="G18" s="133"/>
      <c r="H18" s="133"/>
      <c r="I18" s="133"/>
      <c r="J18" s="133"/>
      <c r="K18" s="133"/>
      <c r="L18" s="133"/>
      <c r="M18" s="133"/>
    </row>
    <row r="19" spans="1:13">
      <c r="A19" s="133"/>
      <c r="B19" s="133"/>
      <c r="C19" s="133"/>
      <c r="D19" s="133"/>
      <c r="E19" s="133"/>
      <c r="F19" s="133"/>
      <c r="G19" s="133"/>
      <c r="H19" s="133"/>
      <c r="I19" s="133"/>
      <c r="J19" s="133"/>
      <c r="K19" s="133"/>
      <c r="L19" s="133"/>
      <c r="M19" s="133"/>
    </row>
    <row r="20" spans="1:13">
      <c r="A20" s="133"/>
      <c r="B20" s="133"/>
      <c r="C20" s="133"/>
      <c r="D20" s="133"/>
      <c r="E20" s="133"/>
      <c r="F20" s="133"/>
      <c r="G20" s="133"/>
      <c r="H20" s="133"/>
      <c r="I20" s="133"/>
      <c r="J20" s="133"/>
      <c r="K20" s="133"/>
      <c r="L20" s="133"/>
      <c r="M20" s="133"/>
    </row>
    <row r="21" spans="1:13">
      <c r="A21" s="133"/>
      <c r="B21" s="133"/>
      <c r="C21" s="133"/>
      <c r="D21" s="133"/>
      <c r="E21" s="133"/>
      <c r="F21" s="133"/>
      <c r="G21" s="133"/>
      <c r="H21" s="133"/>
      <c r="I21" s="133"/>
      <c r="J21" s="133"/>
      <c r="K21" s="133"/>
      <c r="L21" s="133"/>
      <c r="M21" s="133"/>
    </row>
    <row r="22" spans="1:13">
      <c r="A22" s="133"/>
      <c r="B22" s="133"/>
      <c r="C22" s="133"/>
      <c r="D22" s="133"/>
      <c r="E22" s="133"/>
      <c r="F22" s="133"/>
      <c r="G22" s="133"/>
      <c r="H22" s="133"/>
      <c r="I22" s="133"/>
      <c r="J22" s="133"/>
      <c r="K22" s="133"/>
      <c r="L22" s="133"/>
      <c r="M22" s="133"/>
    </row>
    <row r="23" spans="1:13">
      <c r="A23" s="133"/>
      <c r="B23" s="133"/>
      <c r="C23" s="133"/>
      <c r="D23" s="133"/>
      <c r="E23" s="133"/>
      <c r="F23" s="133"/>
      <c r="G23" s="133"/>
      <c r="H23" s="133"/>
      <c r="I23" s="133"/>
      <c r="J23" s="133"/>
      <c r="K23" s="133"/>
      <c r="L23" s="133"/>
      <c r="M23" s="133"/>
    </row>
    <row r="24" spans="1:13">
      <c r="A24" s="133"/>
      <c r="B24" s="133"/>
      <c r="C24" s="133"/>
      <c r="D24" s="133"/>
      <c r="E24" s="133"/>
      <c r="F24" s="133"/>
      <c r="G24" s="133"/>
      <c r="H24" s="133"/>
      <c r="I24" s="133"/>
      <c r="J24" s="133"/>
      <c r="K24" s="133"/>
      <c r="L24" s="133"/>
      <c r="M24" s="133"/>
    </row>
    <row r="25" spans="1:13">
      <c r="A25" s="133"/>
      <c r="B25" s="133"/>
      <c r="C25" s="133"/>
      <c r="D25" s="133"/>
      <c r="E25" s="133"/>
      <c r="F25" s="133"/>
      <c r="G25" s="133"/>
      <c r="H25" s="133"/>
      <c r="I25" s="133"/>
      <c r="J25" s="133"/>
      <c r="K25" s="133"/>
      <c r="L25" s="133"/>
      <c r="M25" s="133"/>
    </row>
    <row r="26" spans="1:13">
      <c r="A26" s="133"/>
      <c r="B26" s="133"/>
      <c r="C26" s="133"/>
      <c r="D26" s="133"/>
      <c r="E26" s="133"/>
      <c r="F26" s="133"/>
      <c r="G26" s="133"/>
      <c r="H26" s="133"/>
      <c r="I26" s="133"/>
      <c r="J26" s="133"/>
      <c r="K26" s="133"/>
      <c r="L26" s="133"/>
      <c r="M26" s="133"/>
    </row>
    <row r="27" spans="1:13">
      <c r="A27" s="133"/>
      <c r="B27" s="133"/>
      <c r="C27" s="133"/>
      <c r="D27" s="133"/>
      <c r="E27" s="133"/>
      <c r="F27" s="133"/>
      <c r="G27" s="133"/>
      <c r="H27" s="133"/>
      <c r="I27" s="133"/>
      <c r="J27" s="133"/>
      <c r="K27" s="133"/>
      <c r="L27" s="133"/>
      <c r="M27" s="133"/>
    </row>
    <row r="28" spans="1:13">
      <c r="A28" s="133"/>
      <c r="B28" s="133"/>
      <c r="C28" s="133"/>
      <c r="D28" s="133"/>
      <c r="E28" s="133"/>
      <c r="F28" s="133"/>
      <c r="G28" s="133"/>
      <c r="H28" s="133"/>
      <c r="I28" s="133"/>
      <c r="J28" s="133"/>
      <c r="K28" s="133"/>
      <c r="L28" s="133"/>
      <c r="M28" s="133"/>
    </row>
    <row r="29" spans="1:13">
      <c r="A29" s="133"/>
      <c r="B29" s="133"/>
      <c r="C29" s="133"/>
      <c r="D29" s="133"/>
      <c r="E29" s="133"/>
      <c r="F29" s="133"/>
      <c r="G29" s="133"/>
      <c r="H29" s="133"/>
      <c r="I29" s="133"/>
      <c r="J29" s="133"/>
      <c r="K29" s="133"/>
      <c r="L29" s="133"/>
      <c r="M29" s="133"/>
    </row>
  </sheetData>
  <sheetProtection algorithmName="SHA-512" hashValue="TjIHWvqQ1YjABXEqKoQ01S3JuYduUomIPhL8lHpt2J8/dXjaCqgotrWnwPsZeUgclf18ayD9bhOG7n1+blVNwg==" saltValue="Qt2L23kHL8pY/eu4pGuaYA==" spinCount="100000" sheet="1" objects="1" scenarios="1" selectLockedCells="1" selectUnlockedCells="1"/>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E51D2-E2B6-4968-9FB3-BA1E6A7A33D9}">
  <dimension ref="A1:AI1252"/>
  <sheetViews>
    <sheetView topLeftCell="O1" workbookViewId="0">
      <selection activeCell="AY12" sqref="AY12"/>
    </sheetView>
  </sheetViews>
  <sheetFormatPr defaultRowHeight="14.5"/>
  <cols>
    <col min="1" max="1" width="3.7265625" style="49" hidden="1" customWidth="1"/>
    <col min="2" max="2" width="12.7265625" style="49" hidden="1" customWidth="1"/>
    <col min="3" max="3" width="4.7265625" style="49" hidden="1" customWidth="1"/>
    <col min="4" max="4" width="5.7265625" style="325" hidden="1" customWidth="1"/>
    <col min="5" max="5" width="18.26953125" style="188" hidden="1" customWidth="1"/>
    <col min="6" max="6" width="19.90625" style="188" hidden="1" customWidth="1"/>
    <col min="7" max="7" width="59.54296875" style="174" hidden="1" customWidth="1"/>
    <col min="8" max="8" width="8.7265625" style="175" hidden="1" customWidth="1"/>
    <col min="9" max="9" width="4.7265625" style="49" hidden="1" customWidth="1"/>
    <col min="10" max="10" width="22" style="49" hidden="1" customWidth="1"/>
    <col min="11" max="11" width="14.7265625" style="49" hidden="1" customWidth="1"/>
    <col min="12" max="12" width="10.453125" style="49" hidden="1" customWidth="1"/>
    <col min="13" max="14" width="10.08984375" style="49" hidden="1" customWidth="1"/>
    <col min="15" max="15" width="10.7265625" style="49" customWidth="1"/>
    <col min="16" max="16" width="2.54296875" style="49" customWidth="1"/>
    <col min="17" max="17" width="17.26953125" style="49" hidden="1" customWidth="1"/>
    <col min="18" max="19" width="37.453125" style="49" hidden="1" customWidth="1"/>
    <col min="20" max="20" width="17.1796875" style="49" hidden="1" customWidth="1"/>
    <col min="21" max="21" width="14.26953125" style="49" hidden="1" customWidth="1"/>
    <col min="22" max="22" width="17" style="187" hidden="1" customWidth="1"/>
    <col min="23" max="23" width="10.36328125" hidden="1" customWidth="1"/>
    <col min="24" max="24" width="8.7265625" hidden="1" customWidth="1"/>
    <col min="25" max="25" width="13.1796875" hidden="1" customWidth="1"/>
    <col min="26" max="26" width="36.1796875" hidden="1" customWidth="1"/>
    <col min="27" max="27" width="26.26953125" hidden="1" customWidth="1"/>
    <col min="28" max="28" width="8.7265625" hidden="1" customWidth="1"/>
    <col min="29" max="29" width="11.26953125" hidden="1" customWidth="1"/>
    <col min="30" max="30" width="36.1796875" hidden="1" customWidth="1"/>
    <col min="31" max="31" width="16.54296875" hidden="1" customWidth="1"/>
    <col min="32" max="32" width="0" hidden="1" customWidth="1"/>
    <col min="33" max="33" width="11.26953125" hidden="1" customWidth="1"/>
    <col min="34" max="34" width="36.7265625" hidden="1" customWidth="1"/>
    <col min="35" max="35" width="9.26953125" hidden="1" customWidth="1"/>
  </cols>
  <sheetData>
    <row r="1" spans="1:35">
      <c r="A1"/>
      <c r="B1"/>
      <c r="C1"/>
      <c r="D1" s="324"/>
      <c r="E1" s="184"/>
      <c r="F1" s="184"/>
      <c r="G1" s="185"/>
      <c r="H1" s="190" t="s">
        <v>982</v>
      </c>
      <c r="I1" s="191"/>
      <c r="J1" s="191"/>
      <c r="K1" s="192" t="s">
        <v>983</v>
      </c>
      <c r="L1" s="192"/>
      <c r="M1" s="192"/>
      <c r="N1" s="265"/>
      <c r="O1" s="249"/>
      <c r="P1" s="249"/>
      <c r="Q1" s="250" t="s">
        <v>1654</v>
      </c>
      <c r="R1" s="249"/>
      <c r="S1" s="249"/>
      <c r="T1" s="249"/>
      <c r="U1" s="249"/>
      <c r="V1" s="251"/>
    </row>
    <row r="2" spans="1:35">
      <c r="A2"/>
      <c r="B2"/>
      <c r="C2"/>
      <c r="D2" s="324"/>
      <c r="E2" s="184"/>
      <c r="F2" s="184"/>
      <c r="G2" s="185"/>
      <c r="H2" s="186"/>
      <c r="I2"/>
      <c r="J2"/>
      <c r="K2"/>
      <c r="L2"/>
      <c r="M2"/>
      <c r="N2" s="265"/>
      <c r="O2" s="249"/>
      <c r="P2" s="249"/>
      <c r="Q2" s="252">
        <v>44378</v>
      </c>
      <c r="R2" s="253" t="s">
        <v>984</v>
      </c>
      <c r="S2" s="253"/>
      <c r="T2" s="253"/>
      <c r="U2" s="253"/>
      <c r="V2" s="253" t="s">
        <v>985</v>
      </c>
    </row>
    <row r="3" spans="1:35" ht="18">
      <c r="A3"/>
      <c r="B3"/>
      <c r="C3"/>
      <c r="D3" s="324"/>
      <c r="E3" s="184"/>
      <c r="F3" s="184"/>
      <c r="G3" s="291" t="s">
        <v>1665</v>
      </c>
      <c r="H3" s="186"/>
      <c r="I3"/>
      <c r="J3"/>
      <c r="K3"/>
      <c r="L3"/>
      <c r="M3"/>
      <c r="N3" s="265"/>
      <c r="O3" s="249"/>
      <c r="P3" s="249"/>
      <c r="Q3" s="252">
        <v>44404</v>
      </c>
      <c r="R3" s="253" t="s">
        <v>986</v>
      </c>
      <c r="S3" s="253"/>
      <c r="T3" s="253"/>
      <c r="U3" s="253"/>
      <c r="V3" s="254" t="s">
        <v>985</v>
      </c>
    </row>
    <row r="4" spans="1:35" ht="26">
      <c r="A4"/>
      <c r="B4"/>
      <c r="C4"/>
      <c r="D4" s="324"/>
      <c r="E4" s="184"/>
      <c r="F4" s="184"/>
      <c r="G4" s="290" t="s">
        <v>1668</v>
      </c>
      <c r="H4" s="186"/>
      <c r="I4"/>
      <c r="J4"/>
      <c r="K4"/>
      <c r="L4"/>
      <c r="M4"/>
      <c r="N4" s="265"/>
      <c r="O4" s="249"/>
      <c r="P4" s="249"/>
      <c r="Q4" s="255">
        <v>44543</v>
      </c>
      <c r="R4" s="253" t="s">
        <v>987</v>
      </c>
      <c r="S4" s="253"/>
      <c r="T4" s="253"/>
      <c r="U4" s="253"/>
      <c r="V4" s="254" t="s">
        <v>985</v>
      </c>
    </row>
    <row r="5" spans="1:35" ht="15" thickBot="1">
      <c r="A5"/>
      <c r="B5"/>
      <c r="C5"/>
      <c r="D5" s="324"/>
      <c r="E5" s="184"/>
      <c r="F5" s="184"/>
      <c r="G5" s="292" t="s">
        <v>1666</v>
      </c>
      <c r="H5" s="49"/>
      <c r="I5" s="189"/>
      <c r="J5" s="189"/>
      <c r="K5" s="189"/>
      <c r="L5" s="189"/>
      <c r="M5" s="189"/>
      <c r="N5" s="265"/>
      <c r="O5" s="249"/>
      <c r="P5" s="249"/>
      <c r="Q5" s="255">
        <v>44573</v>
      </c>
      <c r="R5" s="253" t="s">
        <v>988</v>
      </c>
      <c r="S5" s="253"/>
      <c r="T5" s="253"/>
      <c r="U5" s="253"/>
      <c r="V5" s="254" t="s">
        <v>985</v>
      </c>
    </row>
    <row r="6" spans="1:35">
      <c r="A6"/>
      <c r="B6" t="s">
        <v>1717</v>
      </c>
      <c r="C6"/>
      <c r="D6" s="324"/>
      <c r="E6" s="184"/>
      <c r="F6" s="184" t="s">
        <v>1718</v>
      </c>
      <c r="G6" s="185"/>
      <c r="H6" s="186"/>
      <c r="I6"/>
      <c r="J6"/>
      <c r="K6"/>
      <c r="L6"/>
      <c r="M6"/>
      <c r="N6" s="266"/>
      <c r="O6" s="256"/>
      <c r="P6" s="256"/>
      <c r="Q6" s="255">
        <v>44586</v>
      </c>
      <c r="R6" s="253" t="s">
        <v>1655</v>
      </c>
      <c r="S6" s="253"/>
      <c r="T6" s="253"/>
      <c r="U6" s="253"/>
      <c r="V6" s="254" t="s">
        <v>985</v>
      </c>
    </row>
    <row r="7" spans="1:35">
      <c r="B7" s="293">
        <v>2811646280</v>
      </c>
      <c r="E7" s="188">
        <v>143.62</v>
      </c>
      <c r="F7" s="276">
        <v>122.07</v>
      </c>
      <c r="G7" s="174" t="s">
        <v>1667</v>
      </c>
      <c r="H7" s="186"/>
      <c r="I7"/>
      <c r="J7"/>
      <c r="K7"/>
      <c r="L7"/>
      <c r="M7"/>
      <c r="N7" s="267"/>
      <c r="O7" s="257"/>
      <c r="P7" s="253"/>
      <c r="Q7" s="255">
        <v>44603</v>
      </c>
      <c r="R7" s="253" t="s">
        <v>1656</v>
      </c>
      <c r="S7" s="253"/>
      <c r="T7" s="253"/>
      <c r="U7" s="253"/>
      <c r="V7" s="254" t="s">
        <v>985</v>
      </c>
    </row>
    <row r="8" spans="1:35">
      <c r="A8"/>
      <c r="B8" s="293">
        <v>2811746280</v>
      </c>
      <c r="C8"/>
      <c r="D8" s="324"/>
      <c r="E8" s="188">
        <v>211.17</v>
      </c>
      <c r="F8" s="276">
        <v>179.49</v>
      </c>
      <c r="G8" s="174" t="s">
        <v>1667</v>
      </c>
      <c r="N8" s="265"/>
      <c r="O8" s="249"/>
      <c r="P8" s="249"/>
      <c r="Q8" s="252">
        <v>44638</v>
      </c>
      <c r="R8" s="253" t="s">
        <v>1657</v>
      </c>
      <c r="S8" s="253"/>
      <c r="T8" s="253"/>
      <c r="U8" s="253"/>
      <c r="V8" s="254" t="s">
        <v>985</v>
      </c>
    </row>
    <row r="9" spans="1:35">
      <c r="A9"/>
      <c r="B9" s="293">
        <v>2811756280</v>
      </c>
      <c r="C9"/>
      <c r="D9" s="324"/>
      <c r="E9" s="188">
        <v>249.41</v>
      </c>
      <c r="F9" s="276">
        <v>211.99</v>
      </c>
      <c r="G9" s="174" t="s">
        <v>1667</v>
      </c>
      <c r="N9" s="265"/>
      <c r="O9" s="249"/>
      <c r="P9" s="249"/>
      <c r="Q9" s="258">
        <v>44662</v>
      </c>
      <c r="R9" s="259" t="s">
        <v>1658</v>
      </c>
      <c r="S9" s="259"/>
      <c r="T9" s="259"/>
      <c r="U9" s="259"/>
      <c r="V9" s="260" t="s">
        <v>985</v>
      </c>
    </row>
    <row r="10" spans="1:35" ht="29">
      <c r="B10" s="293"/>
      <c r="C10"/>
      <c r="D10" s="324"/>
      <c r="F10" s="276"/>
      <c r="M10" s="289" t="s">
        <v>66</v>
      </c>
      <c r="N10" s="274" t="s">
        <v>1663</v>
      </c>
      <c r="O10" s="249"/>
      <c r="P10" s="249"/>
      <c r="Q10" s="249"/>
      <c r="R10" s="249"/>
      <c r="S10" s="249"/>
      <c r="T10" s="249"/>
      <c r="U10" s="249"/>
      <c r="V10" s="251"/>
    </row>
    <row r="11" spans="1:35" ht="15" thickBot="1">
      <c r="B11" s="293"/>
      <c r="C11"/>
      <c r="D11" s="324"/>
      <c r="F11" s="276"/>
      <c r="G11" s="175" t="s">
        <v>66</v>
      </c>
      <c r="H11" s="198"/>
      <c r="M11" s="285"/>
      <c r="N11" s="277">
        <v>0.85</v>
      </c>
      <c r="O11" s="249"/>
      <c r="P11" s="249"/>
      <c r="Q11" s="249"/>
      <c r="R11" s="249"/>
      <c r="S11" s="249"/>
      <c r="T11" s="249"/>
      <c r="U11" s="249"/>
      <c r="V11" s="251"/>
    </row>
    <row r="12" spans="1:35" ht="62" customHeight="1">
      <c r="B12" s="293">
        <v>2810802800</v>
      </c>
      <c r="C12"/>
      <c r="D12" s="324"/>
      <c r="E12" s="188">
        <v>69.290000000000006</v>
      </c>
      <c r="F12" s="276">
        <v>76.22</v>
      </c>
      <c r="G12" s="175" t="s">
        <v>66</v>
      </c>
      <c r="K12" s="275" t="s">
        <v>1662</v>
      </c>
      <c r="L12" s="272" t="s">
        <v>1660</v>
      </c>
      <c r="M12" s="272" t="s">
        <v>2087</v>
      </c>
      <c r="N12" s="408" t="s">
        <v>2066</v>
      </c>
      <c r="O12" s="249"/>
      <c r="P12" s="249"/>
      <c r="Q12" s="259" t="s">
        <v>991</v>
      </c>
      <c r="R12" s="249"/>
      <c r="S12" s="249"/>
      <c r="T12" s="249"/>
      <c r="U12" s="249"/>
      <c r="V12" s="251"/>
    </row>
    <row r="13" spans="1:35" ht="29">
      <c r="B13" s="423">
        <v>4027132308</v>
      </c>
      <c r="C13"/>
      <c r="D13" s="324"/>
      <c r="E13" s="188">
        <v>113.63</v>
      </c>
      <c r="F13" s="422">
        <v>124.99</v>
      </c>
      <c r="G13" s="175" t="s">
        <v>66</v>
      </c>
      <c r="J13" s="49" t="s">
        <v>992</v>
      </c>
      <c r="K13" s="49">
        <v>1</v>
      </c>
      <c r="L13" s="268"/>
      <c r="M13" s="270"/>
      <c r="N13" s="409">
        <v>0.85</v>
      </c>
      <c r="O13" s="261"/>
      <c r="P13" s="249"/>
      <c r="Q13" s="326" t="s">
        <v>993</v>
      </c>
      <c r="R13" s="327" t="s">
        <v>994</v>
      </c>
      <c r="S13" s="327" t="s">
        <v>2067</v>
      </c>
      <c r="T13" s="327" t="s">
        <v>2065</v>
      </c>
      <c r="U13" s="327" t="s">
        <v>1736</v>
      </c>
      <c r="V13" s="328" t="s">
        <v>1690</v>
      </c>
      <c r="W13" t="s">
        <v>1710</v>
      </c>
      <c r="Y13" s="335" t="s">
        <v>993</v>
      </c>
      <c r="Z13" s="336" t="s">
        <v>994</v>
      </c>
      <c r="AA13" s="355" t="s">
        <v>1735</v>
      </c>
      <c r="AC13" s="398" t="s">
        <v>993</v>
      </c>
      <c r="AD13" s="399" t="s">
        <v>994</v>
      </c>
      <c r="AE13" s="400" t="s">
        <v>1751</v>
      </c>
      <c r="AG13" s="398" t="s">
        <v>993</v>
      </c>
      <c r="AH13" s="399" t="s">
        <v>994</v>
      </c>
      <c r="AI13" s="400" t="s">
        <v>2068</v>
      </c>
    </row>
    <row r="14" spans="1:35">
      <c r="B14" s="423">
        <v>462360123</v>
      </c>
      <c r="C14"/>
      <c r="D14" s="324"/>
      <c r="E14" s="188">
        <v>168.38</v>
      </c>
      <c r="F14" s="422">
        <v>185.21</v>
      </c>
      <c r="G14" s="175" t="s">
        <v>66</v>
      </c>
      <c r="H14" s="175" t="s">
        <v>995</v>
      </c>
      <c r="K14" s="206"/>
      <c r="L14" s="270">
        <f t="shared" ref="L14:M24" si="0">ROUND(M14,2)</f>
        <v>0</v>
      </c>
      <c r="M14" s="270">
        <f t="shared" si="0"/>
        <v>0</v>
      </c>
      <c r="N14" s="270">
        <f>K14*$N$13</f>
        <v>0</v>
      </c>
      <c r="O14" s="259"/>
      <c r="P14" s="249"/>
      <c r="Q14" s="49" t="s">
        <v>1691</v>
      </c>
      <c r="R14" s="49" t="s">
        <v>484</v>
      </c>
      <c r="S14" s="49" t="e">
        <f>VLOOKUP(Q14,$AG$13:$AI$982,3,FALSE)</f>
        <v>#N/A</v>
      </c>
      <c r="T14" s="49">
        <f>VLOOKUP(Q14,$AC$13:$AE$982,3,FALSE)</f>
        <v>128.4</v>
      </c>
      <c r="U14" s="324">
        <v>113.63</v>
      </c>
      <c r="V14" s="337">
        <v>118.17</v>
      </c>
      <c r="W14">
        <v>76.73</v>
      </c>
      <c r="Y14" s="49" t="s">
        <v>1691</v>
      </c>
      <c r="Z14" s="49" t="s">
        <v>484</v>
      </c>
      <c r="AA14" s="324">
        <v>113.63</v>
      </c>
      <c r="AC14" s="323" t="s">
        <v>1691</v>
      </c>
      <c r="AD14" t="s">
        <v>1752</v>
      </c>
      <c r="AE14" s="325">
        <v>128.4</v>
      </c>
      <c r="AG14" s="323">
        <v>462101105</v>
      </c>
      <c r="AH14" t="s">
        <v>1752</v>
      </c>
      <c r="AI14" s="325">
        <v>150.78</v>
      </c>
    </row>
    <row r="15" spans="1:35">
      <c r="B15" s="293">
        <v>2810084100</v>
      </c>
      <c r="E15" s="188">
        <v>837.26</v>
      </c>
      <c r="F15" s="276">
        <v>920.99</v>
      </c>
      <c r="G15" s="175" t="s">
        <v>66</v>
      </c>
      <c r="H15" s="175" t="s">
        <v>995</v>
      </c>
      <c r="K15" s="206"/>
      <c r="L15" s="270">
        <f t="shared" si="0"/>
        <v>0</v>
      </c>
      <c r="M15" s="270">
        <f t="shared" si="0"/>
        <v>0</v>
      </c>
      <c r="N15" s="270">
        <f t="shared" ref="N15:N24" si="1">K15*$N$13</f>
        <v>0</v>
      </c>
      <c r="O15" s="259"/>
      <c r="P15" s="249"/>
      <c r="Q15" s="49" t="s">
        <v>1692</v>
      </c>
      <c r="R15" s="49" t="s">
        <v>997</v>
      </c>
      <c r="S15" s="49" t="e">
        <f t="shared" ref="S15:S78" si="2">VLOOKUP(Q15,$AG$13:$AI$982,3,FALSE)</f>
        <v>#N/A</v>
      </c>
      <c r="T15" s="49">
        <f t="shared" ref="T15:T78" si="3">VLOOKUP(Q15,$AC$13:$AE$982,3,FALSE)</f>
        <v>14.51</v>
      </c>
      <c r="U15" s="324">
        <v>12.84</v>
      </c>
      <c r="V15" s="353">
        <v>13.39</v>
      </c>
      <c r="Y15" s="49" t="s">
        <v>1692</v>
      </c>
      <c r="Z15" s="49" t="s">
        <v>997</v>
      </c>
      <c r="AA15" s="324">
        <v>12.84</v>
      </c>
      <c r="AC15" s="323" t="s">
        <v>1692</v>
      </c>
      <c r="AD15" t="s">
        <v>997</v>
      </c>
      <c r="AE15" s="325">
        <v>14.51</v>
      </c>
      <c r="AG15" s="323">
        <v>462360123</v>
      </c>
      <c r="AH15" t="s">
        <v>997</v>
      </c>
      <c r="AI15" s="325">
        <v>17.04</v>
      </c>
    </row>
    <row r="16" spans="1:35">
      <c r="B16" s="421" t="s">
        <v>2089</v>
      </c>
      <c r="C16" s="421"/>
      <c r="D16" s="421"/>
      <c r="F16" s="276">
        <v>93</v>
      </c>
      <c r="G16" s="175" t="s">
        <v>66</v>
      </c>
      <c r="H16" s="175" t="s">
        <v>995</v>
      </c>
      <c r="K16" s="206"/>
      <c r="L16" s="270">
        <f t="shared" si="0"/>
        <v>0</v>
      </c>
      <c r="M16" s="270">
        <f t="shared" si="0"/>
        <v>0</v>
      </c>
      <c r="N16" s="270">
        <f t="shared" si="1"/>
        <v>0</v>
      </c>
      <c r="O16" s="259"/>
      <c r="P16" s="249"/>
      <c r="Q16" s="49" t="s">
        <v>1693</v>
      </c>
      <c r="R16" s="49" t="s">
        <v>999</v>
      </c>
      <c r="S16" s="49" t="e">
        <f t="shared" si="2"/>
        <v>#N/A</v>
      </c>
      <c r="T16" s="49">
        <f t="shared" si="3"/>
        <v>190.27</v>
      </c>
      <c r="U16" s="324">
        <v>168.38</v>
      </c>
      <c r="V16" s="337">
        <v>175.11</v>
      </c>
      <c r="W16">
        <v>210.57</v>
      </c>
      <c r="Y16" s="49" t="s">
        <v>1693</v>
      </c>
      <c r="Z16" s="49" t="s">
        <v>999</v>
      </c>
      <c r="AA16" s="324">
        <v>168.38</v>
      </c>
      <c r="AC16" s="323" t="s">
        <v>1693</v>
      </c>
      <c r="AD16" t="s">
        <v>999</v>
      </c>
      <c r="AE16" s="325">
        <v>190.27</v>
      </c>
      <c r="AG16" s="323">
        <v>462709421</v>
      </c>
      <c r="AH16" t="s">
        <v>999</v>
      </c>
      <c r="AI16" s="325">
        <v>223.42</v>
      </c>
    </row>
    <row r="17" spans="2:35" ht="16" thickBot="1">
      <c r="B17" s="195" t="s">
        <v>989</v>
      </c>
      <c r="C17" s="196"/>
      <c r="D17" s="338"/>
      <c r="E17" s="197" t="s">
        <v>990</v>
      </c>
      <c r="F17" s="197"/>
      <c r="K17" s="206"/>
      <c r="L17" s="329"/>
      <c r="M17" s="329"/>
      <c r="N17" s="329"/>
      <c r="O17" s="259"/>
      <c r="P17" s="249"/>
      <c r="Q17" s="49" t="s">
        <v>310</v>
      </c>
      <c r="R17" s="49" t="s">
        <v>1694</v>
      </c>
      <c r="S17" s="49" t="e">
        <f t="shared" si="2"/>
        <v>#N/A</v>
      </c>
      <c r="U17" s="324">
        <v>32.409999999999997</v>
      </c>
      <c r="V17" s="353">
        <v>32.409999999999997</v>
      </c>
      <c r="Y17" s="49" t="s">
        <v>310</v>
      </c>
      <c r="Z17" s="49" t="s">
        <v>1694</v>
      </c>
      <c r="AA17" s="324">
        <v>32.409999999999997</v>
      </c>
      <c r="AC17" s="16" t="s">
        <v>310</v>
      </c>
      <c r="AD17" t="s">
        <v>1753</v>
      </c>
      <c r="AE17" s="325">
        <v>38.06</v>
      </c>
      <c r="AG17" s="16">
        <v>650010006</v>
      </c>
      <c r="AH17" t="s">
        <v>1753</v>
      </c>
      <c r="AI17" s="325">
        <v>44.69</v>
      </c>
    </row>
    <row r="18" spans="2:35" ht="58">
      <c r="B18" s="199"/>
      <c r="C18" s="200"/>
      <c r="F18" s="273" t="s">
        <v>1661</v>
      </c>
      <c r="H18" s="175" t="s">
        <v>995</v>
      </c>
      <c r="K18" s="206"/>
      <c r="L18" s="270">
        <v>0</v>
      </c>
      <c r="M18" s="270">
        <f t="shared" si="0"/>
        <v>0</v>
      </c>
      <c r="N18" s="270">
        <f t="shared" si="1"/>
        <v>0</v>
      </c>
      <c r="O18" s="259"/>
      <c r="P18" s="249"/>
      <c r="Q18" s="49" t="s">
        <v>1695</v>
      </c>
      <c r="R18" s="49" t="s">
        <v>1001</v>
      </c>
      <c r="S18" s="49" t="e">
        <f t="shared" si="2"/>
        <v>#N/A</v>
      </c>
      <c r="T18" s="49">
        <f t="shared" si="3"/>
        <v>46.56</v>
      </c>
      <c r="U18" s="324">
        <v>40.18</v>
      </c>
      <c r="V18" s="353">
        <v>40.18</v>
      </c>
      <c r="Y18" s="49" t="s">
        <v>1695</v>
      </c>
      <c r="Z18" s="49" t="s">
        <v>1001</v>
      </c>
      <c r="AA18" s="324">
        <v>40.18</v>
      </c>
      <c r="AC18" s="16" t="s">
        <v>1695</v>
      </c>
      <c r="AD18" t="s">
        <v>1753</v>
      </c>
      <c r="AE18" s="325">
        <v>46.56</v>
      </c>
      <c r="AG18" s="16">
        <v>650010009</v>
      </c>
      <c r="AH18" t="s">
        <v>1753</v>
      </c>
      <c r="AI18" s="325">
        <v>54.67</v>
      </c>
    </row>
    <row r="19" spans="2:35">
      <c r="B19" s="201"/>
      <c r="C19" s="202"/>
      <c r="D19" s="339"/>
      <c r="E19" s="203" t="s">
        <v>1705</v>
      </c>
      <c r="F19" s="271" t="s">
        <v>1744</v>
      </c>
      <c r="G19" s="392" t="s">
        <v>1749</v>
      </c>
      <c r="H19" s="175" t="s">
        <v>24</v>
      </c>
      <c r="I19" s="173" t="s">
        <v>1002</v>
      </c>
      <c r="J19" s="334">
        <v>650010009</v>
      </c>
      <c r="K19" s="207">
        <v>54.67</v>
      </c>
      <c r="L19" s="270">
        <v>46.47</v>
      </c>
      <c r="M19" s="270">
        <f t="shared" si="0"/>
        <v>46.47</v>
      </c>
      <c r="N19" s="270">
        <f>K19*$N$13</f>
        <v>46.469500000000004</v>
      </c>
      <c r="O19" s="259"/>
      <c r="P19" s="249"/>
      <c r="Q19" s="49" t="s">
        <v>308</v>
      </c>
      <c r="R19" s="49" t="s">
        <v>1696</v>
      </c>
      <c r="S19" s="49" t="e">
        <f t="shared" si="2"/>
        <v>#N/A</v>
      </c>
      <c r="T19" s="49">
        <f t="shared" si="3"/>
        <v>45.54</v>
      </c>
      <c r="U19" s="324">
        <v>39.270000000000003</v>
      </c>
      <c r="V19" s="353">
        <v>39.270000000000003</v>
      </c>
      <c r="Y19" s="49" t="s">
        <v>308</v>
      </c>
      <c r="Z19" s="49" t="s">
        <v>1696</v>
      </c>
      <c r="AA19" s="324">
        <v>39.270000000000003</v>
      </c>
      <c r="AC19" s="16" t="s">
        <v>308</v>
      </c>
      <c r="AD19" t="s">
        <v>1753</v>
      </c>
      <c r="AE19" s="325">
        <v>45.54</v>
      </c>
      <c r="AG19" s="16">
        <v>650010016</v>
      </c>
      <c r="AH19" t="s">
        <v>1753</v>
      </c>
      <c r="AI19" s="325">
        <v>53.48</v>
      </c>
    </row>
    <row r="20" spans="2:35">
      <c r="B20" s="204" t="s">
        <v>1706</v>
      </c>
      <c r="C20" s="202"/>
      <c r="D20" s="340" t="s">
        <v>25</v>
      </c>
      <c r="E20" s="370">
        <v>53.48</v>
      </c>
      <c r="F20" s="371">
        <v>45.54</v>
      </c>
      <c r="G20" s="205" t="s">
        <v>1748</v>
      </c>
      <c r="H20" s="175" t="s">
        <v>21</v>
      </c>
      <c r="I20" s="173" t="s">
        <v>1002</v>
      </c>
      <c r="J20" s="208">
        <v>650010043</v>
      </c>
      <c r="K20" s="207">
        <v>17.96</v>
      </c>
      <c r="L20" s="270">
        <v>15.27</v>
      </c>
      <c r="M20" s="270">
        <f t="shared" si="0"/>
        <v>15.27</v>
      </c>
      <c r="N20" s="270">
        <f t="shared" si="1"/>
        <v>15.266</v>
      </c>
      <c r="O20" s="259"/>
      <c r="P20" s="249"/>
      <c r="Q20" s="49" t="s">
        <v>1697</v>
      </c>
      <c r="R20" s="49" t="s">
        <v>1004</v>
      </c>
      <c r="S20" s="49" t="e">
        <f t="shared" si="2"/>
        <v>#N/A</v>
      </c>
      <c r="T20" s="49">
        <f t="shared" si="3"/>
        <v>15.3</v>
      </c>
      <c r="U20" s="324">
        <v>13.17</v>
      </c>
      <c r="V20" s="353">
        <v>13.17</v>
      </c>
      <c r="Y20" s="49" t="s">
        <v>1697</v>
      </c>
      <c r="Z20" s="49" t="s">
        <v>1004</v>
      </c>
      <c r="AA20" s="324">
        <v>13.17</v>
      </c>
      <c r="AC20" s="16" t="s">
        <v>1697</v>
      </c>
      <c r="AD20" t="s">
        <v>1753</v>
      </c>
      <c r="AE20" s="325">
        <v>15.3</v>
      </c>
      <c r="AG20" s="16">
        <v>650010043</v>
      </c>
      <c r="AH20" t="s">
        <v>1753</v>
      </c>
      <c r="AI20" s="325">
        <v>17.96</v>
      </c>
    </row>
    <row r="21" spans="2:35">
      <c r="B21" s="204" t="s">
        <v>1707</v>
      </c>
      <c r="C21" s="202"/>
      <c r="D21" s="340" t="s">
        <v>26</v>
      </c>
      <c r="E21" s="370">
        <v>32.22</v>
      </c>
      <c r="F21" s="371">
        <v>48.88</v>
      </c>
      <c r="G21" s="205" t="s">
        <v>996</v>
      </c>
      <c r="H21" s="175" t="s">
        <v>22</v>
      </c>
      <c r="I21" s="173" t="s">
        <v>1002</v>
      </c>
      <c r="J21" s="49">
        <v>650010106</v>
      </c>
      <c r="K21" s="207">
        <v>31.75</v>
      </c>
      <c r="L21" s="270">
        <v>26.99</v>
      </c>
      <c r="M21" s="270">
        <f t="shared" si="0"/>
        <v>26.99</v>
      </c>
      <c r="N21" s="270">
        <f t="shared" si="1"/>
        <v>26.987500000000001</v>
      </c>
      <c r="O21" s="259"/>
      <c r="P21" s="249"/>
      <c r="Q21" s="49" t="s">
        <v>1698</v>
      </c>
      <c r="R21" s="49" t="s">
        <v>1005</v>
      </c>
      <c r="S21" s="49" t="e">
        <f t="shared" si="2"/>
        <v>#N/A</v>
      </c>
      <c r="T21" s="49">
        <f t="shared" si="3"/>
        <v>27.04</v>
      </c>
      <c r="U21" s="324">
        <v>21.43</v>
      </c>
      <c r="V21" s="353">
        <v>21.43</v>
      </c>
      <c r="Y21" s="49" t="s">
        <v>1698</v>
      </c>
      <c r="Z21" s="49" t="s">
        <v>1005</v>
      </c>
      <c r="AA21" s="324">
        <v>21.43</v>
      </c>
      <c r="AC21" s="16" t="s">
        <v>1698</v>
      </c>
      <c r="AD21" t="s">
        <v>1753</v>
      </c>
      <c r="AE21" s="325">
        <v>27.04</v>
      </c>
      <c r="AG21" s="16">
        <v>650010106</v>
      </c>
      <c r="AH21" t="s">
        <v>1753</v>
      </c>
      <c r="AI21" s="325">
        <v>31.75</v>
      </c>
    </row>
    <row r="22" spans="2:35">
      <c r="B22" s="204" t="s">
        <v>1708</v>
      </c>
      <c r="C22" s="202"/>
      <c r="D22" s="341" t="s">
        <v>96</v>
      </c>
      <c r="E22" s="370">
        <v>44.69</v>
      </c>
      <c r="F22" s="371">
        <v>49.99</v>
      </c>
      <c r="G22" s="205" t="s">
        <v>998</v>
      </c>
      <c r="H22" s="175" t="s">
        <v>37</v>
      </c>
      <c r="I22" s="173" t="s">
        <v>1002</v>
      </c>
      <c r="J22" s="49">
        <v>650100087</v>
      </c>
      <c r="K22" s="207">
        <v>25.25</v>
      </c>
      <c r="L22" s="270">
        <v>21.46</v>
      </c>
      <c r="M22" s="270">
        <f t="shared" si="0"/>
        <v>21.46</v>
      </c>
      <c r="N22" s="270">
        <f t="shared" si="1"/>
        <v>21.462499999999999</v>
      </c>
      <c r="O22" s="259"/>
      <c r="P22" s="249"/>
      <c r="Q22" s="49" t="s">
        <v>1699</v>
      </c>
      <c r="R22" s="49" t="s">
        <v>1006</v>
      </c>
      <c r="S22" s="49" t="e">
        <f t="shared" si="2"/>
        <v>#N/A</v>
      </c>
      <c r="T22" s="49">
        <f t="shared" si="3"/>
        <v>21.5</v>
      </c>
      <c r="U22" s="324">
        <v>17.02</v>
      </c>
      <c r="V22" s="353">
        <v>17.02</v>
      </c>
      <c r="Y22" s="49" t="s">
        <v>1699</v>
      </c>
      <c r="Z22" s="49" t="s">
        <v>1006</v>
      </c>
      <c r="AA22" s="324">
        <v>17.02</v>
      </c>
      <c r="AC22" s="323" t="s">
        <v>1699</v>
      </c>
      <c r="AD22" t="s">
        <v>1754</v>
      </c>
      <c r="AE22" s="325">
        <v>21.5</v>
      </c>
      <c r="AG22" s="323">
        <v>650100087</v>
      </c>
      <c r="AH22" t="s">
        <v>1754</v>
      </c>
      <c r="AI22" s="325">
        <v>25.25</v>
      </c>
    </row>
    <row r="23" spans="2:35">
      <c r="B23" s="204" t="s">
        <v>1709</v>
      </c>
      <c r="C23" s="202"/>
      <c r="D23" s="340" t="s">
        <v>91</v>
      </c>
      <c r="E23" s="370">
        <v>104.73</v>
      </c>
      <c r="F23" s="371">
        <v>89.02</v>
      </c>
      <c r="G23" s="205" t="s">
        <v>1000</v>
      </c>
      <c r="H23" s="175" t="s">
        <v>36</v>
      </c>
      <c r="I23" s="173" t="s">
        <v>1002</v>
      </c>
      <c r="J23" s="49">
        <v>650100112</v>
      </c>
      <c r="K23" s="207">
        <v>16</v>
      </c>
      <c r="L23" s="270">
        <v>13.6</v>
      </c>
      <c r="M23" s="270">
        <f t="shared" si="0"/>
        <v>13.6</v>
      </c>
      <c r="N23" s="270">
        <f t="shared" si="1"/>
        <v>13.6</v>
      </c>
      <c r="O23" s="259"/>
      <c r="P23" s="249"/>
      <c r="Q23" s="49" t="s">
        <v>1700</v>
      </c>
      <c r="R23" s="49" t="s">
        <v>1008</v>
      </c>
      <c r="S23" s="49" t="e">
        <f t="shared" si="2"/>
        <v>#N/A</v>
      </c>
      <c r="T23" s="49">
        <f t="shared" si="3"/>
        <v>13.62</v>
      </c>
      <c r="U23" s="324">
        <v>11.59</v>
      </c>
      <c r="V23" s="353">
        <v>11.59</v>
      </c>
      <c r="Y23" s="49" t="s">
        <v>1700</v>
      </c>
      <c r="Z23" s="49" t="s">
        <v>1008</v>
      </c>
      <c r="AA23" s="324">
        <v>11.59</v>
      </c>
      <c r="AC23" s="16" t="s">
        <v>1700</v>
      </c>
      <c r="AD23" t="s">
        <v>1753</v>
      </c>
      <c r="AE23" s="325">
        <v>13.62</v>
      </c>
      <c r="AG23" s="16">
        <v>650100112</v>
      </c>
      <c r="AH23" t="s">
        <v>1753</v>
      </c>
      <c r="AI23" s="325">
        <v>16</v>
      </c>
    </row>
    <row r="24" spans="2:35">
      <c r="B24" s="410" t="s">
        <v>1711</v>
      </c>
      <c r="C24" s="411"/>
      <c r="D24" s="412"/>
      <c r="E24" s="413">
        <v>54.67</v>
      </c>
      <c r="F24" s="414">
        <v>32.14</v>
      </c>
      <c r="G24" s="415" t="s">
        <v>1738</v>
      </c>
      <c r="H24" s="175" t="s">
        <v>1011</v>
      </c>
      <c r="I24" s="173" t="s">
        <v>1002</v>
      </c>
      <c r="J24" s="49">
        <v>650100119</v>
      </c>
      <c r="K24" s="207">
        <v>48.75</v>
      </c>
      <c r="L24" s="270">
        <v>41.44</v>
      </c>
      <c r="M24" s="270">
        <f t="shared" si="0"/>
        <v>41.44</v>
      </c>
      <c r="N24" s="270">
        <f t="shared" si="1"/>
        <v>41.4375</v>
      </c>
      <c r="O24" s="259"/>
      <c r="P24" s="249"/>
      <c r="Q24" s="49" t="s">
        <v>1701</v>
      </c>
      <c r="R24" s="49" t="s">
        <v>1010</v>
      </c>
      <c r="S24" s="49" t="e">
        <f t="shared" si="2"/>
        <v>#N/A</v>
      </c>
      <c r="T24" s="49">
        <f t="shared" si="3"/>
        <v>41.52</v>
      </c>
      <c r="U24" s="324">
        <v>32.89</v>
      </c>
      <c r="V24" s="353">
        <v>32.89</v>
      </c>
      <c r="Y24" s="49" t="s">
        <v>1701</v>
      </c>
      <c r="Z24" s="49" t="s">
        <v>1010</v>
      </c>
      <c r="AA24" s="324">
        <v>32.89</v>
      </c>
      <c r="AC24" s="16" t="s">
        <v>1701</v>
      </c>
      <c r="AD24" t="s">
        <v>1753</v>
      </c>
      <c r="AE24" s="325">
        <v>41.52</v>
      </c>
      <c r="AG24" s="16">
        <v>650100119</v>
      </c>
      <c r="AH24" t="s">
        <v>1753</v>
      </c>
      <c r="AI24" s="325">
        <v>48.75</v>
      </c>
    </row>
    <row r="25" spans="2:35">
      <c r="B25" s="410" t="s">
        <v>1712</v>
      </c>
      <c r="C25" s="411"/>
      <c r="D25" s="412"/>
      <c r="E25" s="413">
        <v>17.96</v>
      </c>
      <c r="F25" s="414">
        <v>10.54</v>
      </c>
      <c r="G25" s="415" t="s">
        <v>1739</v>
      </c>
      <c r="L25" s="331"/>
      <c r="M25" s="331"/>
      <c r="N25" s="331"/>
      <c r="O25" s="259"/>
      <c r="P25" s="249"/>
      <c r="Q25" s="49" t="s">
        <v>1702</v>
      </c>
      <c r="R25" s="49" t="s">
        <v>1703</v>
      </c>
      <c r="S25" s="49" t="e">
        <f t="shared" si="2"/>
        <v>#N/A</v>
      </c>
      <c r="T25" s="49">
        <f t="shared" si="3"/>
        <v>89.19</v>
      </c>
      <c r="U25" s="324">
        <v>73.040000000000006</v>
      </c>
      <c r="V25" s="353">
        <v>73.040000000000006</v>
      </c>
      <c r="Y25" s="49" t="s">
        <v>1702</v>
      </c>
      <c r="Z25" s="49" t="s">
        <v>1703</v>
      </c>
      <c r="AA25" s="324">
        <v>73.040000000000006</v>
      </c>
      <c r="AC25" s="16" t="s">
        <v>1702</v>
      </c>
      <c r="AD25" t="s">
        <v>1755</v>
      </c>
      <c r="AE25" s="325">
        <v>89.19</v>
      </c>
      <c r="AG25" s="16">
        <v>650100125</v>
      </c>
      <c r="AH25" t="s">
        <v>1755</v>
      </c>
      <c r="AI25" s="325">
        <v>104.73</v>
      </c>
    </row>
    <row r="26" spans="2:35">
      <c r="B26" s="410" t="s">
        <v>1713</v>
      </c>
      <c r="C26" s="411"/>
      <c r="D26" s="412"/>
      <c r="E26" s="413">
        <v>31.75</v>
      </c>
      <c r="F26" s="414">
        <v>17.14</v>
      </c>
      <c r="G26" s="415" t="s">
        <v>1740</v>
      </c>
      <c r="L26" s="331"/>
      <c r="M26" s="331"/>
      <c r="N26" s="331"/>
      <c r="O26" s="259"/>
      <c r="P26" s="249"/>
      <c r="Q26" s="49" t="s">
        <v>309</v>
      </c>
      <c r="R26" s="49" t="s">
        <v>1704</v>
      </c>
      <c r="S26" s="49" t="e">
        <f t="shared" si="2"/>
        <v>#N/A</v>
      </c>
      <c r="T26" s="49">
        <f t="shared" si="3"/>
        <v>27.44</v>
      </c>
      <c r="U26" s="324">
        <v>22.63</v>
      </c>
      <c r="V26" s="353">
        <v>22.63</v>
      </c>
      <c r="Y26" s="49" t="s">
        <v>309</v>
      </c>
      <c r="Z26" s="49" t="s">
        <v>1704</v>
      </c>
      <c r="AA26" s="324">
        <v>22.63</v>
      </c>
      <c r="AC26" s="16" t="s">
        <v>309</v>
      </c>
      <c r="AD26" t="s">
        <v>1753</v>
      </c>
      <c r="AE26" s="325">
        <v>27.44</v>
      </c>
      <c r="AG26" s="16">
        <v>650100127</v>
      </c>
      <c r="AH26" t="s">
        <v>1753</v>
      </c>
      <c r="AI26" s="325">
        <v>32.22</v>
      </c>
    </row>
    <row r="27" spans="2:35">
      <c r="B27" s="410" t="s">
        <v>1714</v>
      </c>
      <c r="C27" s="416"/>
      <c r="D27" s="417"/>
      <c r="E27" s="413">
        <v>25.25</v>
      </c>
      <c r="F27" s="414">
        <v>13.62</v>
      </c>
      <c r="G27" s="415" t="s">
        <v>1741</v>
      </c>
      <c r="L27" s="331"/>
      <c r="M27" s="331"/>
      <c r="N27" s="331"/>
      <c r="O27" s="259"/>
      <c r="P27" s="249"/>
      <c r="Q27" s="49">
        <v>1310072276</v>
      </c>
      <c r="R27" s="49" t="s">
        <v>1003</v>
      </c>
      <c r="S27" s="49">
        <f t="shared" si="2"/>
        <v>3.76</v>
      </c>
      <c r="T27" s="49">
        <f t="shared" si="3"/>
        <v>3.2</v>
      </c>
      <c r="U27" s="324">
        <v>3.26</v>
      </c>
      <c r="V27" s="353">
        <v>3.26</v>
      </c>
      <c r="Y27" s="49">
        <v>1310072276</v>
      </c>
      <c r="Z27" s="49" t="s">
        <v>1003</v>
      </c>
      <c r="AA27" s="324">
        <v>3.26</v>
      </c>
      <c r="AC27" s="357">
        <v>1310072276</v>
      </c>
      <c r="AD27" t="s">
        <v>1003</v>
      </c>
      <c r="AE27" s="325">
        <v>3.2</v>
      </c>
      <c r="AG27" s="357">
        <v>1310072276</v>
      </c>
      <c r="AH27" t="s">
        <v>1003</v>
      </c>
      <c r="AI27" s="325">
        <v>3.76</v>
      </c>
    </row>
    <row r="28" spans="2:35">
      <c r="B28" s="410" t="s">
        <v>1715</v>
      </c>
      <c r="C28" s="416"/>
      <c r="D28" s="417"/>
      <c r="E28" s="413">
        <v>16</v>
      </c>
      <c r="F28" s="414">
        <v>9.27</v>
      </c>
      <c r="G28" s="415" t="s">
        <v>1742</v>
      </c>
      <c r="L28" s="331"/>
      <c r="M28" s="331"/>
      <c r="N28" s="331"/>
      <c r="O28" s="259"/>
      <c r="P28" s="249"/>
      <c r="Q28" s="49">
        <v>1310072282</v>
      </c>
      <c r="R28" s="49" t="s">
        <v>485</v>
      </c>
      <c r="S28" s="49">
        <f t="shared" si="2"/>
        <v>30.3</v>
      </c>
      <c r="T28" s="49">
        <f t="shared" si="3"/>
        <v>25.8</v>
      </c>
      <c r="U28" s="324">
        <v>22.48</v>
      </c>
      <c r="V28" s="353">
        <v>22.48</v>
      </c>
      <c r="Y28" s="49">
        <v>1310072282</v>
      </c>
      <c r="Z28" s="49" t="s">
        <v>485</v>
      </c>
      <c r="AA28" s="324">
        <v>22.48</v>
      </c>
      <c r="AC28" s="401">
        <v>1310072282</v>
      </c>
      <c r="AD28" t="s">
        <v>485</v>
      </c>
      <c r="AE28" s="325">
        <v>25.8</v>
      </c>
      <c r="AG28" s="401">
        <v>1310072282</v>
      </c>
      <c r="AH28" t="s">
        <v>485</v>
      </c>
      <c r="AI28" s="325">
        <v>30.3</v>
      </c>
    </row>
    <row r="29" spans="2:35">
      <c r="B29" s="410" t="s">
        <v>1716</v>
      </c>
      <c r="C29" s="416"/>
      <c r="D29" s="417"/>
      <c r="E29" s="413">
        <v>48.75</v>
      </c>
      <c r="F29" s="414">
        <v>26.31</v>
      </c>
      <c r="G29" s="415" t="s">
        <v>1743</v>
      </c>
      <c r="L29" s="331"/>
      <c r="M29" s="331"/>
      <c r="N29" s="331"/>
      <c r="O29" s="259"/>
      <c r="P29" s="249"/>
      <c r="Q29" s="49">
        <v>1310072283</v>
      </c>
      <c r="R29" s="49" t="s">
        <v>486</v>
      </c>
      <c r="S29" s="49">
        <f t="shared" si="2"/>
        <v>39.19</v>
      </c>
      <c r="T29" s="49">
        <f t="shared" si="3"/>
        <v>33.369999999999997</v>
      </c>
      <c r="U29" s="324">
        <v>41</v>
      </c>
      <c r="V29" s="353">
        <v>41</v>
      </c>
      <c r="Y29" s="49">
        <v>1310072283</v>
      </c>
      <c r="Z29" s="49" t="s">
        <v>486</v>
      </c>
      <c r="AA29" s="324">
        <v>41</v>
      </c>
      <c r="AC29" s="401">
        <v>1310072283</v>
      </c>
      <c r="AD29" t="s">
        <v>486</v>
      </c>
      <c r="AE29" s="325">
        <v>33.369999999999997</v>
      </c>
      <c r="AG29" s="401">
        <v>1310072283</v>
      </c>
      <c r="AH29" t="s">
        <v>486</v>
      </c>
      <c r="AI29" s="325">
        <v>39.19</v>
      </c>
    </row>
    <row r="30" spans="2:35">
      <c r="B30" s="204"/>
      <c r="L30" s="331"/>
      <c r="M30" s="331"/>
      <c r="N30" s="331"/>
      <c r="O30" s="259"/>
      <c r="P30" s="249"/>
      <c r="Q30" s="49">
        <v>1310072284</v>
      </c>
      <c r="R30" s="49" t="s">
        <v>1007</v>
      </c>
      <c r="S30" s="49">
        <f t="shared" si="2"/>
        <v>50.72</v>
      </c>
      <c r="T30" s="49">
        <f t="shared" si="3"/>
        <v>43.19</v>
      </c>
      <c r="U30" s="324">
        <v>47.54</v>
      </c>
      <c r="V30" s="353">
        <v>47.54</v>
      </c>
      <c r="Y30" s="49">
        <v>1310072284</v>
      </c>
      <c r="Z30" s="49" t="s">
        <v>1007</v>
      </c>
      <c r="AA30" s="324">
        <v>47.54</v>
      </c>
      <c r="AC30" s="401">
        <v>1310072284</v>
      </c>
      <c r="AD30" t="s">
        <v>1007</v>
      </c>
      <c r="AE30" s="325">
        <v>43.19</v>
      </c>
      <c r="AG30" s="401">
        <v>1310072284</v>
      </c>
      <c r="AH30" t="s">
        <v>1007</v>
      </c>
      <c r="AI30" s="325">
        <v>50.72</v>
      </c>
    </row>
    <row r="31" spans="2:35">
      <c r="G31" s="209" t="s">
        <v>1014</v>
      </c>
      <c r="J31" s="49">
        <f t="shared" ref="J31:J42" si="4">B32*$K$13</f>
        <v>2811100000</v>
      </c>
      <c r="K31" s="212">
        <f t="shared" ref="K31:K38" si="5">VLOOKUP(J31,$Q$14:$V$1164,3,FALSE)</f>
        <v>74.91</v>
      </c>
      <c r="L31" s="270">
        <v>63.67</v>
      </c>
      <c r="M31" s="270">
        <f>ROUND(N31,2)</f>
        <v>63.67</v>
      </c>
      <c r="N31" s="270">
        <f>K31*$N$13</f>
        <v>63.673499999999997</v>
      </c>
      <c r="O31" s="259"/>
      <c r="P31" s="253"/>
      <c r="Q31" s="49">
        <v>1310072286</v>
      </c>
      <c r="R31" s="49" t="s">
        <v>1009</v>
      </c>
      <c r="S31" s="49">
        <f t="shared" si="2"/>
        <v>105.34</v>
      </c>
      <c r="T31" s="49">
        <f t="shared" si="3"/>
        <v>89.71</v>
      </c>
      <c r="U31" s="324">
        <v>91.16</v>
      </c>
      <c r="V31" s="353">
        <v>91.16</v>
      </c>
      <c r="Y31" s="49">
        <v>1310072286</v>
      </c>
      <c r="Z31" s="49" t="s">
        <v>1009</v>
      </c>
      <c r="AA31" s="324">
        <v>91.16</v>
      </c>
      <c r="AC31" s="401">
        <v>1310072286</v>
      </c>
      <c r="AD31" t="s">
        <v>1009</v>
      </c>
      <c r="AE31" s="325">
        <v>89.71</v>
      </c>
      <c r="AG31" s="401">
        <v>1310072286</v>
      </c>
      <c r="AH31" t="s">
        <v>1009</v>
      </c>
      <c r="AI31" s="325">
        <v>105.34</v>
      </c>
    </row>
    <row r="32" spans="2:35">
      <c r="B32" s="210">
        <v>2811100000</v>
      </c>
      <c r="C32" s="202"/>
      <c r="D32" s="342">
        <f t="shared" ref="D32:D43" si="6">VLOOKUP(B32,$Y$13:$AA$620,3,FALSE)</f>
        <v>69.41</v>
      </c>
      <c r="E32" s="211">
        <f t="shared" ref="E32:E43" si="7">VLOOKUP(B32,$Q$14:$V$1164,3,FALSE)</f>
        <v>74.91</v>
      </c>
      <c r="F32" s="270">
        <v>63.67</v>
      </c>
      <c r="G32" s="174" t="s">
        <v>1015</v>
      </c>
      <c r="H32" s="175">
        <v>20</v>
      </c>
      <c r="J32" s="49">
        <f t="shared" si="4"/>
        <v>2811200000</v>
      </c>
      <c r="K32" s="212">
        <f t="shared" si="5"/>
        <v>93.62</v>
      </c>
      <c r="L32" s="270">
        <v>79.58</v>
      </c>
      <c r="M32" s="270">
        <f t="shared" ref="M32:M60" si="8">ROUND(N32,2)</f>
        <v>79.58</v>
      </c>
      <c r="N32" s="270">
        <f t="shared" ref="N32:N42" si="9">K32*$N$13</f>
        <v>79.576999999999998</v>
      </c>
      <c r="O32" s="259"/>
      <c r="P32" s="249"/>
      <c r="Q32" s="49">
        <v>1310072287</v>
      </c>
      <c r="R32" s="49" t="s">
        <v>1012</v>
      </c>
      <c r="S32" s="49">
        <f t="shared" si="2"/>
        <v>275.86</v>
      </c>
      <c r="T32" s="49">
        <f t="shared" si="3"/>
        <v>234.93</v>
      </c>
      <c r="U32" s="324">
        <v>267.89999999999998</v>
      </c>
      <c r="V32" s="353">
        <v>267.89999999999998</v>
      </c>
      <c r="Y32" s="49">
        <v>1310072287</v>
      </c>
      <c r="Z32" s="49" t="s">
        <v>1012</v>
      </c>
      <c r="AA32" s="324">
        <v>267.89999999999998</v>
      </c>
      <c r="AC32" s="401">
        <v>1310072287</v>
      </c>
      <c r="AD32" t="s">
        <v>1012</v>
      </c>
      <c r="AE32" s="325">
        <v>234.93</v>
      </c>
      <c r="AG32" s="401">
        <v>1310072287</v>
      </c>
      <c r="AH32" t="s">
        <v>1012</v>
      </c>
      <c r="AI32" s="325">
        <v>275.86</v>
      </c>
    </row>
    <row r="33" spans="2:35">
      <c r="B33" s="210">
        <v>2811200000</v>
      </c>
      <c r="C33" s="202"/>
      <c r="D33" s="342">
        <f t="shared" si="6"/>
        <v>111.57</v>
      </c>
      <c r="E33" s="211">
        <f t="shared" si="7"/>
        <v>93.62</v>
      </c>
      <c r="F33" s="270">
        <v>79.58</v>
      </c>
      <c r="G33" s="174" t="s">
        <v>1015</v>
      </c>
      <c r="H33" s="175">
        <v>25</v>
      </c>
      <c r="J33" s="49">
        <f t="shared" si="4"/>
        <v>2811400000</v>
      </c>
      <c r="K33" s="212">
        <f t="shared" si="5"/>
        <v>152.99</v>
      </c>
      <c r="L33" s="270">
        <v>130.04</v>
      </c>
      <c r="M33" s="270">
        <f t="shared" si="8"/>
        <v>130.04</v>
      </c>
      <c r="N33" s="270">
        <f t="shared" si="9"/>
        <v>130.04150000000001</v>
      </c>
      <c r="O33" s="259"/>
      <c r="P33" s="249"/>
      <c r="Q33" s="49">
        <v>1310072288</v>
      </c>
      <c r="R33" s="49" t="s">
        <v>1013</v>
      </c>
      <c r="S33" s="49">
        <f t="shared" si="2"/>
        <v>357.14</v>
      </c>
      <c r="T33" s="49">
        <f t="shared" si="3"/>
        <v>304.14999999999998</v>
      </c>
      <c r="U33" s="324">
        <v>309.52999999999997</v>
      </c>
      <c r="V33" s="353">
        <v>309.52999999999997</v>
      </c>
      <c r="Y33" s="49">
        <v>1310072288</v>
      </c>
      <c r="Z33" s="49" t="s">
        <v>1013</v>
      </c>
      <c r="AA33" s="324">
        <v>309.52999999999997</v>
      </c>
      <c r="AC33" s="401">
        <v>1310072288</v>
      </c>
      <c r="AD33" s="2" t="s">
        <v>1013</v>
      </c>
      <c r="AE33" s="325">
        <v>304.14999999999998</v>
      </c>
      <c r="AG33" s="401">
        <v>1310072288</v>
      </c>
      <c r="AH33" s="2" t="s">
        <v>1013</v>
      </c>
      <c r="AI33" s="325">
        <v>357.14</v>
      </c>
    </row>
    <row r="34" spans="2:35">
      <c r="B34" s="210">
        <v>2811400000</v>
      </c>
      <c r="C34" s="202"/>
      <c r="D34" s="342">
        <f t="shared" si="6"/>
        <v>158.30000000000001</v>
      </c>
      <c r="E34" s="211">
        <f t="shared" si="7"/>
        <v>152.99</v>
      </c>
      <c r="F34" s="270">
        <v>130.04</v>
      </c>
      <c r="G34" s="174" t="s">
        <v>1015</v>
      </c>
      <c r="H34" s="175">
        <v>40</v>
      </c>
      <c r="J34" s="49">
        <f t="shared" si="4"/>
        <v>2811500000</v>
      </c>
      <c r="K34" s="212">
        <f t="shared" si="5"/>
        <v>206.83</v>
      </c>
      <c r="L34" s="270">
        <v>175.81</v>
      </c>
      <c r="M34" s="270">
        <f t="shared" si="8"/>
        <v>175.81</v>
      </c>
      <c r="N34" s="270">
        <f t="shared" si="9"/>
        <v>175.80549999999999</v>
      </c>
      <c r="O34" s="259"/>
      <c r="P34" s="249"/>
      <c r="Q34" s="49">
        <v>1310072289</v>
      </c>
      <c r="R34" s="49" t="s">
        <v>487</v>
      </c>
      <c r="S34" s="49">
        <f t="shared" si="2"/>
        <v>1151.5899999999999</v>
      </c>
      <c r="T34" s="49">
        <f t="shared" si="3"/>
        <v>980.74</v>
      </c>
      <c r="U34" s="324">
        <v>984.59</v>
      </c>
      <c r="V34" s="353">
        <v>984.59</v>
      </c>
      <c r="Y34" s="49">
        <v>1310072289</v>
      </c>
      <c r="Z34" s="49" t="s">
        <v>487</v>
      </c>
      <c r="AA34" s="324">
        <v>984.59</v>
      </c>
      <c r="AC34" s="401">
        <v>1310072289</v>
      </c>
      <c r="AD34" t="s">
        <v>487</v>
      </c>
      <c r="AE34" s="325">
        <v>980.74</v>
      </c>
      <c r="AG34" s="401">
        <v>1310072289</v>
      </c>
      <c r="AH34" t="s">
        <v>487</v>
      </c>
      <c r="AI34" s="325">
        <v>1151.5899999999999</v>
      </c>
    </row>
    <row r="35" spans="2:35">
      <c r="B35" s="210">
        <v>2811500000</v>
      </c>
      <c r="C35" s="202"/>
      <c r="D35" s="342">
        <f t="shared" si="6"/>
        <v>196.86</v>
      </c>
      <c r="E35" s="211">
        <f t="shared" si="7"/>
        <v>206.83</v>
      </c>
      <c r="F35" s="270">
        <v>175.81</v>
      </c>
      <c r="G35" s="174" t="s">
        <v>1015</v>
      </c>
      <c r="H35" s="175">
        <v>50</v>
      </c>
      <c r="J35" s="49">
        <f t="shared" si="4"/>
        <v>2811600000</v>
      </c>
      <c r="K35" s="212">
        <f t="shared" si="5"/>
        <v>264.97000000000003</v>
      </c>
      <c r="L35" s="270">
        <v>225.22</v>
      </c>
      <c r="M35" s="270">
        <f t="shared" si="8"/>
        <v>225.22</v>
      </c>
      <c r="N35" s="270">
        <f t="shared" si="9"/>
        <v>225.22450000000001</v>
      </c>
      <c r="O35" s="259"/>
      <c r="P35" s="249"/>
      <c r="Q35" s="49">
        <v>1310072290</v>
      </c>
      <c r="R35" s="49" t="s">
        <v>1016</v>
      </c>
      <c r="S35" s="49">
        <f t="shared" si="2"/>
        <v>47.64</v>
      </c>
      <c r="T35" s="49">
        <f t="shared" si="3"/>
        <v>40.57</v>
      </c>
      <c r="U35" s="324">
        <v>41.28</v>
      </c>
      <c r="V35" s="353">
        <v>41.28</v>
      </c>
      <c r="Y35" s="49">
        <v>1310072290</v>
      </c>
      <c r="Z35" s="49" t="s">
        <v>1016</v>
      </c>
      <c r="AA35" s="324">
        <v>41.28</v>
      </c>
      <c r="AC35" s="401">
        <v>1310072290</v>
      </c>
      <c r="AD35" s="357" t="s">
        <v>1016</v>
      </c>
      <c r="AE35" s="325">
        <v>40.57</v>
      </c>
      <c r="AG35" s="401">
        <v>1310072290</v>
      </c>
      <c r="AH35" s="357" t="s">
        <v>1016</v>
      </c>
      <c r="AI35" s="325">
        <v>47.64</v>
      </c>
    </row>
    <row r="36" spans="2:35">
      <c r="B36" s="210">
        <v>2811600000</v>
      </c>
      <c r="C36" s="202"/>
      <c r="D36" s="342">
        <f t="shared" si="6"/>
        <v>259.7</v>
      </c>
      <c r="E36" s="211">
        <f t="shared" si="7"/>
        <v>264.97000000000003</v>
      </c>
      <c r="F36" s="270">
        <v>225.22</v>
      </c>
      <c r="G36" s="174" t="s">
        <v>1015</v>
      </c>
      <c r="H36" s="175">
        <v>63</v>
      </c>
      <c r="J36" s="49">
        <f t="shared" si="4"/>
        <v>2811700000</v>
      </c>
      <c r="K36" s="212">
        <f t="shared" si="5"/>
        <v>370.54</v>
      </c>
      <c r="L36" s="270">
        <v>314.95999999999998</v>
      </c>
      <c r="M36" s="270">
        <f t="shared" si="8"/>
        <v>314.95999999999998</v>
      </c>
      <c r="N36" s="270">
        <f t="shared" si="9"/>
        <v>314.959</v>
      </c>
      <c r="O36" s="259"/>
      <c r="P36" s="249"/>
      <c r="Q36" s="49">
        <v>1310072292</v>
      </c>
      <c r="R36" s="49" t="s">
        <v>1017</v>
      </c>
      <c r="S36" s="49">
        <f t="shared" si="2"/>
        <v>54.88</v>
      </c>
      <c r="T36" s="49">
        <f t="shared" si="3"/>
        <v>46.74</v>
      </c>
      <c r="U36" s="324">
        <v>47.56</v>
      </c>
      <c r="V36" s="353">
        <v>47.56</v>
      </c>
      <c r="Y36" s="49">
        <v>1310072292</v>
      </c>
      <c r="Z36" s="49" t="s">
        <v>1017</v>
      </c>
      <c r="AA36" s="324">
        <v>47.56</v>
      </c>
      <c r="AC36" s="401">
        <v>1310072292</v>
      </c>
      <c r="AD36" s="357" t="s">
        <v>1017</v>
      </c>
      <c r="AE36" s="325">
        <v>46.74</v>
      </c>
      <c r="AG36" s="401">
        <v>1310072292</v>
      </c>
      <c r="AH36" s="357" t="s">
        <v>1017</v>
      </c>
      <c r="AI36" s="325">
        <v>54.88</v>
      </c>
    </row>
    <row r="37" spans="2:35">
      <c r="B37" s="210">
        <v>2811700000</v>
      </c>
      <c r="C37" s="202"/>
      <c r="D37" s="342">
        <f t="shared" si="6"/>
        <v>354.06</v>
      </c>
      <c r="E37" s="211">
        <f t="shared" si="7"/>
        <v>370.54</v>
      </c>
      <c r="F37" s="270">
        <v>314.95999999999998</v>
      </c>
      <c r="G37" s="174" t="s">
        <v>1015</v>
      </c>
      <c r="H37" s="175">
        <v>80</v>
      </c>
      <c r="J37" s="49">
        <f t="shared" si="4"/>
        <v>2811800000</v>
      </c>
      <c r="K37" s="212">
        <f t="shared" si="5"/>
        <v>516.62</v>
      </c>
      <c r="L37" s="270">
        <v>439.13</v>
      </c>
      <c r="M37" s="270">
        <f t="shared" si="8"/>
        <v>439.13</v>
      </c>
      <c r="N37" s="270">
        <f t="shared" si="9"/>
        <v>439.12700000000001</v>
      </c>
      <c r="O37" s="259"/>
      <c r="P37" s="249"/>
      <c r="Q37" s="49">
        <v>1310072293</v>
      </c>
      <c r="R37" s="49" t="s">
        <v>488</v>
      </c>
      <c r="S37" s="49">
        <f t="shared" si="2"/>
        <v>720.01</v>
      </c>
      <c r="T37" s="49">
        <f t="shared" si="3"/>
        <v>613.17999999999995</v>
      </c>
      <c r="U37" s="324">
        <v>618.61</v>
      </c>
      <c r="V37" s="353">
        <v>618.61</v>
      </c>
      <c r="Y37" s="49">
        <v>1310072293</v>
      </c>
      <c r="Z37" s="49" t="s">
        <v>488</v>
      </c>
      <c r="AA37" s="324">
        <v>618.61</v>
      </c>
      <c r="AC37" s="401">
        <v>1310072293</v>
      </c>
      <c r="AD37" t="s">
        <v>488</v>
      </c>
      <c r="AE37" s="325">
        <v>613.17999999999995</v>
      </c>
      <c r="AG37" s="401">
        <v>1310072293</v>
      </c>
      <c r="AH37" t="s">
        <v>488</v>
      </c>
      <c r="AI37" s="325">
        <v>720.01</v>
      </c>
    </row>
    <row r="38" spans="2:35">
      <c r="B38" s="210">
        <v>2811800000</v>
      </c>
      <c r="C38" s="202"/>
      <c r="D38" s="342">
        <f t="shared" si="6"/>
        <v>440.34</v>
      </c>
      <c r="E38" s="211">
        <f t="shared" si="7"/>
        <v>516.62</v>
      </c>
      <c r="F38" s="270">
        <v>439.13</v>
      </c>
      <c r="G38" s="174" t="s">
        <v>1015</v>
      </c>
      <c r="H38" s="175">
        <v>100</v>
      </c>
      <c r="J38" s="49">
        <f t="shared" si="4"/>
        <v>2811900000</v>
      </c>
      <c r="K38" s="212">
        <f t="shared" si="5"/>
        <v>1060.4000000000001</v>
      </c>
      <c r="L38" s="270">
        <v>901.34</v>
      </c>
      <c r="M38" s="270">
        <f t="shared" si="8"/>
        <v>901.34</v>
      </c>
      <c r="N38" s="270">
        <f t="shared" si="9"/>
        <v>901.34</v>
      </c>
      <c r="O38" s="259"/>
      <c r="P38" s="249"/>
      <c r="Q38" s="49">
        <v>1310072294</v>
      </c>
      <c r="R38" s="49" t="s">
        <v>489</v>
      </c>
      <c r="S38" s="49">
        <f t="shared" si="2"/>
        <v>874.43</v>
      </c>
      <c r="T38" s="49">
        <f t="shared" si="3"/>
        <v>744.7</v>
      </c>
      <c r="U38" s="324">
        <v>947.89</v>
      </c>
      <c r="V38" s="353">
        <v>947.89</v>
      </c>
      <c r="Y38" s="49">
        <v>1310072294</v>
      </c>
      <c r="Z38" s="49" t="s">
        <v>489</v>
      </c>
      <c r="AA38" s="324">
        <v>947.89</v>
      </c>
      <c r="AC38" s="401">
        <v>1310072294</v>
      </c>
      <c r="AD38" t="s">
        <v>489</v>
      </c>
      <c r="AE38" s="325">
        <v>744.7</v>
      </c>
      <c r="AG38" s="401">
        <v>1310072294</v>
      </c>
      <c r="AH38" t="s">
        <v>489</v>
      </c>
      <c r="AI38" s="325">
        <v>874.43</v>
      </c>
    </row>
    <row r="39" spans="2:35">
      <c r="B39" s="210">
        <v>2811900000</v>
      </c>
      <c r="C39" s="202"/>
      <c r="D39" s="342">
        <f t="shared" si="6"/>
        <v>899.95</v>
      </c>
      <c r="E39" s="211">
        <f t="shared" si="7"/>
        <v>1060.4000000000001</v>
      </c>
      <c r="F39" s="270">
        <v>901.34</v>
      </c>
      <c r="G39" s="174" t="s">
        <v>1015</v>
      </c>
      <c r="H39" s="394">
        <v>158</v>
      </c>
      <c r="I39" s="391"/>
      <c r="J39" s="391">
        <f t="shared" si="4"/>
        <v>2811106301</v>
      </c>
      <c r="K39" s="395"/>
      <c r="L39" s="393"/>
      <c r="M39" s="393"/>
      <c r="N39" s="393"/>
      <c r="O39" s="259"/>
      <c r="P39" s="249"/>
      <c r="Q39" s="49">
        <v>1310072295</v>
      </c>
      <c r="R39" s="49" t="s">
        <v>490</v>
      </c>
      <c r="S39" s="49">
        <f t="shared" si="2"/>
        <v>704.12</v>
      </c>
      <c r="T39" s="49">
        <f t="shared" si="3"/>
        <v>599.66</v>
      </c>
      <c r="U39" s="324">
        <v>604.97</v>
      </c>
      <c r="V39" s="353">
        <v>604.97</v>
      </c>
      <c r="Y39" s="49">
        <v>1310072295</v>
      </c>
      <c r="Z39" s="49" t="s">
        <v>490</v>
      </c>
      <c r="AA39" s="324">
        <v>604.97</v>
      </c>
      <c r="AC39" s="401">
        <v>1310072295</v>
      </c>
      <c r="AD39" t="s">
        <v>490</v>
      </c>
      <c r="AE39" s="325">
        <v>599.66</v>
      </c>
      <c r="AG39" s="401">
        <v>1310072295</v>
      </c>
      <c r="AH39" t="s">
        <v>490</v>
      </c>
      <c r="AI39" s="325">
        <v>704.12</v>
      </c>
    </row>
    <row r="40" spans="2:35">
      <c r="B40" s="374">
        <v>2811106301</v>
      </c>
      <c r="C40" s="375"/>
      <c r="D40" s="376"/>
      <c r="E40" s="377"/>
      <c r="F40" s="393"/>
      <c r="G40" s="378" t="s">
        <v>1018</v>
      </c>
      <c r="H40" s="394">
        <v>20</v>
      </c>
      <c r="I40" s="391"/>
      <c r="J40" s="391">
        <f t="shared" si="4"/>
        <v>2811206301</v>
      </c>
      <c r="K40" s="395"/>
      <c r="L40" s="393"/>
      <c r="M40" s="393"/>
      <c r="N40" s="393"/>
      <c r="O40" s="259"/>
      <c r="P40" s="249"/>
      <c r="Q40" s="49">
        <v>1310072296</v>
      </c>
      <c r="R40" s="49" t="s">
        <v>491</v>
      </c>
      <c r="S40" s="49">
        <f t="shared" si="2"/>
        <v>100.25</v>
      </c>
      <c r="T40" s="49">
        <f t="shared" si="3"/>
        <v>85.38</v>
      </c>
      <c r="U40" s="324">
        <v>86.89</v>
      </c>
      <c r="V40" s="353">
        <v>87.26</v>
      </c>
      <c r="Y40" s="49">
        <v>1310072296</v>
      </c>
      <c r="Z40" s="49" t="s">
        <v>491</v>
      </c>
      <c r="AA40" s="324">
        <v>86.89</v>
      </c>
      <c r="AC40" s="401">
        <v>1310072296</v>
      </c>
      <c r="AD40" t="s">
        <v>491</v>
      </c>
      <c r="AE40" s="325">
        <v>85.38</v>
      </c>
      <c r="AG40" s="401">
        <v>1310072296</v>
      </c>
      <c r="AH40" t="s">
        <v>491</v>
      </c>
      <c r="AI40" s="325">
        <v>100.25</v>
      </c>
    </row>
    <row r="41" spans="2:35">
      <c r="B41" s="374">
        <v>2811206301</v>
      </c>
      <c r="C41" s="375"/>
      <c r="D41" s="376"/>
      <c r="E41" s="377"/>
      <c r="F41" s="393"/>
      <c r="G41" s="378" t="s">
        <v>1018</v>
      </c>
      <c r="H41" s="175">
        <v>25</v>
      </c>
      <c r="J41" s="49">
        <f t="shared" si="4"/>
        <v>2811106200</v>
      </c>
      <c r="K41" s="212">
        <f>VLOOKUP(J41,$Q$14:$V$1164,3,FALSE)</f>
        <v>94.35</v>
      </c>
      <c r="L41" s="270">
        <v>80.2</v>
      </c>
      <c r="M41" s="270">
        <f t="shared" si="8"/>
        <v>80.2</v>
      </c>
      <c r="N41" s="270">
        <f t="shared" si="9"/>
        <v>80.197499999999991</v>
      </c>
      <c r="O41" s="259"/>
      <c r="P41" s="249"/>
      <c r="Q41" s="49">
        <v>1310072297</v>
      </c>
      <c r="R41" s="49" t="s">
        <v>492</v>
      </c>
      <c r="S41" s="49">
        <f t="shared" si="2"/>
        <v>95.52</v>
      </c>
      <c r="T41" s="49">
        <f t="shared" si="3"/>
        <v>81.34</v>
      </c>
      <c r="U41" s="324">
        <v>82.78</v>
      </c>
      <c r="V41" s="353">
        <v>82.78</v>
      </c>
      <c r="Y41" s="49">
        <v>1310072297</v>
      </c>
      <c r="Z41" s="49" t="s">
        <v>492</v>
      </c>
      <c r="AA41" s="324">
        <v>82.78</v>
      </c>
      <c r="AC41" s="401">
        <v>1310072297</v>
      </c>
      <c r="AD41" t="s">
        <v>492</v>
      </c>
      <c r="AE41" s="325">
        <v>81.34</v>
      </c>
      <c r="AG41" s="401">
        <v>1310072297</v>
      </c>
      <c r="AH41" t="s">
        <v>492</v>
      </c>
      <c r="AI41" s="325">
        <v>95.52</v>
      </c>
    </row>
    <row r="42" spans="2:35">
      <c r="B42" s="210">
        <v>2811106200</v>
      </c>
      <c r="C42" s="202"/>
      <c r="D42" s="342">
        <f t="shared" si="6"/>
        <v>81.78</v>
      </c>
      <c r="E42" s="211">
        <f t="shared" si="7"/>
        <v>94.35</v>
      </c>
      <c r="F42" s="270">
        <v>80.2</v>
      </c>
      <c r="G42" s="174" t="s">
        <v>1019</v>
      </c>
      <c r="H42" s="175">
        <v>20</v>
      </c>
      <c r="J42" s="49">
        <f t="shared" si="4"/>
        <v>2811406200</v>
      </c>
      <c r="K42" s="212">
        <f>VLOOKUP(J42,$Q$14:$V$1164,3,FALSE)</f>
        <v>219.02</v>
      </c>
      <c r="L42" s="270">
        <v>186.17</v>
      </c>
      <c r="M42" s="270">
        <f t="shared" si="8"/>
        <v>186.17</v>
      </c>
      <c r="N42" s="270">
        <f t="shared" si="9"/>
        <v>186.167</v>
      </c>
      <c r="O42" s="259"/>
      <c r="P42" s="249"/>
      <c r="Q42" s="49">
        <v>1310072363</v>
      </c>
      <c r="R42" s="49" t="s">
        <v>493</v>
      </c>
      <c r="S42" s="49">
        <f t="shared" si="2"/>
        <v>36.47</v>
      </c>
      <c r="T42" s="49">
        <f t="shared" si="3"/>
        <v>31.05</v>
      </c>
      <c r="U42" s="324">
        <v>31.17</v>
      </c>
      <c r="V42" s="353">
        <v>31.17</v>
      </c>
      <c r="Y42" s="49">
        <v>1310072363</v>
      </c>
      <c r="Z42" s="49" t="s">
        <v>493</v>
      </c>
      <c r="AA42" s="324">
        <v>31.17</v>
      </c>
      <c r="AC42" s="401">
        <v>1310072363</v>
      </c>
      <c r="AD42" t="s">
        <v>493</v>
      </c>
      <c r="AE42" s="325">
        <v>31.05</v>
      </c>
      <c r="AG42" s="401">
        <v>1310072363</v>
      </c>
      <c r="AH42" t="s">
        <v>493</v>
      </c>
      <c r="AI42" s="325">
        <v>36.47</v>
      </c>
    </row>
    <row r="43" spans="2:35">
      <c r="B43" s="210">
        <v>2811406200</v>
      </c>
      <c r="C43" s="202"/>
      <c r="D43" s="342">
        <f t="shared" si="6"/>
        <v>189.83</v>
      </c>
      <c r="E43" s="211">
        <f t="shared" si="7"/>
        <v>219.02</v>
      </c>
      <c r="F43" s="270">
        <v>186.17</v>
      </c>
      <c r="G43" s="174" t="s">
        <v>1019</v>
      </c>
      <c r="H43" s="175">
        <v>40</v>
      </c>
      <c r="K43" s="212"/>
      <c r="L43" s="359"/>
      <c r="M43" s="359"/>
      <c r="N43" s="360"/>
      <c r="O43" s="259"/>
      <c r="P43" s="249"/>
      <c r="Q43" s="49">
        <v>1310072373</v>
      </c>
      <c r="R43" s="49" t="s">
        <v>494</v>
      </c>
      <c r="S43" s="49">
        <f t="shared" si="2"/>
        <v>695.48</v>
      </c>
      <c r="T43" s="49">
        <f t="shared" si="3"/>
        <v>592.29999999999995</v>
      </c>
      <c r="U43" s="324">
        <v>597.54</v>
      </c>
      <c r="V43" s="353">
        <v>597.54</v>
      </c>
      <c r="Y43" s="49">
        <v>1310072373</v>
      </c>
      <c r="Z43" s="49" t="s">
        <v>494</v>
      </c>
      <c r="AA43" s="324">
        <v>597.54</v>
      </c>
      <c r="AC43" s="401">
        <v>1310072373</v>
      </c>
      <c r="AD43" t="s">
        <v>494</v>
      </c>
      <c r="AE43" s="325">
        <v>592.29999999999995</v>
      </c>
      <c r="AG43" s="401">
        <v>1310072373</v>
      </c>
      <c r="AH43" t="s">
        <v>494</v>
      </c>
      <c r="AI43" s="325">
        <v>695.48</v>
      </c>
    </row>
    <row r="44" spans="2:35">
      <c r="B44" s="210"/>
      <c r="C44" s="202"/>
      <c r="D44" s="213"/>
      <c r="E44" s="211"/>
      <c r="F44" s="359"/>
      <c r="J44" s="49">
        <f t="shared" ref="J44:J58" si="10">B45*$K$13</f>
        <v>2811106100</v>
      </c>
      <c r="K44" s="212">
        <f t="shared" ref="K44:K60" si="11">VLOOKUP(J44,$Q$14:$V$1164,3,FALSE)</f>
        <v>87.25</v>
      </c>
      <c r="L44" s="270">
        <v>74.16</v>
      </c>
      <c r="M44" s="270">
        <f t="shared" si="8"/>
        <v>74.16</v>
      </c>
      <c r="N44" s="270">
        <f>K44*$N$13</f>
        <v>74.162499999999994</v>
      </c>
      <c r="O44" s="259"/>
      <c r="P44" s="249"/>
      <c r="Q44" s="49">
        <v>1310072374</v>
      </c>
      <c r="R44" s="49" t="s">
        <v>495</v>
      </c>
      <c r="S44" s="49">
        <f t="shared" si="2"/>
        <v>830.81</v>
      </c>
      <c r="T44" s="49">
        <f t="shared" si="3"/>
        <v>707.55</v>
      </c>
      <c r="U44" s="324">
        <v>713.79</v>
      </c>
      <c r="V44" s="353">
        <v>713.79</v>
      </c>
      <c r="Y44" s="49">
        <v>1310072374</v>
      </c>
      <c r="Z44" s="49" t="s">
        <v>495</v>
      </c>
      <c r="AA44" s="324">
        <v>713.79</v>
      </c>
      <c r="AC44" s="401">
        <v>1310072374</v>
      </c>
      <c r="AD44" t="s">
        <v>495</v>
      </c>
      <c r="AE44" s="325">
        <v>707.55</v>
      </c>
      <c r="AG44" s="401">
        <v>1310072374</v>
      </c>
      <c r="AH44" t="s">
        <v>495</v>
      </c>
      <c r="AI44" s="325">
        <v>830.81</v>
      </c>
    </row>
    <row r="45" spans="2:35">
      <c r="B45" s="210">
        <v>2811106100</v>
      </c>
      <c r="C45" s="202"/>
      <c r="D45" s="342">
        <f t="shared" ref="D45:D67" si="12">VLOOKUP(B45,$Y$13:$AA$620,3,FALSE)</f>
        <v>64.11</v>
      </c>
      <c r="E45" s="211">
        <f t="shared" ref="E45:E67" si="13">VLOOKUP(B45,$Q$14:$V$1164,3,FALSE)</f>
        <v>87.25</v>
      </c>
      <c r="F45" s="270">
        <v>74.16</v>
      </c>
      <c r="G45" s="174" t="s">
        <v>1020</v>
      </c>
      <c r="H45" s="175">
        <v>20</v>
      </c>
      <c r="J45" s="49">
        <f t="shared" si="10"/>
        <v>2811206100</v>
      </c>
      <c r="K45" s="212">
        <f t="shared" si="11"/>
        <v>141.38</v>
      </c>
      <c r="L45" s="270">
        <v>120.17</v>
      </c>
      <c r="M45" s="270">
        <f t="shared" si="8"/>
        <v>120.17</v>
      </c>
      <c r="N45" s="270">
        <f t="shared" ref="N45:N55" si="14">K45*$N$13</f>
        <v>120.17299999999999</v>
      </c>
      <c r="O45" s="259"/>
      <c r="P45" s="253"/>
      <c r="Q45" s="49">
        <v>1310072378</v>
      </c>
      <c r="R45" s="49" t="s">
        <v>496</v>
      </c>
      <c r="S45" s="49">
        <f t="shared" si="2"/>
        <v>87.16</v>
      </c>
      <c r="T45" s="49">
        <f t="shared" si="3"/>
        <v>74.23</v>
      </c>
      <c r="U45" s="324">
        <v>74.5</v>
      </c>
      <c r="V45" s="353">
        <v>78.53</v>
      </c>
      <c r="Y45" s="49">
        <v>1310072378</v>
      </c>
      <c r="Z45" s="49" t="s">
        <v>496</v>
      </c>
      <c r="AA45" s="324">
        <v>74.5</v>
      </c>
      <c r="AC45" s="401">
        <v>1310072378</v>
      </c>
      <c r="AD45" t="s">
        <v>496</v>
      </c>
      <c r="AE45" s="325">
        <v>74.23</v>
      </c>
      <c r="AG45" s="401">
        <v>1310072378</v>
      </c>
      <c r="AH45" t="s">
        <v>496</v>
      </c>
      <c r="AI45" s="325">
        <v>87.16</v>
      </c>
    </row>
    <row r="46" spans="2:35">
      <c r="B46" s="210">
        <v>2811206100</v>
      </c>
      <c r="C46" s="202"/>
      <c r="D46" s="342">
        <f t="shared" si="12"/>
        <v>122.53</v>
      </c>
      <c r="E46" s="211">
        <f t="shared" si="13"/>
        <v>141.38</v>
      </c>
      <c r="F46" s="270">
        <v>120.17</v>
      </c>
      <c r="G46" s="174" t="s">
        <v>1020</v>
      </c>
      <c r="H46" s="175">
        <v>25</v>
      </c>
      <c r="J46" s="49">
        <f t="shared" si="10"/>
        <v>2811406100</v>
      </c>
      <c r="K46" s="212">
        <f t="shared" si="11"/>
        <v>219.04</v>
      </c>
      <c r="L46" s="270">
        <v>186.18</v>
      </c>
      <c r="M46" s="270">
        <f t="shared" si="8"/>
        <v>186.18</v>
      </c>
      <c r="N46" s="270">
        <f t="shared" si="14"/>
        <v>186.184</v>
      </c>
      <c r="O46" s="259"/>
      <c r="P46" s="253"/>
      <c r="Q46" s="49">
        <v>1310072379</v>
      </c>
      <c r="R46" s="49" t="s">
        <v>497</v>
      </c>
      <c r="S46" s="49">
        <f t="shared" si="2"/>
        <v>16.309999999999999</v>
      </c>
      <c r="T46" s="49">
        <f t="shared" si="3"/>
        <v>13.89</v>
      </c>
      <c r="U46" s="324">
        <v>12.29</v>
      </c>
      <c r="V46" s="353">
        <v>12.29</v>
      </c>
      <c r="Y46" s="49">
        <v>1310072379</v>
      </c>
      <c r="Z46" s="49" t="s">
        <v>497</v>
      </c>
      <c r="AA46" s="324">
        <v>12.29</v>
      </c>
      <c r="AC46" s="401">
        <v>1310072379</v>
      </c>
      <c r="AD46" s="357" t="s">
        <v>497</v>
      </c>
      <c r="AE46" s="325">
        <v>13.89</v>
      </c>
      <c r="AG46" s="401">
        <v>1310072379</v>
      </c>
      <c r="AH46" s="357" t="s">
        <v>497</v>
      </c>
      <c r="AI46" s="325">
        <v>16.309999999999999</v>
      </c>
    </row>
    <row r="47" spans="2:35">
      <c r="B47" s="210">
        <v>2811406100</v>
      </c>
      <c r="C47" s="215"/>
      <c r="D47" s="342">
        <f t="shared" si="12"/>
        <v>189.84</v>
      </c>
      <c r="E47" s="211">
        <f t="shared" si="13"/>
        <v>219.04</v>
      </c>
      <c r="F47" s="270">
        <v>186.18</v>
      </c>
      <c r="G47" s="174" t="s">
        <v>1020</v>
      </c>
      <c r="H47" s="175">
        <v>40</v>
      </c>
      <c r="J47" s="49">
        <f t="shared" si="10"/>
        <v>2811506100</v>
      </c>
      <c r="K47" s="212">
        <f t="shared" si="11"/>
        <v>281.42</v>
      </c>
      <c r="L47" s="270">
        <v>239.21</v>
      </c>
      <c r="M47" s="270">
        <f t="shared" si="8"/>
        <v>239.21</v>
      </c>
      <c r="N47" s="270">
        <f t="shared" si="14"/>
        <v>239.20699999999999</v>
      </c>
      <c r="O47" s="259"/>
      <c r="P47" s="249"/>
      <c r="Q47" s="49">
        <v>1310072403</v>
      </c>
      <c r="R47" s="49" t="s">
        <v>498</v>
      </c>
      <c r="S47" s="49">
        <f t="shared" si="2"/>
        <v>12.47</v>
      </c>
      <c r="T47" s="49">
        <f t="shared" si="3"/>
        <v>10.61</v>
      </c>
      <c r="U47" s="324">
        <v>10.65</v>
      </c>
      <c r="V47" s="353">
        <v>9.7100000000000009</v>
      </c>
      <c r="Y47" s="49">
        <v>1310072403</v>
      </c>
      <c r="Z47" s="49" t="s">
        <v>498</v>
      </c>
      <c r="AA47" s="324">
        <v>10.65</v>
      </c>
      <c r="AC47" s="401">
        <v>1310072403</v>
      </c>
      <c r="AD47" t="s">
        <v>498</v>
      </c>
      <c r="AE47" s="325">
        <v>10.61</v>
      </c>
      <c r="AG47" s="401">
        <v>1310072403</v>
      </c>
      <c r="AH47" t="s">
        <v>498</v>
      </c>
      <c r="AI47" s="325">
        <v>12.47</v>
      </c>
    </row>
    <row r="48" spans="2:35">
      <c r="B48" s="210">
        <v>2811506100</v>
      </c>
      <c r="C48" s="215"/>
      <c r="D48" s="342">
        <f t="shared" si="12"/>
        <v>243.92</v>
      </c>
      <c r="E48" s="211">
        <f t="shared" si="13"/>
        <v>281.42</v>
      </c>
      <c r="F48" s="270">
        <v>239.21</v>
      </c>
      <c r="G48" s="174" t="s">
        <v>1021</v>
      </c>
      <c r="H48" s="175">
        <v>50</v>
      </c>
      <c r="I48" s="173"/>
      <c r="J48" s="49">
        <f t="shared" si="10"/>
        <v>2811606100</v>
      </c>
      <c r="K48" s="212">
        <f t="shared" si="11"/>
        <v>371.29</v>
      </c>
      <c r="L48" s="270">
        <v>315.60000000000002</v>
      </c>
      <c r="M48" s="270">
        <f t="shared" si="8"/>
        <v>315.60000000000002</v>
      </c>
      <c r="N48" s="270">
        <f t="shared" si="14"/>
        <v>315.59649999999999</v>
      </c>
      <c r="O48" s="259"/>
      <c r="P48" s="249"/>
      <c r="Q48" s="49">
        <v>1310072884</v>
      </c>
      <c r="R48" s="49" t="s">
        <v>499</v>
      </c>
      <c r="S48" s="49">
        <f t="shared" si="2"/>
        <v>38.89</v>
      </c>
      <c r="T48" s="49">
        <f t="shared" si="3"/>
        <v>33.11</v>
      </c>
      <c r="U48" s="324">
        <v>28.89</v>
      </c>
      <c r="V48" s="353">
        <v>28.89</v>
      </c>
      <c r="Y48" s="49">
        <v>1310072884</v>
      </c>
      <c r="Z48" s="49" t="s">
        <v>499</v>
      </c>
      <c r="AA48" s="324">
        <v>28.89</v>
      </c>
      <c r="AC48" s="401">
        <v>1310072884</v>
      </c>
      <c r="AD48" t="s">
        <v>499</v>
      </c>
      <c r="AE48" s="325">
        <v>33.11</v>
      </c>
      <c r="AG48" s="401">
        <v>1310072884</v>
      </c>
      <c r="AH48" t="s">
        <v>499</v>
      </c>
      <c r="AI48" s="325">
        <v>38.89</v>
      </c>
    </row>
    <row r="49" spans="2:35">
      <c r="B49" s="210">
        <v>2811606100</v>
      </c>
      <c r="C49" s="215"/>
      <c r="D49" s="342">
        <f t="shared" si="12"/>
        <v>321.79000000000002</v>
      </c>
      <c r="E49" s="211">
        <f t="shared" si="13"/>
        <v>371.29</v>
      </c>
      <c r="F49" s="270">
        <v>315.60000000000002</v>
      </c>
      <c r="G49" s="214" t="s">
        <v>1021</v>
      </c>
      <c r="H49" s="175">
        <v>63</v>
      </c>
      <c r="I49" s="173"/>
      <c r="J49" s="49">
        <f t="shared" si="10"/>
        <v>2811706100</v>
      </c>
      <c r="K49" s="212">
        <f t="shared" si="11"/>
        <v>488.19</v>
      </c>
      <c r="L49" s="270">
        <v>414.96</v>
      </c>
      <c r="M49" s="270">
        <f t="shared" si="8"/>
        <v>414.96</v>
      </c>
      <c r="N49" s="270">
        <f t="shared" si="14"/>
        <v>414.9615</v>
      </c>
      <c r="O49" s="259"/>
      <c r="P49" s="249"/>
      <c r="Q49" s="49">
        <v>1310073077</v>
      </c>
      <c r="R49" s="49" t="s">
        <v>500</v>
      </c>
      <c r="S49" s="49">
        <f t="shared" si="2"/>
        <v>23.88</v>
      </c>
      <c r="T49" s="49">
        <f t="shared" si="3"/>
        <v>20.329999999999998</v>
      </c>
      <c r="U49" s="324">
        <v>20.69</v>
      </c>
      <c r="V49" s="353">
        <v>20.69</v>
      </c>
      <c r="Y49" s="49">
        <v>1310073077</v>
      </c>
      <c r="Z49" s="49" t="s">
        <v>500</v>
      </c>
      <c r="AA49" s="324">
        <v>20.69</v>
      </c>
      <c r="AC49" s="401">
        <v>1310073077</v>
      </c>
      <c r="AD49" s="2" t="s">
        <v>500</v>
      </c>
      <c r="AE49" s="325">
        <v>20.329999999999998</v>
      </c>
      <c r="AG49" s="401">
        <v>1310073077</v>
      </c>
      <c r="AH49" s="2" t="s">
        <v>500</v>
      </c>
      <c r="AI49" s="325">
        <v>23.88</v>
      </c>
    </row>
    <row r="50" spans="2:35">
      <c r="B50" s="210">
        <v>2811706100</v>
      </c>
      <c r="C50" s="215"/>
      <c r="D50" s="342">
        <f t="shared" si="12"/>
        <v>423.12</v>
      </c>
      <c r="E50" s="211">
        <f t="shared" si="13"/>
        <v>488.19</v>
      </c>
      <c r="F50" s="270">
        <v>414.96</v>
      </c>
      <c r="G50" s="214" t="s">
        <v>1021</v>
      </c>
      <c r="H50" s="175">
        <v>80</v>
      </c>
      <c r="I50" s="173"/>
      <c r="J50" s="49">
        <f t="shared" si="10"/>
        <v>2811106705</v>
      </c>
      <c r="K50" s="212">
        <f t="shared" si="11"/>
        <v>87.58</v>
      </c>
      <c r="L50" s="270">
        <v>74.44</v>
      </c>
      <c r="M50" s="270">
        <f t="shared" si="8"/>
        <v>74.44</v>
      </c>
      <c r="N50" s="270">
        <f t="shared" si="14"/>
        <v>74.442999999999998</v>
      </c>
      <c r="O50" s="259"/>
      <c r="P50" s="249"/>
      <c r="Q50" s="49">
        <v>1310073099</v>
      </c>
      <c r="R50" s="49" t="s">
        <v>501</v>
      </c>
      <c r="S50" s="49">
        <f t="shared" si="2"/>
        <v>2.58</v>
      </c>
      <c r="T50" s="49">
        <f t="shared" si="3"/>
        <v>2.19</v>
      </c>
      <c r="U50" s="324">
        <v>1.94</v>
      </c>
      <c r="V50" s="353">
        <v>1.94</v>
      </c>
      <c r="Y50" s="49">
        <v>1310073099</v>
      </c>
      <c r="Z50" s="49" t="s">
        <v>501</v>
      </c>
      <c r="AA50" s="324">
        <v>1.94</v>
      </c>
      <c r="AC50" s="401">
        <v>1310073099</v>
      </c>
      <c r="AD50" t="s">
        <v>501</v>
      </c>
      <c r="AE50" s="325">
        <v>2.19</v>
      </c>
      <c r="AG50" s="401">
        <v>1310073099</v>
      </c>
      <c r="AH50" t="s">
        <v>501</v>
      </c>
      <c r="AI50" s="325">
        <v>2.58</v>
      </c>
    </row>
    <row r="51" spans="2:35">
      <c r="B51" s="210">
        <v>2811106705</v>
      </c>
      <c r="C51" s="173"/>
      <c r="D51" s="342">
        <f t="shared" si="12"/>
        <v>64.400000000000006</v>
      </c>
      <c r="E51" s="211">
        <f t="shared" si="13"/>
        <v>87.58</v>
      </c>
      <c r="F51" s="270">
        <v>74.44</v>
      </c>
      <c r="G51" s="214" t="s">
        <v>1021</v>
      </c>
      <c r="H51" s="175">
        <v>20</v>
      </c>
      <c r="I51" s="173"/>
      <c r="J51" s="49">
        <f t="shared" si="10"/>
        <v>2811206705</v>
      </c>
      <c r="K51" s="212">
        <f t="shared" si="11"/>
        <v>121.25</v>
      </c>
      <c r="L51" s="270">
        <v>103.06</v>
      </c>
      <c r="M51" s="270">
        <f t="shared" si="8"/>
        <v>103.06</v>
      </c>
      <c r="N51" s="270">
        <f t="shared" si="14"/>
        <v>103.0625</v>
      </c>
      <c r="O51" s="259"/>
      <c r="P51" s="249"/>
      <c r="Q51" s="49">
        <v>1310073161</v>
      </c>
      <c r="R51" s="49" t="s">
        <v>502</v>
      </c>
      <c r="S51" s="49">
        <f t="shared" si="2"/>
        <v>0.25</v>
      </c>
      <c r="T51" s="49">
        <f t="shared" si="3"/>
        <v>0.21</v>
      </c>
      <c r="U51" s="324">
        <v>0.19</v>
      </c>
      <c r="V51" s="353">
        <v>0.19</v>
      </c>
      <c r="Y51" s="49">
        <v>1310073161</v>
      </c>
      <c r="Z51" s="49" t="s">
        <v>502</v>
      </c>
      <c r="AA51" s="324">
        <v>0.19</v>
      </c>
      <c r="AC51" s="401">
        <v>1310073161</v>
      </c>
      <c r="AD51" t="s">
        <v>502</v>
      </c>
      <c r="AE51" s="325">
        <v>0.21</v>
      </c>
      <c r="AG51" s="401">
        <v>1310073161</v>
      </c>
      <c r="AH51" t="s">
        <v>502</v>
      </c>
      <c r="AI51" s="325">
        <v>0.25</v>
      </c>
    </row>
    <row r="52" spans="2:35">
      <c r="B52" s="210">
        <v>2811206705</v>
      </c>
      <c r="C52" s="173"/>
      <c r="D52" s="342">
        <f t="shared" si="12"/>
        <v>105.07</v>
      </c>
      <c r="E52" s="211">
        <f t="shared" si="13"/>
        <v>121.25</v>
      </c>
      <c r="F52" s="270">
        <v>103.06</v>
      </c>
      <c r="G52" s="174" t="s">
        <v>1022</v>
      </c>
      <c r="H52" s="175">
        <v>25</v>
      </c>
      <c r="J52" s="49">
        <f t="shared" si="10"/>
        <v>2811112220</v>
      </c>
      <c r="K52" s="212">
        <f t="shared" si="11"/>
        <v>62.29</v>
      </c>
      <c r="L52" s="270">
        <v>52.95</v>
      </c>
      <c r="M52" s="270">
        <f t="shared" si="8"/>
        <v>52.95</v>
      </c>
      <c r="N52" s="270">
        <f t="shared" si="14"/>
        <v>52.9465</v>
      </c>
      <c r="O52" s="259"/>
      <c r="P52" s="249"/>
      <c r="Q52" s="49">
        <v>1310073618</v>
      </c>
      <c r="R52" s="49" t="s">
        <v>503</v>
      </c>
      <c r="S52" s="49">
        <f t="shared" si="2"/>
        <v>11.17</v>
      </c>
      <c r="T52" s="49">
        <f t="shared" si="3"/>
        <v>9.51</v>
      </c>
      <c r="U52" s="324">
        <v>7.42</v>
      </c>
      <c r="V52" s="353">
        <v>7.42</v>
      </c>
      <c r="Y52" s="49">
        <v>1310073618</v>
      </c>
      <c r="Z52" s="49" t="s">
        <v>503</v>
      </c>
      <c r="AA52" s="324">
        <v>7.42</v>
      </c>
      <c r="AC52" s="401">
        <v>1310073618</v>
      </c>
      <c r="AD52" t="s">
        <v>503</v>
      </c>
      <c r="AE52" s="325">
        <v>9.51</v>
      </c>
      <c r="AG52" s="401">
        <v>1310073618</v>
      </c>
      <c r="AH52" t="s">
        <v>503</v>
      </c>
      <c r="AI52" s="325">
        <v>11.17</v>
      </c>
    </row>
    <row r="53" spans="2:35">
      <c r="B53" s="210">
        <v>2811112220</v>
      </c>
      <c r="C53" s="173"/>
      <c r="D53" s="342">
        <f t="shared" si="12"/>
        <v>48.22</v>
      </c>
      <c r="E53" s="211">
        <f t="shared" si="13"/>
        <v>62.29</v>
      </c>
      <c r="F53" s="270">
        <v>52.95</v>
      </c>
      <c r="G53" s="174" t="s">
        <v>1023</v>
      </c>
      <c r="H53" s="175">
        <v>20</v>
      </c>
      <c r="J53" s="49">
        <f t="shared" si="10"/>
        <v>2811212220</v>
      </c>
      <c r="K53" s="212">
        <f t="shared" si="11"/>
        <v>66.510000000000005</v>
      </c>
      <c r="L53" s="270">
        <v>56.53</v>
      </c>
      <c r="M53" s="270">
        <f t="shared" si="8"/>
        <v>56.53</v>
      </c>
      <c r="N53" s="270">
        <f t="shared" si="14"/>
        <v>56.533500000000004</v>
      </c>
      <c r="O53" s="259"/>
      <c r="P53" s="249"/>
      <c r="Q53" s="49">
        <v>1310074250</v>
      </c>
      <c r="R53" s="49" t="s">
        <v>504</v>
      </c>
      <c r="S53" s="49">
        <f t="shared" si="2"/>
        <v>3.35</v>
      </c>
      <c r="T53" s="49">
        <f t="shared" si="3"/>
        <v>2.85</v>
      </c>
      <c r="U53" s="324">
        <v>2.85</v>
      </c>
      <c r="V53" s="353">
        <v>2.85</v>
      </c>
      <c r="Y53" s="49">
        <v>1310074250</v>
      </c>
      <c r="Z53" s="49" t="s">
        <v>504</v>
      </c>
      <c r="AA53" s="324">
        <v>2.85</v>
      </c>
      <c r="AC53" s="401">
        <v>1310074250</v>
      </c>
      <c r="AD53" t="s">
        <v>504</v>
      </c>
      <c r="AE53" s="325">
        <v>2.85</v>
      </c>
      <c r="AG53" s="401">
        <v>1310074250</v>
      </c>
      <c r="AH53" t="s">
        <v>504</v>
      </c>
      <c r="AI53" s="325">
        <v>3.35</v>
      </c>
    </row>
    <row r="54" spans="2:35">
      <c r="B54" s="210">
        <v>2811212220</v>
      </c>
      <c r="C54" s="173"/>
      <c r="D54" s="342">
        <f t="shared" si="12"/>
        <v>51.49</v>
      </c>
      <c r="E54" s="211">
        <f t="shared" si="13"/>
        <v>66.510000000000005</v>
      </c>
      <c r="F54" s="270">
        <v>56.53</v>
      </c>
      <c r="G54" s="174" t="s">
        <v>1024</v>
      </c>
      <c r="H54" s="175">
        <v>25</v>
      </c>
      <c r="J54" s="49">
        <f t="shared" si="10"/>
        <v>2811412220</v>
      </c>
      <c r="K54" s="212">
        <f t="shared" si="11"/>
        <v>83.85</v>
      </c>
      <c r="L54" s="270">
        <v>71.27</v>
      </c>
      <c r="M54" s="270">
        <f t="shared" si="8"/>
        <v>71.27</v>
      </c>
      <c r="N54" s="270">
        <f t="shared" si="14"/>
        <v>71.272499999999994</v>
      </c>
      <c r="O54" s="259"/>
      <c r="P54" s="249"/>
      <c r="Q54" s="49">
        <v>1310074413</v>
      </c>
      <c r="R54" s="49" t="s">
        <v>505</v>
      </c>
      <c r="S54" s="49">
        <f t="shared" si="2"/>
        <v>8.41</v>
      </c>
      <c r="T54" s="49">
        <f t="shared" si="3"/>
        <v>7.16</v>
      </c>
      <c r="U54" s="324">
        <v>7.2</v>
      </c>
      <c r="V54" s="353">
        <v>7.2</v>
      </c>
      <c r="Y54" s="49">
        <v>1310074413</v>
      </c>
      <c r="Z54" s="49" t="s">
        <v>505</v>
      </c>
      <c r="AA54" s="324">
        <v>7.2</v>
      </c>
      <c r="AC54" s="401">
        <v>1310074413</v>
      </c>
      <c r="AD54" t="s">
        <v>505</v>
      </c>
      <c r="AE54" s="325">
        <v>7.16</v>
      </c>
      <c r="AG54" s="401">
        <v>1310074413</v>
      </c>
      <c r="AH54" t="s">
        <v>505</v>
      </c>
      <c r="AI54" s="325">
        <v>8.41</v>
      </c>
    </row>
    <row r="55" spans="2:35">
      <c r="B55" s="210">
        <v>2811412220</v>
      </c>
      <c r="C55" s="173"/>
      <c r="D55" s="342">
        <f t="shared" si="12"/>
        <v>44.91</v>
      </c>
      <c r="E55" s="211">
        <f t="shared" si="13"/>
        <v>83.85</v>
      </c>
      <c r="F55" s="270">
        <v>71.27</v>
      </c>
      <c r="G55" s="174" t="s">
        <v>1024</v>
      </c>
      <c r="H55" s="175">
        <v>40</v>
      </c>
      <c r="J55" s="49">
        <f t="shared" si="10"/>
        <v>2811512220</v>
      </c>
      <c r="K55" s="212">
        <f t="shared" si="11"/>
        <v>91.76</v>
      </c>
      <c r="L55" s="270">
        <v>78</v>
      </c>
      <c r="M55" s="270">
        <f t="shared" si="8"/>
        <v>78</v>
      </c>
      <c r="N55" s="270">
        <f t="shared" si="14"/>
        <v>77.996000000000009</v>
      </c>
      <c r="O55" s="259"/>
      <c r="P55" s="249"/>
      <c r="Q55" s="49">
        <v>1310074482</v>
      </c>
      <c r="R55" s="49" t="s">
        <v>506</v>
      </c>
      <c r="S55" s="49">
        <f t="shared" si="2"/>
        <v>6.25</v>
      </c>
      <c r="T55" s="49">
        <f t="shared" si="3"/>
        <v>5.32</v>
      </c>
      <c r="U55" s="324">
        <v>8.75</v>
      </c>
      <c r="V55" s="353">
        <v>8.75</v>
      </c>
      <c r="Y55" s="49">
        <v>1310074482</v>
      </c>
      <c r="Z55" s="49" t="s">
        <v>506</v>
      </c>
      <c r="AA55" s="324">
        <v>8.75</v>
      </c>
      <c r="AC55" s="401">
        <v>1310074482</v>
      </c>
      <c r="AD55" t="s">
        <v>506</v>
      </c>
      <c r="AE55" s="325">
        <v>5.32</v>
      </c>
      <c r="AG55" s="401">
        <v>1310074482</v>
      </c>
      <c r="AH55" t="s">
        <v>506</v>
      </c>
      <c r="AI55" s="325">
        <v>6.25</v>
      </c>
    </row>
    <row r="56" spans="2:35">
      <c r="B56" s="210">
        <v>2811512220</v>
      </c>
      <c r="C56" s="173"/>
      <c r="D56" s="342">
        <f t="shared" si="12"/>
        <v>78.040000000000006</v>
      </c>
      <c r="E56" s="211">
        <f t="shared" si="13"/>
        <v>91.76</v>
      </c>
      <c r="F56" s="270">
        <v>78</v>
      </c>
      <c r="G56" s="174" t="s">
        <v>1024</v>
      </c>
      <c r="H56" s="175">
        <v>50</v>
      </c>
      <c r="J56" s="49">
        <f t="shared" si="10"/>
        <v>2811612220</v>
      </c>
      <c r="K56" s="212">
        <f t="shared" si="11"/>
        <v>198.12</v>
      </c>
      <c r="L56" s="270">
        <v>168.4</v>
      </c>
      <c r="M56" s="270">
        <f t="shared" si="8"/>
        <v>168.4</v>
      </c>
      <c r="N56" s="270">
        <f>K56*$N$13</f>
        <v>168.40199999999999</v>
      </c>
      <c r="O56" s="259"/>
      <c r="P56" s="249"/>
      <c r="Q56" s="49">
        <v>1310074483</v>
      </c>
      <c r="R56" s="49" t="s">
        <v>507</v>
      </c>
      <c r="S56" s="49">
        <f t="shared" si="2"/>
        <v>9.07</v>
      </c>
      <c r="T56" s="49">
        <f t="shared" si="3"/>
        <v>7.72</v>
      </c>
      <c r="U56" s="324">
        <v>12.36</v>
      </c>
      <c r="V56" s="353">
        <v>12.36</v>
      </c>
      <c r="Y56" s="49">
        <v>1310074483</v>
      </c>
      <c r="Z56" s="49" t="s">
        <v>507</v>
      </c>
      <c r="AA56" s="324">
        <v>12.36</v>
      </c>
      <c r="AC56" s="401">
        <v>1310074483</v>
      </c>
      <c r="AD56" t="s">
        <v>507</v>
      </c>
      <c r="AE56" s="325">
        <v>7.72</v>
      </c>
      <c r="AG56" s="401">
        <v>1310074483</v>
      </c>
      <c r="AH56" t="s">
        <v>507</v>
      </c>
      <c r="AI56" s="325">
        <v>9.07</v>
      </c>
    </row>
    <row r="57" spans="2:35">
      <c r="B57" s="210">
        <v>2811612220</v>
      </c>
      <c r="C57" s="173"/>
      <c r="D57" s="342">
        <f t="shared" si="12"/>
        <v>160.21</v>
      </c>
      <c r="E57" s="211">
        <f t="shared" si="13"/>
        <v>198.12</v>
      </c>
      <c r="F57" s="270">
        <v>168.4</v>
      </c>
      <c r="G57" s="174" t="s">
        <v>1024</v>
      </c>
      <c r="H57" s="175">
        <v>63</v>
      </c>
      <c r="J57" s="49">
        <f t="shared" si="10"/>
        <v>2811712220</v>
      </c>
      <c r="K57" s="212">
        <f t="shared" si="11"/>
        <v>216.12</v>
      </c>
      <c r="L57" s="270">
        <v>183.7</v>
      </c>
      <c r="M57" s="270">
        <f t="shared" si="8"/>
        <v>183.7</v>
      </c>
      <c r="N57" s="270">
        <f t="shared" ref="N57:N60" si="15">K57*$N$13</f>
        <v>183.702</v>
      </c>
      <c r="O57" s="259"/>
      <c r="P57" s="249"/>
      <c r="Q57" s="49">
        <v>1310201169</v>
      </c>
      <c r="R57" s="49" t="s">
        <v>508</v>
      </c>
      <c r="S57" s="49">
        <f t="shared" si="2"/>
        <v>18.7</v>
      </c>
      <c r="T57" s="49">
        <f t="shared" si="3"/>
        <v>15.92</v>
      </c>
      <c r="U57" s="324">
        <v>16.2</v>
      </c>
      <c r="V57" s="353">
        <v>16.2</v>
      </c>
      <c r="Y57" s="49">
        <v>1310201169</v>
      </c>
      <c r="Z57" s="49" t="s">
        <v>508</v>
      </c>
      <c r="AA57" s="324">
        <v>16.2</v>
      </c>
      <c r="AC57" s="401">
        <v>1310201169</v>
      </c>
      <c r="AD57" t="s">
        <v>508</v>
      </c>
      <c r="AE57" s="325">
        <v>15.92</v>
      </c>
      <c r="AG57" s="401">
        <v>1310201169</v>
      </c>
      <c r="AH57" t="s">
        <v>508</v>
      </c>
      <c r="AI57" s="325">
        <v>18.7</v>
      </c>
    </row>
    <row r="58" spans="2:35">
      <c r="B58" s="210">
        <v>2811712220</v>
      </c>
      <c r="C58" s="173"/>
      <c r="D58" s="342">
        <f t="shared" si="12"/>
        <v>162.88</v>
      </c>
      <c r="E58" s="211">
        <f t="shared" si="13"/>
        <v>216.12</v>
      </c>
      <c r="F58" s="270">
        <v>183.7</v>
      </c>
      <c r="G58" s="174" t="s">
        <v>1024</v>
      </c>
      <c r="H58" s="175">
        <v>80</v>
      </c>
      <c r="J58" s="49">
        <f t="shared" si="10"/>
        <v>1312101361</v>
      </c>
      <c r="K58" s="212">
        <f t="shared" si="11"/>
        <v>33.159999999999997</v>
      </c>
      <c r="L58" s="270">
        <v>28.19</v>
      </c>
      <c r="M58" s="270">
        <f t="shared" si="8"/>
        <v>28.19</v>
      </c>
      <c r="N58" s="270">
        <f t="shared" si="15"/>
        <v>28.185999999999996</v>
      </c>
      <c r="O58" s="259"/>
      <c r="P58" s="249"/>
      <c r="Q58" s="49">
        <v>1310203228</v>
      </c>
      <c r="R58" s="49" t="s">
        <v>509</v>
      </c>
      <c r="S58" s="49">
        <f t="shared" si="2"/>
        <v>7</v>
      </c>
      <c r="T58" s="49">
        <f t="shared" si="3"/>
        <v>5.96</v>
      </c>
      <c r="U58" s="324">
        <v>6.02</v>
      </c>
      <c r="V58" s="353">
        <v>6.02</v>
      </c>
      <c r="Y58" s="49">
        <v>1310203228</v>
      </c>
      <c r="Z58" s="49" t="s">
        <v>509</v>
      </c>
      <c r="AA58" s="324">
        <v>6.02</v>
      </c>
      <c r="AC58" s="401">
        <v>1310203228</v>
      </c>
      <c r="AD58" t="s">
        <v>509</v>
      </c>
      <c r="AE58" s="325">
        <v>5.96</v>
      </c>
      <c r="AG58" s="401">
        <v>1310203228</v>
      </c>
      <c r="AH58" t="s">
        <v>509</v>
      </c>
      <c r="AI58" s="325">
        <v>7</v>
      </c>
    </row>
    <row r="59" spans="2:35">
      <c r="B59" s="210">
        <v>1312101361</v>
      </c>
      <c r="C59" s="173"/>
      <c r="D59" s="342">
        <f t="shared" si="12"/>
        <v>25.99</v>
      </c>
      <c r="E59" s="211">
        <f t="shared" si="13"/>
        <v>33.159999999999997</v>
      </c>
      <c r="F59" s="270">
        <v>28.19</v>
      </c>
      <c r="G59" s="174" t="s">
        <v>1025</v>
      </c>
      <c r="H59" s="175">
        <v>100</v>
      </c>
      <c r="J59" s="49">
        <v>2810912210</v>
      </c>
      <c r="K59" s="212">
        <f t="shared" si="11"/>
        <v>264.63</v>
      </c>
      <c r="L59" s="270">
        <v>224.94</v>
      </c>
      <c r="M59" s="270">
        <f t="shared" si="8"/>
        <v>224.94</v>
      </c>
      <c r="N59" s="270">
        <f t="shared" si="15"/>
        <v>224.93549999999999</v>
      </c>
      <c r="O59" s="259"/>
      <c r="P59" s="249"/>
      <c r="Q59" s="49">
        <v>1310256082</v>
      </c>
      <c r="R59" s="49" t="s">
        <v>510</v>
      </c>
      <c r="S59" s="49">
        <f t="shared" si="2"/>
        <v>54.44</v>
      </c>
      <c r="T59" s="49">
        <f t="shared" si="3"/>
        <v>46.36</v>
      </c>
      <c r="U59" s="324">
        <v>46.77</v>
      </c>
      <c r="V59" s="353">
        <v>46.77</v>
      </c>
      <c r="Y59" s="49">
        <v>1310256082</v>
      </c>
      <c r="Z59" s="49" t="s">
        <v>510</v>
      </c>
      <c r="AA59" s="324">
        <v>46.77</v>
      </c>
      <c r="AC59" s="401">
        <v>1310256082</v>
      </c>
      <c r="AD59" t="s">
        <v>510</v>
      </c>
      <c r="AE59" s="325">
        <v>46.36</v>
      </c>
      <c r="AG59" s="401">
        <v>1310256082</v>
      </c>
      <c r="AH59" t="s">
        <v>510</v>
      </c>
      <c r="AI59" s="325">
        <v>54.44</v>
      </c>
    </row>
    <row r="60" spans="2:35">
      <c r="B60" s="210">
        <v>2810912210</v>
      </c>
      <c r="C60" s="173"/>
      <c r="D60" s="342">
        <f t="shared" si="12"/>
        <v>224.18</v>
      </c>
      <c r="E60" s="211">
        <f t="shared" si="13"/>
        <v>264.63</v>
      </c>
      <c r="F60" s="270">
        <v>224.94</v>
      </c>
      <c r="G60" s="174" t="s">
        <v>1026</v>
      </c>
      <c r="H60" s="175">
        <v>158</v>
      </c>
      <c r="J60" s="49">
        <f t="shared" ref="J60:J66" si="16">B61*$K$13</f>
        <v>2810032710</v>
      </c>
      <c r="K60" s="212">
        <f t="shared" si="11"/>
        <v>290.89</v>
      </c>
      <c r="L60" s="270">
        <v>247.26</v>
      </c>
      <c r="M60" s="270">
        <f t="shared" si="8"/>
        <v>247.26</v>
      </c>
      <c r="N60" s="270">
        <f t="shared" si="15"/>
        <v>247.25649999999999</v>
      </c>
      <c r="O60" s="259"/>
      <c r="P60" s="249"/>
      <c r="Q60" s="49">
        <v>1310256325</v>
      </c>
      <c r="R60" s="49" t="s">
        <v>511</v>
      </c>
      <c r="S60" s="49">
        <f t="shared" si="2"/>
        <v>40.81</v>
      </c>
      <c r="T60" s="49">
        <f t="shared" si="3"/>
        <v>34.75</v>
      </c>
      <c r="U60" s="324">
        <v>34.869999999999997</v>
      </c>
      <c r="V60" s="353">
        <v>34.869999999999997</v>
      </c>
      <c r="Y60" s="49">
        <v>1310256325</v>
      </c>
      <c r="Z60" s="49" t="s">
        <v>511</v>
      </c>
      <c r="AA60" s="324">
        <v>34.869999999999997</v>
      </c>
      <c r="AC60" s="401">
        <v>1310256325</v>
      </c>
      <c r="AD60" t="s">
        <v>511</v>
      </c>
      <c r="AE60" s="325">
        <v>34.75</v>
      </c>
      <c r="AG60" s="401">
        <v>1310256325</v>
      </c>
      <c r="AH60" t="s">
        <v>511</v>
      </c>
      <c r="AI60" s="325">
        <v>40.81</v>
      </c>
    </row>
    <row r="61" spans="2:35">
      <c r="B61" s="210">
        <v>2810032710</v>
      </c>
      <c r="C61" s="173"/>
      <c r="D61" s="342">
        <f t="shared" si="12"/>
        <v>252.11</v>
      </c>
      <c r="E61" s="211">
        <f t="shared" si="13"/>
        <v>290.89</v>
      </c>
      <c r="F61" s="270">
        <v>247.26</v>
      </c>
      <c r="G61" s="174" t="s">
        <v>1027</v>
      </c>
      <c r="H61" s="175">
        <v>100</v>
      </c>
      <c r="J61" s="49">
        <f t="shared" si="16"/>
        <v>2810012710</v>
      </c>
      <c r="K61" s="212"/>
      <c r="L61" s="359"/>
      <c r="M61" s="359"/>
      <c r="N61" s="359"/>
      <c r="O61" s="259"/>
      <c r="P61" s="249"/>
      <c r="Q61" s="49">
        <v>1310256514</v>
      </c>
      <c r="R61" s="49" t="s">
        <v>512</v>
      </c>
      <c r="S61" s="49">
        <f t="shared" si="2"/>
        <v>44.43</v>
      </c>
      <c r="T61" s="49">
        <f t="shared" si="3"/>
        <v>37.83</v>
      </c>
      <c r="U61" s="324">
        <v>38.270000000000003</v>
      </c>
      <c r="V61" s="353">
        <v>38.270000000000003</v>
      </c>
      <c r="Y61" s="49">
        <v>1310256514</v>
      </c>
      <c r="Z61" s="49" t="s">
        <v>512</v>
      </c>
      <c r="AA61" s="324">
        <v>38.270000000000003</v>
      </c>
      <c r="AC61" s="401">
        <v>1310256514</v>
      </c>
      <c r="AD61" t="s">
        <v>512</v>
      </c>
      <c r="AE61" s="325">
        <v>37.83</v>
      </c>
      <c r="AG61" s="401">
        <v>1310256514</v>
      </c>
      <c r="AH61" t="s">
        <v>512</v>
      </c>
      <c r="AI61" s="325">
        <v>44.43</v>
      </c>
    </row>
    <row r="62" spans="2:35">
      <c r="B62" s="210">
        <v>2810012710</v>
      </c>
      <c r="C62" s="173"/>
      <c r="D62" s="342" t="e">
        <f t="shared" si="12"/>
        <v>#N/A</v>
      </c>
      <c r="E62" s="211" t="e">
        <f t="shared" si="13"/>
        <v>#N/A</v>
      </c>
      <c r="F62" s="359"/>
      <c r="G62" s="174" t="s">
        <v>1027</v>
      </c>
      <c r="H62" s="175" t="s">
        <v>1028</v>
      </c>
      <c r="J62" s="49">
        <f t="shared" si="16"/>
        <v>2811002710</v>
      </c>
      <c r="K62" s="212">
        <f>VLOOKUP(J62,$Q$14:$V$1164,3,FALSE)</f>
        <v>26.33</v>
      </c>
      <c r="L62" s="270">
        <v>22.38</v>
      </c>
      <c r="M62" s="270">
        <f t="shared" ref="M62:M124" si="17">ROUND(N62,2)</f>
        <v>22.38</v>
      </c>
      <c r="N62" s="270">
        <f>K62*$N$13</f>
        <v>22.380499999999998</v>
      </c>
      <c r="O62" s="259"/>
      <c r="P62" s="249"/>
      <c r="Q62" s="49">
        <v>1312100325</v>
      </c>
      <c r="R62" s="49" t="s">
        <v>513</v>
      </c>
      <c r="S62" s="49">
        <f t="shared" si="2"/>
        <v>4.43</v>
      </c>
      <c r="T62" s="49">
        <f t="shared" si="3"/>
        <v>3.77</v>
      </c>
      <c r="U62" s="324">
        <v>3.79</v>
      </c>
      <c r="V62" s="353">
        <v>3.79</v>
      </c>
      <c r="Y62" s="49">
        <v>1312100325</v>
      </c>
      <c r="Z62" s="49" t="s">
        <v>513</v>
      </c>
      <c r="AA62" s="324">
        <v>3.79</v>
      </c>
      <c r="AC62" s="401">
        <v>1312100325</v>
      </c>
      <c r="AD62" t="s">
        <v>513</v>
      </c>
      <c r="AE62" s="325">
        <v>3.77</v>
      </c>
      <c r="AG62" s="401">
        <v>1312100325</v>
      </c>
      <c r="AH62" t="s">
        <v>513</v>
      </c>
      <c r="AI62" s="325">
        <v>4.43</v>
      </c>
    </row>
    <row r="63" spans="2:35">
      <c r="B63" s="210">
        <v>2811002710</v>
      </c>
      <c r="C63" s="173"/>
      <c r="D63" s="342">
        <f t="shared" si="12"/>
        <v>23.44</v>
      </c>
      <c r="E63" s="211">
        <f t="shared" si="13"/>
        <v>26.33</v>
      </c>
      <c r="F63" s="270">
        <v>22.38</v>
      </c>
      <c r="G63" s="174" t="s">
        <v>1027</v>
      </c>
      <c r="H63" s="175" t="s">
        <v>1671</v>
      </c>
      <c r="J63" s="49">
        <f t="shared" si="16"/>
        <v>2811012710</v>
      </c>
      <c r="K63" s="212">
        <f>VLOOKUP(J63,$Q$14:$V$1164,3,FALSE)</f>
        <v>52.45</v>
      </c>
      <c r="L63" s="270">
        <v>44.58</v>
      </c>
      <c r="M63" s="270">
        <f t="shared" si="17"/>
        <v>44.58</v>
      </c>
      <c r="N63" s="270">
        <f>K63*$N$13</f>
        <v>44.582500000000003</v>
      </c>
      <c r="O63" s="259"/>
      <c r="P63" s="249"/>
      <c r="Q63" s="49">
        <v>1312100326</v>
      </c>
      <c r="R63" s="49" t="s">
        <v>514</v>
      </c>
      <c r="S63" s="49">
        <f t="shared" si="2"/>
        <v>4.46</v>
      </c>
      <c r="T63" s="49">
        <f t="shared" si="3"/>
        <v>3.8</v>
      </c>
      <c r="U63" s="324">
        <v>2.79</v>
      </c>
      <c r="V63" s="353">
        <v>2.79</v>
      </c>
      <c r="Y63" s="49">
        <v>1312100326</v>
      </c>
      <c r="Z63" s="49" t="s">
        <v>514</v>
      </c>
      <c r="AA63" s="324">
        <v>2.79</v>
      </c>
      <c r="AC63" s="401">
        <v>1312100326</v>
      </c>
      <c r="AD63" t="s">
        <v>514</v>
      </c>
      <c r="AE63" s="325">
        <v>3.8</v>
      </c>
      <c r="AG63" s="401">
        <v>1312100326</v>
      </c>
      <c r="AH63" t="s">
        <v>514</v>
      </c>
      <c r="AI63" s="325">
        <v>4.46</v>
      </c>
    </row>
    <row r="64" spans="2:35">
      <c r="B64" s="210">
        <v>2811012710</v>
      </c>
      <c r="C64" s="173"/>
      <c r="D64" s="342">
        <f t="shared" si="12"/>
        <v>46.7</v>
      </c>
      <c r="E64" s="211">
        <f t="shared" si="13"/>
        <v>52.45</v>
      </c>
      <c r="F64" s="270">
        <v>44.58</v>
      </c>
      <c r="G64" s="174" t="s">
        <v>1027</v>
      </c>
      <c r="H64" s="175" t="s">
        <v>1672</v>
      </c>
      <c r="J64" s="49">
        <f t="shared" si="16"/>
        <v>2811022710</v>
      </c>
      <c r="K64" s="212">
        <f>VLOOKUP(J64,$Q$14:$V$1164,3,FALSE)</f>
        <v>72.3</v>
      </c>
      <c r="L64" s="270">
        <v>61.46</v>
      </c>
      <c r="M64" s="270">
        <f t="shared" si="17"/>
        <v>61.46</v>
      </c>
      <c r="N64" s="270">
        <f>K64*$N$13</f>
        <v>61.454999999999998</v>
      </c>
      <c r="O64" s="259"/>
      <c r="P64" s="249"/>
      <c r="Q64" s="49">
        <v>1312100335</v>
      </c>
      <c r="R64" s="49" t="s">
        <v>515</v>
      </c>
      <c r="S64" s="49">
        <f t="shared" si="2"/>
        <v>20.23</v>
      </c>
      <c r="T64" s="49">
        <f t="shared" si="3"/>
        <v>17.23</v>
      </c>
      <c r="U64" s="324">
        <v>17.36</v>
      </c>
      <c r="V64" s="353">
        <v>17.36</v>
      </c>
      <c r="Y64" s="49">
        <v>1312100335</v>
      </c>
      <c r="Z64" s="49" t="s">
        <v>515</v>
      </c>
      <c r="AA64" s="324">
        <v>17.36</v>
      </c>
      <c r="AC64" s="401">
        <v>1312100335</v>
      </c>
      <c r="AD64" t="s">
        <v>515</v>
      </c>
      <c r="AE64" s="325">
        <v>17.23</v>
      </c>
      <c r="AG64" s="401">
        <v>1312100335</v>
      </c>
      <c r="AH64" t="s">
        <v>515</v>
      </c>
      <c r="AI64" s="325">
        <v>20.23</v>
      </c>
    </row>
    <row r="65" spans="2:35">
      <c r="B65" s="210">
        <v>2811022710</v>
      </c>
      <c r="C65" s="173"/>
      <c r="D65" s="342">
        <f t="shared" si="12"/>
        <v>64.36</v>
      </c>
      <c r="E65" s="211">
        <f t="shared" si="13"/>
        <v>72.3</v>
      </c>
      <c r="F65" s="270">
        <v>61.46</v>
      </c>
      <c r="G65" s="174" t="s">
        <v>1027</v>
      </c>
      <c r="H65" s="175" t="s">
        <v>1673</v>
      </c>
      <c r="J65" s="49">
        <f t="shared" si="16"/>
        <v>2811017200</v>
      </c>
      <c r="K65" s="212">
        <f>VLOOKUP(J65,$Q$14:$V$1164,3,FALSE)</f>
        <v>3.9</v>
      </c>
      <c r="L65" s="270">
        <v>3.32</v>
      </c>
      <c r="M65" s="270">
        <f t="shared" si="17"/>
        <v>3.32</v>
      </c>
      <c r="N65" s="270">
        <f>K65*$N$13</f>
        <v>3.3149999999999999</v>
      </c>
      <c r="O65" s="259"/>
      <c r="P65" s="249"/>
      <c r="Q65" s="49">
        <v>1312100686</v>
      </c>
      <c r="R65" s="49" t="s">
        <v>516</v>
      </c>
      <c r="S65" s="49">
        <f t="shared" si="2"/>
        <v>2.86</v>
      </c>
      <c r="T65" s="49">
        <f t="shared" si="3"/>
        <v>2.4300000000000002</v>
      </c>
      <c r="U65" s="324">
        <v>2.15</v>
      </c>
      <c r="V65" s="353">
        <v>16.27</v>
      </c>
      <c r="Y65" s="49">
        <v>1312100686</v>
      </c>
      <c r="Z65" s="49" t="s">
        <v>516</v>
      </c>
      <c r="AA65" s="324">
        <v>2.15</v>
      </c>
      <c r="AC65" s="401">
        <v>1312100686</v>
      </c>
      <c r="AD65" t="s">
        <v>516</v>
      </c>
      <c r="AE65" s="325">
        <v>2.4300000000000002</v>
      </c>
      <c r="AG65" s="401">
        <v>1312100686</v>
      </c>
      <c r="AH65" t="s">
        <v>516</v>
      </c>
      <c r="AI65" s="325">
        <v>2.86</v>
      </c>
    </row>
    <row r="66" spans="2:35">
      <c r="B66" s="210">
        <v>2811017200</v>
      </c>
      <c r="C66" s="173"/>
      <c r="D66" s="342">
        <f t="shared" si="12"/>
        <v>3.47</v>
      </c>
      <c r="E66" s="211">
        <f t="shared" si="13"/>
        <v>3.9</v>
      </c>
      <c r="F66" s="270">
        <v>3.32</v>
      </c>
      <c r="G66" s="174" t="s">
        <v>1029</v>
      </c>
      <c r="J66" s="49">
        <f t="shared" si="16"/>
        <v>2811027200</v>
      </c>
      <c r="K66" s="212">
        <f>VLOOKUP(J66,$Q$14:$V$1164,3,FALSE)</f>
        <v>4.5599999999999996</v>
      </c>
      <c r="L66" s="270">
        <v>3.88</v>
      </c>
      <c r="M66" s="270">
        <f t="shared" si="17"/>
        <v>3.88</v>
      </c>
      <c r="N66" s="270">
        <f>K66*$N$13</f>
        <v>3.8759999999999994</v>
      </c>
      <c r="O66" s="259"/>
      <c r="P66" s="249"/>
      <c r="Q66" s="49">
        <v>1312100687</v>
      </c>
      <c r="R66" s="49" t="s">
        <v>517</v>
      </c>
      <c r="S66" s="49">
        <f t="shared" si="2"/>
        <v>2.86</v>
      </c>
      <c r="T66" s="49">
        <f t="shared" si="3"/>
        <v>2.4300000000000002</v>
      </c>
      <c r="U66" s="324">
        <v>2.15</v>
      </c>
      <c r="V66" s="353">
        <v>16.27</v>
      </c>
      <c r="Y66" s="49">
        <v>1312100687</v>
      </c>
      <c r="Z66" s="49" t="s">
        <v>517</v>
      </c>
      <c r="AA66" s="324">
        <v>2.15</v>
      </c>
      <c r="AC66" s="401">
        <v>1312100687</v>
      </c>
      <c r="AD66" t="s">
        <v>517</v>
      </c>
      <c r="AE66" s="325">
        <v>2.4300000000000002</v>
      </c>
      <c r="AG66" s="401">
        <v>1312100687</v>
      </c>
      <c r="AH66" t="s">
        <v>517</v>
      </c>
      <c r="AI66" s="325">
        <v>2.86</v>
      </c>
    </row>
    <row r="67" spans="2:35">
      <c r="B67" s="210">
        <v>2811027200</v>
      </c>
      <c r="C67" s="173"/>
      <c r="D67" s="342">
        <f t="shared" si="12"/>
        <v>4.0599999999999996</v>
      </c>
      <c r="E67" s="211">
        <f t="shared" si="13"/>
        <v>4.5599999999999996</v>
      </c>
      <c r="F67" s="270">
        <v>3.88</v>
      </c>
      <c r="G67" s="174" t="s">
        <v>1030</v>
      </c>
      <c r="K67" s="212"/>
      <c r="L67" s="359"/>
      <c r="M67" s="359"/>
      <c r="N67" s="359"/>
      <c r="O67" s="259"/>
      <c r="P67" s="249"/>
      <c r="Q67" s="49">
        <v>1312100941</v>
      </c>
      <c r="R67" s="49" t="s">
        <v>518</v>
      </c>
      <c r="S67" s="49">
        <f t="shared" si="2"/>
        <v>99.38</v>
      </c>
      <c r="T67" s="49">
        <f t="shared" si="3"/>
        <v>84.63</v>
      </c>
      <c r="U67" s="324">
        <v>86.12</v>
      </c>
      <c r="V67" s="353">
        <v>2.15</v>
      </c>
      <c r="Y67" s="49">
        <v>1312100941</v>
      </c>
      <c r="Z67" s="49" t="s">
        <v>518</v>
      </c>
      <c r="AA67" s="324">
        <v>86.12</v>
      </c>
      <c r="AC67" s="401">
        <v>1312100941</v>
      </c>
      <c r="AD67" t="s">
        <v>518</v>
      </c>
      <c r="AE67" s="325">
        <v>84.63</v>
      </c>
      <c r="AG67" s="401">
        <v>1312100941</v>
      </c>
      <c r="AH67" t="s">
        <v>518</v>
      </c>
      <c r="AI67" s="325">
        <v>99.38</v>
      </c>
    </row>
    <row r="68" spans="2:35">
      <c r="E68" s="211"/>
      <c r="F68" s="211"/>
      <c r="J68" s="49">
        <f t="shared" ref="J68:J99" si="18">B69*$K$13</f>
        <v>2811100280</v>
      </c>
      <c r="K68" s="212">
        <f t="shared" ref="K68:K122" si="19">VLOOKUP(J68,$Q$14:$V$1164,3,FALSE)</f>
        <v>23.74</v>
      </c>
      <c r="L68" s="270">
        <v>20.18</v>
      </c>
      <c r="M68" s="270">
        <f t="shared" si="17"/>
        <v>20.18</v>
      </c>
      <c r="N68" s="270">
        <f t="shared" ref="N68:N122" si="20">K68*$N$13</f>
        <v>20.178999999999998</v>
      </c>
      <c r="O68" s="259"/>
      <c r="P68" s="249"/>
      <c r="Q68" s="49">
        <v>1312100942</v>
      </c>
      <c r="R68" s="49" t="s">
        <v>519</v>
      </c>
      <c r="S68" s="49">
        <f t="shared" si="2"/>
        <v>99.4</v>
      </c>
      <c r="T68" s="49">
        <f t="shared" si="3"/>
        <v>84.65</v>
      </c>
      <c r="U68" s="324">
        <v>86.15</v>
      </c>
      <c r="V68" s="353">
        <v>2.15</v>
      </c>
      <c r="Y68" s="49">
        <v>1312100942</v>
      </c>
      <c r="Z68" s="49" t="s">
        <v>519</v>
      </c>
      <c r="AA68" s="324">
        <v>86.15</v>
      </c>
      <c r="AC68" s="401">
        <v>1312100942</v>
      </c>
      <c r="AD68" t="s">
        <v>519</v>
      </c>
      <c r="AE68" s="325">
        <v>84.65</v>
      </c>
      <c r="AG68" s="401">
        <v>1312100942</v>
      </c>
      <c r="AH68" t="s">
        <v>519</v>
      </c>
      <c r="AI68" s="325">
        <v>99.4</v>
      </c>
    </row>
    <row r="69" spans="2:35">
      <c r="B69" s="210">
        <v>2811100280</v>
      </c>
      <c r="C69" s="202"/>
      <c r="D69" s="342">
        <f t="shared" ref="D69:D123" si="21">VLOOKUP(B69,$Y$13:$AA$620,3,FALSE)</f>
        <v>21.37</v>
      </c>
      <c r="E69" s="211">
        <f t="shared" ref="E69:E123" si="22">VLOOKUP(B69,$Q$14:$V$1164,3,FALSE)</f>
        <v>23.74</v>
      </c>
      <c r="F69" s="270">
        <v>20.18</v>
      </c>
      <c r="G69" s="174" t="s">
        <v>1031</v>
      </c>
      <c r="H69" s="175">
        <v>20</v>
      </c>
      <c r="J69" s="49">
        <f t="shared" si="18"/>
        <v>2811200280</v>
      </c>
      <c r="K69" s="212">
        <f t="shared" si="19"/>
        <v>36.270000000000003</v>
      </c>
      <c r="L69" s="270">
        <v>30.83</v>
      </c>
      <c r="M69" s="270">
        <f t="shared" si="17"/>
        <v>30.83</v>
      </c>
      <c r="N69" s="270">
        <f t="shared" si="20"/>
        <v>30.829500000000003</v>
      </c>
      <c r="O69" s="259"/>
      <c r="P69" s="249"/>
      <c r="Q69" s="49">
        <v>1312100943</v>
      </c>
      <c r="R69" s="49" t="s">
        <v>520</v>
      </c>
      <c r="S69" s="49">
        <f t="shared" si="2"/>
        <v>5.42</v>
      </c>
      <c r="T69" s="49">
        <f t="shared" si="3"/>
        <v>4.6100000000000003</v>
      </c>
      <c r="U69" s="324">
        <v>4.6900000000000004</v>
      </c>
      <c r="V69" s="353">
        <v>86.5</v>
      </c>
      <c r="Y69" s="49">
        <v>1312100943</v>
      </c>
      <c r="Z69" s="49" t="s">
        <v>520</v>
      </c>
      <c r="AA69" s="324">
        <v>4.6900000000000004</v>
      </c>
      <c r="AC69" s="401">
        <v>1312100943</v>
      </c>
      <c r="AD69" t="s">
        <v>520</v>
      </c>
      <c r="AE69" s="325">
        <v>4.6100000000000003</v>
      </c>
      <c r="AG69" s="401">
        <v>1312100943</v>
      </c>
      <c r="AH69" t="s">
        <v>520</v>
      </c>
      <c r="AI69" s="325">
        <v>5.42</v>
      </c>
    </row>
    <row r="70" spans="2:35">
      <c r="B70" s="210">
        <v>2811200280</v>
      </c>
      <c r="C70" s="202"/>
      <c r="D70" s="342">
        <f t="shared" si="21"/>
        <v>32.29</v>
      </c>
      <c r="E70" s="211">
        <f t="shared" si="22"/>
        <v>36.270000000000003</v>
      </c>
      <c r="F70" s="270">
        <v>30.83</v>
      </c>
      <c r="G70" s="174" t="s">
        <v>1031</v>
      </c>
      <c r="H70" s="175">
        <v>25</v>
      </c>
      <c r="J70" s="49">
        <f t="shared" si="18"/>
        <v>2811400280</v>
      </c>
      <c r="K70" s="212">
        <f t="shared" si="19"/>
        <v>62.89</v>
      </c>
      <c r="L70" s="270">
        <v>53.46</v>
      </c>
      <c r="M70" s="270">
        <f t="shared" si="17"/>
        <v>53.46</v>
      </c>
      <c r="N70" s="270">
        <f t="shared" si="20"/>
        <v>53.456499999999998</v>
      </c>
      <c r="O70" s="259"/>
      <c r="P70" s="249"/>
      <c r="Q70" s="49">
        <v>1312100944</v>
      </c>
      <c r="R70" s="49" t="s">
        <v>521</v>
      </c>
      <c r="S70" s="49">
        <f t="shared" si="2"/>
        <v>5.42</v>
      </c>
      <c r="T70" s="49">
        <f t="shared" si="3"/>
        <v>4.6100000000000003</v>
      </c>
      <c r="U70" s="324">
        <v>4.6900000000000004</v>
      </c>
      <c r="V70" s="353">
        <v>86.5</v>
      </c>
      <c r="Y70" s="49">
        <v>1312100944</v>
      </c>
      <c r="Z70" s="49" t="s">
        <v>521</v>
      </c>
      <c r="AA70" s="324">
        <v>4.6900000000000004</v>
      </c>
      <c r="AC70" s="401">
        <v>1312100944</v>
      </c>
      <c r="AD70" t="s">
        <v>521</v>
      </c>
      <c r="AE70" s="325">
        <v>4.6100000000000003</v>
      </c>
      <c r="AG70" s="401">
        <v>1312100944</v>
      </c>
      <c r="AH70" t="s">
        <v>521</v>
      </c>
      <c r="AI70" s="325">
        <v>5.42</v>
      </c>
    </row>
    <row r="71" spans="2:35">
      <c r="B71" s="210">
        <v>2811400280</v>
      </c>
      <c r="C71" s="202"/>
      <c r="D71" s="342">
        <f t="shared" si="21"/>
        <v>59.68</v>
      </c>
      <c r="E71" s="211">
        <f t="shared" si="22"/>
        <v>62.89</v>
      </c>
      <c r="F71" s="270">
        <v>53.46</v>
      </c>
      <c r="G71" s="174" t="s">
        <v>1031</v>
      </c>
      <c r="H71" s="175">
        <v>40</v>
      </c>
      <c r="J71" s="49">
        <f t="shared" si="18"/>
        <v>2811500280</v>
      </c>
      <c r="K71" s="212">
        <f t="shared" si="19"/>
        <v>79.08</v>
      </c>
      <c r="L71" s="270">
        <v>67.22</v>
      </c>
      <c r="M71" s="270">
        <f t="shared" si="17"/>
        <v>67.22</v>
      </c>
      <c r="N71" s="270">
        <f t="shared" si="20"/>
        <v>67.218000000000004</v>
      </c>
      <c r="O71" s="259"/>
      <c r="P71" s="249"/>
      <c r="Q71" s="49">
        <v>1312100945</v>
      </c>
      <c r="R71" s="49" t="s">
        <v>522</v>
      </c>
      <c r="S71" s="49">
        <f t="shared" si="2"/>
        <v>232.99</v>
      </c>
      <c r="T71" s="49">
        <f t="shared" si="3"/>
        <v>198.42</v>
      </c>
      <c r="U71" s="324">
        <v>485.55</v>
      </c>
      <c r="V71" s="353">
        <v>4.6900000000000004</v>
      </c>
      <c r="Y71" s="49">
        <v>1312100945</v>
      </c>
      <c r="Z71" s="49" t="s">
        <v>522</v>
      </c>
      <c r="AA71" s="324">
        <v>485.55</v>
      </c>
      <c r="AC71" s="401">
        <v>1312100945</v>
      </c>
      <c r="AD71" t="s">
        <v>522</v>
      </c>
      <c r="AE71" s="402">
        <v>198.42</v>
      </c>
      <c r="AG71" s="401">
        <v>1312100945</v>
      </c>
      <c r="AH71" t="s">
        <v>522</v>
      </c>
      <c r="AI71" s="402">
        <v>232.99</v>
      </c>
    </row>
    <row r="72" spans="2:35">
      <c r="B72" s="210">
        <v>2811500280</v>
      </c>
      <c r="C72" s="202"/>
      <c r="D72" s="342">
        <f t="shared" si="21"/>
        <v>75.59</v>
      </c>
      <c r="E72" s="211">
        <f t="shared" si="22"/>
        <v>79.08</v>
      </c>
      <c r="F72" s="270">
        <v>67.22</v>
      </c>
      <c r="G72" s="174" t="s">
        <v>1031</v>
      </c>
      <c r="H72" s="175">
        <v>50</v>
      </c>
      <c r="J72" s="49">
        <f t="shared" si="18"/>
        <v>2811600290</v>
      </c>
      <c r="K72" s="212">
        <f t="shared" si="19"/>
        <v>96.57</v>
      </c>
      <c r="L72" s="270">
        <v>82.08</v>
      </c>
      <c r="M72" s="270">
        <f t="shared" si="17"/>
        <v>82.08</v>
      </c>
      <c r="N72" s="270">
        <f t="shared" si="20"/>
        <v>82.084499999999991</v>
      </c>
      <c r="O72" s="259"/>
      <c r="P72" s="249"/>
      <c r="Q72" s="49">
        <v>1312100946</v>
      </c>
      <c r="R72" s="49" t="s">
        <v>523</v>
      </c>
      <c r="S72" s="49">
        <f t="shared" si="2"/>
        <v>37.47</v>
      </c>
      <c r="T72" s="49">
        <f t="shared" si="3"/>
        <v>31.9</v>
      </c>
      <c r="U72" s="324">
        <v>32.04</v>
      </c>
      <c r="V72" s="353">
        <v>4.6900000000000004</v>
      </c>
      <c r="Y72" s="49">
        <v>1312100946</v>
      </c>
      <c r="Z72" s="49" t="s">
        <v>523</v>
      </c>
      <c r="AA72" s="324">
        <v>32.04</v>
      </c>
      <c r="AC72" s="401">
        <v>1312100946</v>
      </c>
      <c r="AD72" t="s">
        <v>523</v>
      </c>
      <c r="AE72" s="325">
        <v>31.9</v>
      </c>
      <c r="AG72" s="401">
        <v>1312100946</v>
      </c>
      <c r="AH72" t="s">
        <v>523</v>
      </c>
      <c r="AI72" s="325">
        <v>37.47</v>
      </c>
    </row>
    <row r="73" spans="2:35">
      <c r="B73" s="210">
        <v>2811600290</v>
      </c>
      <c r="D73" s="342">
        <f t="shared" si="21"/>
        <v>87.72</v>
      </c>
      <c r="E73" s="211">
        <f t="shared" si="22"/>
        <v>96.57</v>
      </c>
      <c r="F73" s="270">
        <v>82.08</v>
      </c>
      <c r="G73" s="174" t="s">
        <v>1031</v>
      </c>
      <c r="H73" s="175">
        <v>63</v>
      </c>
      <c r="J73" s="49">
        <f t="shared" si="18"/>
        <v>2811700290</v>
      </c>
      <c r="K73" s="212">
        <f t="shared" si="19"/>
        <v>131.29</v>
      </c>
      <c r="L73" s="270">
        <v>111.6</v>
      </c>
      <c r="M73" s="270">
        <f t="shared" si="17"/>
        <v>111.6</v>
      </c>
      <c r="N73" s="270">
        <f t="shared" si="20"/>
        <v>111.59649999999999</v>
      </c>
      <c r="O73" s="259"/>
      <c r="P73" s="249"/>
      <c r="Q73" s="49">
        <v>1312100947</v>
      </c>
      <c r="R73" s="49" t="s">
        <v>524</v>
      </c>
      <c r="S73" s="49">
        <f t="shared" si="2"/>
        <v>37.47</v>
      </c>
      <c r="T73" s="49">
        <f t="shared" si="3"/>
        <v>31.9</v>
      </c>
      <c r="U73" s="324">
        <v>32.04</v>
      </c>
      <c r="V73" s="353">
        <v>474.39</v>
      </c>
      <c r="Y73" s="49">
        <v>1312100947</v>
      </c>
      <c r="Z73" s="49" t="s">
        <v>524</v>
      </c>
      <c r="AA73" s="324">
        <v>32.04</v>
      </c>
      <c r="AC73" s="401">
        <v>1312100947</v>
      </c>
      <c r="AD73" t="s">
        <v>524</v>
      </c>
      <c r="AE73" s="325">
        <v>31.9</v>
      </c>
      <c r="AG73" s="401">
        <v>1312100947</v>
      </c>
      <c r="AH73" t="s">
        <v>524</v>
      </c>
      <c r="AI73" s="325">
        <v>37.47</v>
      </c>
    </row>
    <row r="74" spans="2:35">
      <c r="B74" s="210">
        <v>2811700290</v>
      </c>
      <c r="D74" s="342">
        <f t="shared" si="21"/>
        <v>118.53</v>
      </c>
      <c r="E74" s="211">
        <f t="shared" si="22"/>
        <v>131.29</v>
      </c>
      <c r="F74" s="270">
        <v>111.6</v>
      </c>
      <c r="G74" s="216" t="s">
        <v>1032</v>
      </c>
      <c r="H74" s="175">
        <v>80</v>
      </c>
      <c r="J74" s="173">
        <f t="shared" si="18"/>
        <v>2810880200</v>
      </c>
      <c r="K74" s="212">
        <f t="shared" si="19"/>
        <v>172.01</v>
      </c>
      <c r="L74" s="270">
        <v>146.21</v>
      </c>
      <c r="M74" s="270">
        <f t="shared" si="17"/>
        <v>146.21</v>
      </c>
      <c r="N74" s="270">
        <f t="shared" si="20"/>
        <v>146.20849999999999</v>
      </c>
      <c r="O74" s="259"/>
      <c r="P74" s="249"/>
      <c r="Q74" s="49">
        <v>1312100948</v>
      </c>
      <c r="R74" s="49" t="s">
        <v>525</v>
      </c>
      <c r="S74" s="49">
        <f t="shared" si="2"/>
        <v>8.4600000000000009</v>
      </c>
      <c r="T74" s="49">
        <f t="shared" si="3"/>
        <v>7.2</v>
      </c>
      <c r="U74" s="324">
        <v>7.27</v>
      </c>
      <c r="V74" s="353">
        <v>32.04</v>
      </c>
      <c r="Y74" s="49">
        <v>1312100948</v>
      </c>
      <c r="Z74" s="49" t="s">
        <v>525</v>
      </c>
      <c r="AA74" s="324">
        <v>7.27</v>
      </c>
      <c r="AC74" s="401">
        <v>1312100948</v>
      </c>
      <c r="AD74" t="s">
        <v>525</v>
      </c>
      <c r="AE74" s="325">
        <v>7.2</v>
      </c>
      <c r="AG74" s="401">
        <v>1312100948</v>
      </c>
      <c r="AH74" t="s">
        <v>525</v>
      </c>
      <c r="AI74" s="325">
        <v>8.4600000000000009</v>
      </c>
    </row>
    <row r="75" spans="2:35">
      <c r="B75" s="210">
        <v>2810880200</v>
      </c>
      <c r="C75" s="202"/>
      <c r="D75" s="342">
        <f t="shared" si="21"/>
        <v>147.63999999999999</v>
      </c>
      <c r="E75" s="211">
        <f t="shared" si="22"/>
        <v>172.01</v>
      </c>
      <c r="F75" s="270">
        <v>146.21</v>
      </c>
      <c r="G75" s="216" t="s">
        <v>1033</v>
      </c>
      <c r="H75" s="175">
        <v>100</v>
      </c>
      <c r="J75" s="49">
        <f t="shared" si="18"/>
        <v>2810900200</v>
      </c>
      <c r="K75" s="212">
        <f t="shared" si="19"/>
        <v>185.69</v>
      </c>
      <c r="L75" s="270">
        <v>157.84</v>
      </c>
      <c r="M75" s="270">
        <f t="shared" si="17"/>
        <v>157.84</v>
      </c>
      <c r="N75" s="270">
        <f t="shared" si="20"/>
        <v>157.8365</v>
      </c>
      <c r="O75" s="259"/>
      <c r="P75" s="249"/>
      <c r="Q75" s="49">
        <v>1312100949</v>
      </c>
      <c r="R75" s="49" t="s">
        <v>526</v>
      </c>
      <c r="S75" s="49">
        <f t="shared" si="2"/>
        <v>6.89</v>
      </c>
      <c r="T75" s="49">
        <f t="shared" si="3"/>
        <v>5.86</v>
      </c>
      <c r="U75" s="324">
        <v>5.97</v>
      </c>
      <c r="V75" s="353">
        <v>32.04</v>
      </c>
      <c r="Y75" s="49">
        <v>1312100949</v>
      </c>
      <c r="Z75" s="49" t="s">
        <v>526</v>
      </c>
      <c r="AA75" s="324">
        <v>5.97</v>
      </c>
      <c r="AC75" s="401">
        <v>1312100949</v>
      </c>
      <c r="AD75" t="s">
        <v>526</v>
      </c>
      <c r="AE75" s="325">
        <v>5.86</v>
      </c>
      <c r="AG75" s="401">
        <v>1312100949</v>
      </c>
      <c r="AH75" t="s">
        <v>526</v>
      </c>
      <c r="AI75" s="325">
        <v>6.89</v>
      </c>
    </row>
    <row r="76" spans="2:35">
      <c r="B76" s="210">
        <v>2810900200</v>
      </c>
      <c r="C76" s="202"/>
      <c r="D76" s="342">
        <f t="shared" si="21"/>
        <v>156.34</v>
      </c>
      <c r="E76" s="211">
        <f t="shared" si="22"/>
        <v>185.69</v>
      </c>
      <c r="F76" s="270">
        <v>157.84</v>
      </c>
      <c r="G76" s="174" t="s">
        <v>1034</v>
      </c>
      <c r="H76" s="175">
        <v>158</v>
      </c>
      <c r="I76" s="173"/>
      <c r="J76" s="49">
        <f t="shared" si="18"/>
        <v>2811212180</v>
      </c>
      <c r="K76" s="212">
        <f t="shared" si="19"/>
        <v>42.21</v>
      </c>
      <c r="L76" s="270">
        <v>35.880000000000003</v>
      </c>
      <c r="M76" s="270">
        <f t="shared" si="17"/>
        <v>35.880000000000003</v>
      </c>
      <c r="N76" s="270">
        <f t="shared" si="20"/>
        <v>35.878500000000003</v>
      </c>
      <c r="O76" s="259"/>
      <c r="P76" s="249"/>
      <c r="Q76" s="49">
        <v>1312100950</v>
      </c>
      <c r="R76" s="49" t="s">
        <v>527</v>
      </c>
      <c r="S76" s="49">
        <f t="shared" si="2"/>
        <v>262.86</v>
      </c>
      <c r="T76" s="49">
        <f t="shared" si="3"/>
        <v>223.86</v>
      </c>
      <c r="U76" s="324">
        <v>225.84</v>
      </c>
      <c r="V76" s="353">
        <v>7.27</v>
      </c>
      <c r="Y76" s="49">
        <v>1312100950</v>
      </c>
      <c r="Z76" s="49" t="s">
        <v>527</v>
      </c>
      <c r="AA76" s="324">
        <v>225.84</v>
      </c>
      <c r="AC76" s="401">
        <v>1312100950</v>
      </c>
      <c r="AD76" t="s">
        <v>527</v>
      </c>
      <c r="AE76" s="325">
        <v>223.86</v>
      </c>
      <c r="AG76" s="401">
        <v>1312100950</v>
      </c>
      <c r="AH76" t="s">
        <v>527</v>
      </c>
      <c r="AI76" s="325">
        <v>262.86</v>
      </c>
    </row>
    <row r="77" spans="2:35">
      <c r="B77" s="210">
        <v>2811212180</v>
      </c>
      <c r="C77" s="202"/>
      <c r="D77" s="342">
        <f t="shared" si="21"/>
        <v>36.43</v>
      </c>
      <c r="E77" s="211">
        <f t="shared" si="22"/>
        <v>42.21</v>
      </c>
      <c r="F77" s="270">
        <v>35.880000000000003</v>
      </c>
      <c r="G77" s="174" t="s">
        <v>1035</v>
      </c>
      <c r="H77" s="175">
        <v>26</v>
      </c>
      <c r="J77" s="49">
        <f t="shared" si="18"/>
        <v>2811422180</v>
      </c>
      <c r="K77" s="212">
        <f t="shared" si="19"/>
        <v>72.569999999999993</v>
      </c>
      <c r="L77" s="270">
        <v>61.68</v>
      </c>
      <c r="M77" s="270">
        <f t="shared" si="17"/>
        <v>61.68</v>
      </c>
      <c r="N77" s="270">
        <f t="shared" si="20"/>
        <v>61.684499999999993</v>
      </c>
      <c r="O77" s="259"/>
      <c r="P77" s="249"/>
      <c r="Q77" s="49">
        <v>1312100951</v>
      </c>
      <c r="R77" s="49" t="s">
        <v>528</v>
      </c>
      <c r="S77" s="49">
        <f t="shared" si="2"/>
        <v>303.2</v>
      </c>
      <c r="T77" s="49">
        <f t="shared" si="3"/>
        <v>258.20999999999998</v>
      </c>
      <c r="U77" s="324">
        <v>260.49</v>
      </c>
      <c r="V77" s="353">
        <v>5.97</v>
      </c>
      <c r="Y77" s="49">
        <v>1312100951</v>
      </c>
      <c r="Z77" s="49" t="s">
        <v>528</v>
      </c>
      <c r="AA77" s="324">
        <v>260.49</v>
      </c>
      <c r="AC77" s="401">
        <v>1312100951</v>
      </c>
      <c r="AD77" t="s">
        <v>528</v>
      </c>
      <c r="AE77" s="325">
        <v>258.20999999999998</v>
      </c>
      <c r="AG77" s="401">
        <v>1312100951</v>
      </c>
      <c r="AH77" t="s">
        <v>528</v>
      </c>
      <c r="AI77" s="325">
        <v>303.2</v>
      </c>
    </row>
    <row r="78" spans="2:35">
      <c r="B78" s="210">
        <v>2811422180</v>
      </c>
      <c r="C78" s="202"/>
      <c r="D78" s="342">
        <f t="shared" si="21"/>
        <v>62.31</v>
      </c>
      <c r="E78" s="211">
        <f t="shared" si="22"/>
        <v>72.569999999999993</v>
      </c>
      <c r="F78" s="270">
        <v>61.68</v>
      </c>
      <c r="G78" s="174" t="s">
        <v>1036</v>
      </c>
      <c r="H78" s="175" t="s">
        <v>1037</v>
      </c>
      <c r="J78" s="49">
        <f t="shared" si="18"/>
        <v>2811542180</v>
      </c>
      <c r="K78" s="212">
        <f t="shared" si="19"/>
        <v>72.489999999999995</v>
      </c>
      <c r="L78" s="270">
        <v>61.62</v>
      </c>
      <c r="M78" s="270">
        <f t="shared" si="17"/>
        <v>61.62</v>
      </c>
      <c r="N78" s="270">
        <f t="shared" si="20"/>
        <v>61.616499999999995</v>
      </c>
      <c r="O78" s="259"/>
      <c r="P78" s="249"/>
      <c r="Q78" s="49">
        <v>1312100952</v>
      </c>
      <c r="R78" s="49" t="s">
        <v>529</v>
      </c>
      <c r="S78" s="49">
        <f t="shared" si="2"/>
        <v>324.86</v>
      </c>
      <c r="T78" s="49">
        <f t="shared" si="3"/>
        <v>276.66000000000003</v>
      </c>
      <c r="U78" s="324">
        <v>279.11</v>
      </c>
      <c r="V78" s="353">
        <v>225.84</v>
      </c>
      <c r="W78">
        <v>521.83000000000004</v>
      </c>
      <c r="Y78" s="49">
        <v>1312100952</v>
      </c>
      <c r="Z78" s="49" t="s">
        <v>529</v>
      </c>
      <c r="AA78" s="324">
        <v>279.11</v>
      </c>
      <c r="AC78" s="401">
        <v>1312100952</v>
      </c>
      <c r="AD78" t="s">
        <v>529</v>
      </c>
      <c r="AE78" s="325">
        <v>276.66000000000003</v>
      </c>
      <c r="AG78" s="401">
        <v>1312100952</v>
      </c>
      <c r="AH78" t="s">
        <v>529</v>
      </c>
      <c r="AI78" s="325">
        <v>324.86</v>
      </c>
    </row>
    <row r="79" spans="2:35">
      <c r="B79" s="210">
        <v>2811542180</v>
      </c>
      <c r="C79" s="202"/>
      <c r="D79" s="342">
        <f t="shared" si="21"/>
        <v>85.24</v>
      </c>
      <c r="E79" s="211">
        <f t="shared" si="22"/>
        <v>72.489999999999995</v>
      </c>
      <c r="F79" s="270">
        <v>61.62</v>
      </c>
      <c r="G79" s="174" t="s">
        <v>1038</v>
      </c>
      <c r="H79" s="175">
        <v>50</v>
      </c>
      <c r="J79" s="49">
        <f t="shared" si="18"/>
        <v>2811652190</v>
      </c>
      <c r="K79" s="212">
        <f t="shared" si="19"/>
        <v>211.92</v>
      </c>
      <c r="L79" s="270">
        <v>180.13</v>
      </c>
      <c r="M79" s="270">
        <f t="shared" si="17"/>
        <v>180.13</v>
      </c>
      <c r="N79" s="270">
        <f t="shared" si="20"/>
        <v>180.13199999999998</v>
      </c>
      <c r="O79" s="259"/>
      <c r="P79" s="249"/>
      <c r="Q79" s="49">
        <v>1312100953</v>
      </c>
      <c r="R79" s="49" t="s">
        <v>530</v>
      </c>
      <c r="S79" s="49">
        <f t="shared" ref="S79:S142" si="23">VLOOKUP(Q79,$AG$13:$AI$982,3,FALSE)</f>
        <v>370.82</v>
      </c>
      <c r="T79" s="49">
        <f t="shared" ref="T79:T142" si="24">VLOOKUP(Q79,$AC$13:$AE$982,3,FALSE)</f>
        <v>315.8</v>
      </c>
      <c r="U79" s="324">
        <v>318.58999999999997</v>
      </c>
      <c r="V79" s="353">
        <v>260.49</v>
      </c>
      <c r="Y79" s="49">
        <v>1312100953</v>
      </c>
      <c r="Z79" s="49" t="s">
        <v>530</v>
      </c>
      <c r="AA79" s="324">
        <v>318.58999999999997</v>
      </c>
      <c r="AC79" s="401">
        <v>1312100953</v>
      </c>
      <c r="AD79" t="s">
        <v>530</v>
      </c>
      <c r="AE79" s="325">
        <v>315.8</v>
      </c>
      <c r="AG79" s="401">
        <v>1312100953</v>
      </c>
      <c r="AH79" t="s">
        <v>530</v>
      </c>
      <c r="AI79" s="325">
        <v>370.82</v>
      </c>
    </row>
    <row r="80" spans="2:35">
      <c r="B80" s="210">
        <v>2811652190</v>
      </c>
      <c r="D80" s="342">
        <f t="shared" si="21"/>
        <v>179.07</v>
      </c>
      <c r="E80" s="211">
        <f t="shared" si="22"/>
        <v>211.92</v>
      </c>
      <c r="F80" s="270">
        <v>180.13</v>
      </c>
      <c r="G80" s="216" t="s">
        <v>1039</v>
      </c>
      <c r="J80" s="49">
        <f t="shared" si="18"/>
        <v>2811762190</v>
      </c>
      <c r="K80" s="212">
        <f t="shared" si="19"/>
        <v>262.33999999999997</v>
      </c>
      <c r="L80" s="270">
        <v>222.99</v>
      </c>
      <c r="M80" s="270">
        <f t="shared" si="17"/>
        <v>222.99</v>
      </c>
      <c r="N80" s="270">
        <f t="shared" si="20"/>
        <v>222.98899999999998</v>
      </c>
      <c r="O80" s="259"/>
      <c r="P80" s="249"/>
      <c r="Q80" s="49">
        <v>1312100954</v>
      </c>
      <c r="R80" s="49" t="s">
        <v>531</v>
      </c>
      <c r="S80" s="49">
        <f t="shared" si="23"/>
        <v>594.04</v>
      </c>
      <c r="T80" s="49">
        <f t="shared" si="24"/>
        <v>505.9</v>
      </c>
      <c r="U80" s="324">
        <v>507.88</v>
      </c>
      <c r="V80" s="353">
        <v>279.11</v>
      </c>
      <c r="Y80" s="49">
        <v>1312100954</v>
      </c>
      <c r="Z80" s="49" t="s">
        <v>531</v>
      </c>
      <c r="AA80" s="324">
        <v>507.88</v>
      </c>
      <c r="AC80" s="401">
        <v>1312100954</v>
      </c>
      <c r="AD80" t="s">
        <v>531</v>
      </c>
      <c r="AE80" s="325">
        <v>505.9</v>
      </c>
      <c r="AG80" s="401">
        <v>1312100954</v>
      </c>
      <c r="AH80" t="s">
        <v>531</v>
      </c>
      <c r="AI80" s="325">
        <v>594.04</v>
      </c>
    </row>
    <row r="81" spans="2:35">
      <c r="B81" s="210">
        <v>2811762190</v>
      </c>
      <c r="D81" s="342">
        <f t="shared" si="21"/>
        <v>227.37</v>
      </c>
      <c r="E81" s="211">
        <f t="shared" si="22"/>
        <v>262.33999999999997</v>
      </c>
      <c r="F81" s="270">
        <v>222.99</v>
      </c>
      <c r="G81" s="216" t="s">
        <v>1040</v>
      </c>
      <c r="J81" s="49">
        <f t="shared" si="18"/>
        <v>2810872100</v>
      </c>
      <c r="K81" s="212">
        <f t="shared" si="19"/>
        <v>236.85</v>
      </c>
      <c r="L81" s="270">
        <v>201.32</v>
      </c>
      <c r="M81" s="270">
        <f t="shared" si="17"/>
        <v>201.32</v>
      </c>
      <c r="N81" s="270">
        <f t="shared" si="20"/>
        <v>201.32249999999999</v>
      </c>
      <c r="O81" s="259"/>
      <c r="P81" s="249"/>
      <c r="Q81" s="49">
        <v>1312100955</v>
      </c>
      <c r="R81" s="49" t="s">
        <v>532</v>
      </c>
      <c r="S81" s="49">
        <f t="shared" si="23"/>
        <v>928.02</v>
      </c>
      <c r="T81" s="49">
        <f t="shared" si="24"/>
        <v>790.34</v>
      </c>
      <c r="U81" s="324">
        <v>797.34</v>
      </c>
      <c r="V81" s="353">
        <v>318.58999999999997</v>
      </c>
      <c r="Y81" s="49">
        <v>1312100955</v>
      </c>
      <c r="Z81" s="49" t="s">
        <v>532</v>
      </c>
      <c r="AA81" s="324">
        <v>797.34</v>
      </c>
      <c r="AC81" s="401">
        <v>1312100955</v>
      </c>
      <c r="AD81" t="s">
        <v>532</v>
      </c>
      <c r="AE81" s="325">
        <v>790.34</v>
      </c>
      <c r="AG81" s="401">
        <v>1312100955</v>
      </c>
      <c r="AH81" t="s">
        <v>532</v>
      </c>
      <c r="AI81" s="325">
        <v>928.02</v>
      </c>
    </row>
    <row r="82" spans="2:35">
      <c r="B82" s="210">
        <v>2810872100</v>
      </c>
      <c r="C82" s="202"/>
      <c r="D82" s="342">
        <f t="shared" si="21"/>
        <v>198.5</v>
      </c>
      <c r="E82" s="211">
        <f t="shared" si="22"/>
        <v>236.85</v>
      </c>
      <c r="F82" s="270">
        <v>201.32</v>
      </c>
      <c r="G82" s="174" t="s">
        <v>1041</v>
      </c>
      <c r="H82" s="175">
        <v>100</v>
      </c>
      <c r="J82" s="49">
        <f t="shared" si="18"/>
        <v>2810982100</v>
      </c>
      <c r="K82" s="212">
        <f t="shared" si="19"/>
        <v>229.58</v>
      </c>
      <c r="L82" s="270">
        <v>195.14</v>
      </c>
      <c r="M82" s="270">
        <f t="shared" si="17"/>
        <v>195.14</v>
      </c>
      <c r="N82" s="270">
        <f t="shared" si="20"/>
        <v>195.143</v>
      </c>
      <c r="O82" s="259"/>
      <c r="P82" s="249"/>
      <c r="Q82" s="49">
        <v>1312101361</v>
      </c>
      <c r="R82" s="49" t="s">
        <v>533</v>
      </c>
      <c r="S82" s="49">
        <f t="shared" si="23"/>
        <v>33.159999999999997</v>
      </c>
      <c r="T82" s="49">
        <f t="shared" si="24"/>
        <v>28.24</v>
      </c>
      <c r="U82" s="324">
        <v>25.99</v>
      </c>
      <c r="V82" s="353">
        <v>507.88</v>
      </c>
      <c r="Y82" s="49">
        <v>1312101361</v>
      </c>
      <c r="Z82" s="49" t="s">
        <v>533</v>
      </c>
      <c r="AA82" s="324">
        <v>25.99</v>
      </c>
      <c r="AC82" s="401">
        <v>1312101361</v>
      </c>
      <c r="AD82" t="s">
        <v>533</v>
      </c>
      <c r="AE82" s="325">
        <v>28.24</v>
      </c>
      <c r="AG82" s="401">
        <v>1312101361</v>
      </c>
      <c r="AH82" t="s">
        <v>533</v>
      </c>
      <c r="AI82" s="325">
        <v>33.159999999999997</v>
      </c>
    </row>
    <row r="83" spans="2:35">
      <c r="B83" s="210">
        <v>2810982100</v>
      </c>
      <c r="C83" s="202"/>
      <c r="D83" s="342">
        <f t="shared" si="21"/>
        <v>173.69</v>
      </c>
      <c r="E83" s="211">
        <f t="shared" si="22"/>
        <v>229.58</v>
      </c>
      <c r="F83" s="270">
        <v>195.14</v>
      </c>
      <c r="G83" s="174" t="s">
        <v>1042</v>
      </c>
      <c r="H83" s="175">
        <v>158</v>
      </c>
      <c r="J83" s="49">
        <f t="shared" si="18"/>
        <v>2811100380</v>
      </c>
      <c r="K83" s="212">
        <f t="shared" si="19"/>
        <v>33.96</v>
      </c>
      <c r="L83" s="270">
        <v>28.87</v>
      </c>
      <c r="M83" s="270">
        <f t="shared" si="17"/>
        <v>28.87</v>
      </c>
      <c r="N83" s="270">
        <f t="shared" si="20"/>
        <v>28.866</v>
      </c>
      <c r="O83" s="259"/>
      <c r="P83" s="249"/>
      <c r="Q83" s="49">
        <v>1606456104</v>
      </c>
      <c r="R83" s="49" t="s">
        <v>534</v>
      </c>
      <c r="S83" s="49">
        <f t="shared" si="23"/>
        <v>555.4</v>
      </c>
      <c r="T83" s="49">
        <f t="shared" si="24"/>
        <v>473</v>
      </c>
      <c r="U83" s="356">
        <v>394.7</v>
      </c>
      <c r="V83" s="353">
        <v>797.34</v>
      </c>
      <c r="Y83" s="49">
        <v>1606456104</v>
      </c>
      <c r="Z83" s="49" t="s">
        <v>534</v>
      </c>
      <c r="AA83" s="356">
        <v>394.7</v>
      </c>
      <c r="AC83" s="401">
        <v>1606456104</v>
      </c>
      <c r="AD83" t="s">
        <v>534</v>
      </c>
      <c r="AE83" s="325">
        <v>473</v>
      </c>
      <c r="AG83" s="401">
        <v>1606456104</v>
      </c>
      <c r="AH83" t="s">
        <v>534</v>
      </c>
      <c r="AI83" s="325">
        <v>555.4</v>
      </c>
    </row>
    <row r="84" spans="2:35">
      <c r="B84" s="210">
        <v>2811100380</v>
      </c>
      <c r="C84" s="202"/>
      <c r="D84" s="342">
        <f t="shared" si="21"/>
        <v>28.29</v>
      </c>
      <c r="E84" s="211">
        <f t="shared" si="22"/>
        <v>33.96</v>
      </c>
      <c r="F84" s="270">
        <v>28.87</v>
      </c>
      <c r="G84" s="174" t="s">
        <v>1043</v>
      </c>
      <c r="H84" s="175">
        <v>20</v>
      </c>
      <c r="J84" s="49">
        <f t="shared" si="18"/>
        <v>2811200380</v>
      </c>
      <c r="K84" s="212">
        <f t="shared" si="19"/>
        <v>43</v>
      </c>
      <c r="L84" s="270">
        <v>36.549999999999997</v>
      </c>
      <c r="M84" s="270">
        <f t="shared" si="17"/>
        <v>36.549999999999997</v>
      </c>
      <c r="N84" s="270">
        <f t="shared" si="20"/>
        <v>36.549999999999997</v>
      </c>
      <c r="O84" s="259"/>
      <c r="P84" s="249"/>
      <c r="Q84" s="49">
        <v>2810000638</v>
      </c>
      <c r="R84" s="49" t="s">
        <v>547</v>
      </c>
      <c r="S84" s="49">
        <f t="shared" si="23"/>
        <v>58.55</v>
      </c>
      <c r="T84" s="49">
        <f t="shared" si="24"/>
        <v>49.86</v>
      </c>
      <c r="U84" s="324">
        <v>50.74</v>
      </c>
      <c r="V84" s="353">
        <v>25.99</v>
      </c>
      <c r="Y84" s="49">
        <v>2810000638</v>
      </c>
      <c r="Z84" s="49" t="s">
        <v>547</v>
      </c>
      <c r="AA84" s="324">
        <v>50.74</v>
      </c>
      <c r="AC84" s="401">
        <v>2810000638</v>
      </c>
      <c r="AD84" t="s">
        <v>547</v>
      </c>
      <c r="AE84" s="325">
        <v>49.86</v>
      </c>
      <c r="AG84" s="401">
        <v>2810000638</v>
      </c>
      <c r="AH84" t="s">
        <v>547</v>
      </c>
      <c r="AI84" s="325">
        <v>58.55</v>
      </c>
    </row>
    <row r="85" spans="2:35">
      <c r="B85" s="210">
        <v>2811200380</v>
      </c>
      <c r="C85" s="202"/>
      <c r="D85" s="342">
        <f t="shared" si="21"/>
        <v>35.97</v>
      </c>
      <c r="E85" s="211">
        <f t="shared" si="22"/>
        <v>43</v>
      </c>
      <c r="F85" s="270">
        <v>36.549999999999997</v>
      </c>
      <c r="G85" s="174" t="s">
        <v>1043</v>
      </c>
      <c r="H85" s="175">
        <v>25</v>
      </c>
      <c r="J85" s="49">
        <f t="shared" si="18"/>
        <v>2811400380</v>
      </c>
      <c r="K85" s="212">
        <f t="shared" si="19"/>
        <v>67.2</v>
      </c>
      <c r="L85" s="270">
        <v>57.12</v>
      </c>
      <c r="M85" s="270">
        <f t="shared" si="17"/>
        <v>57.12</v>
      </c>
      <c r="N85" s="270">
        <f t="shared" si="20"/>
        <v>57.12</v>
      </c>
      <c r="O85" s="259"/>
      <c r="P85" s="249"/>
      <c r="Q85" s="49">
        <v>2810000738</v>
      </c>
      <c r="R85" s="49" t="s">
        <v>548</v>
      </c>
      <c r="S85" s="49">
        <f t="shared" si="23"/>
        <v>58.55</v>
      </c>
      <c r="T85" s="49">
        <f t="shared" si="24"/>
        <v>49.86</v>
      </c>
      <c r="U85" s="324">
        <v>50.74</v>
      </c>
      <c r="V85" s="353">
        <v>385.83</v>
      </c>
      <c r="Y85" s="49">
        <v>2810000738</v>
      </c>
      <c r="Z85" s="49" t="s">
        <v>548</v>
      </c>
      <c r="AA85" s="324">
        <v>50.74</v>
      </c>
      <c r="AC85" s="401">
        <v>2810000738</v>
      </c>
      <c r="AD85" t="s">
        <v>548</v>
      </c>
      <c r="AE85" s="325">
        <v>49.86</v>
      </c>
      <c r="AG85" s="401">
        <v>2810000738</v>
      </c>
      <c r="AH85" t="s">
        <v>548</v>
      </c>
      <c r="AI85" s="325">
        <v>58.55</v>
      </c>
    </row>
    <row r="86" spans="2:35">
      <c r="B86" s="210">
        <v>2811400380</v>
      </c>
      <c r="C86" s="202"/>
      <c r="D86" s="342">
        <f t="shared" si="21"/>
        <v>71.34</v>
      </c>
      <c r="E86" s="211">
        <f t="shared" si="22"/>
        <v>67.2</v>
      </c>
      <c r="F86" s="270">
        <v>57.12</v>
      </c>
      <c r="G86" s="174" t="s">
        <v>1043</v>
      </c>
      <c r="H86" s="175">
        <v>40</v>
      </c>
      <c r="J86" s="49">
        <f t="shared" si="18"/>
        <v>2811500380</v>
      </c>
      <c r="K86" s="212">
        <f t="shared" si="19"/>
        <v>89.78</v>
      </c>
      <c r="L86" s="270">
        <v>76.31</v>
      </c>
      <c r="M86" s="270">
        <f t="shared" si="17"/>
        <v>76.31</v>
      </c>
      <c r="N86" s="270">
        <f t="shared" si="20"/>
        <v>76.313000000000002</v>
      </c>
      <c r="O86" s="259"/>
      <c r="P86" s="249"/>
      <c r="Q86" s="49">
        <v>2810003005</v>
      </c>
      <c r="R86" s="49" t="s">
        <v>549</v>
      </c>
      <c r="S86" s="49">
        <f t="shared" si="23"/>
        <v>163.84</v>
      </c>
      <c r="T86" s="49">
        <f t="shared" si="24"/>
        <v>139.53</v>
      </c>
      <c r="U86" s="324">
        <v>142</v>
      </c>
      <c r="V86" s="353">
        <v>50.97</v>
      </c>
      <c r="Y86" s="49">
        <v>2810003005</v>
      </c>
      <c r="Z86" s="49" t="s">
        <v>549</v>
      </c>
      <c r="AA86" s="324">
        <v>142</v>
      </c>
      <c r="AC86" s="401">
        <v>2810003005</v>
      </c>
      <c r="AD86" t="s">
        <v>549</v>
      </c>
      <c r="AE86" s="325">
        <v>139.53</v>
      </c>
      <c r="AG86" s="401">
        <v>2810003005</v>
      </c>
      <c r="AH86" t="s">
        <v>549</v>
      </c>
      <c r="AI86" s="325">
        <v>163.84</v>
      </c>
    </row>
    <row r="87" spans="2:35">
      <c r="B87" s="210">
        <v>2811500380</v>
      </c>
      <c r="C87" s="202"/>
      <c r="D87" s="342">
        <f t="shared" si="21"/>
        <v>84.51</v>
      </c>
      <c r="E87" s="211">
        <f t="shared" si="22"/>
        <v>89.78</v>
      </c>
      <c r="F87" s="270">
        <v>76.31</v>
      </c>
      <c r="G87" s="174" t="s">
        <v>1043</v>
      </c>
      <c r="H87" s="175">
        <v>50</v>
      </c>
      <c r="J87" s="49">
        <f t="shared" si="18"/>
        <v>2811600390</v>
      </c>
      <c r="K87" s="212">
        <f t="shared" si="19"/>
        <v>156.36000000000001</v>
      </c>
      <c r="L87" s="270">
        <v>132.91</v>
      </c>
      <c r="M87" s="270">
        <f t="shared" si="17"/>
        <v>132.91</v>
      </c>
      <c r="N87" s="270">
        <f t="shared" si="20"/>
        <v>132.90600000000001</v>
      </c>
      <c r="O87" s="259"/>
      <c r="P87" s="249"/>
      <c r="Q87" s="49">
        <v>2810003105</v>
      </c>
      <c r="R87" s="49" t="s">
        <v>550</v>
      </c>
      <c r="S87" s="49">
        <f t="shared" si="23"/>
        <v>153.68</v>
      </c>
      <c r="T87" s="49">
        <f t="shared" si="24"/>
        <v>130.88</v>
      </c>
      <c r="U87" s="324">
        <v>133.19</v>
      </c>
      <c r="V87" s="353">
        <v>50.97</v>
      </c>
      <c r="Y87" s="49">
        <v>2810003105</v>
      </c>
      <c r="Z87" s="49" t="s">
        <v>550</v>
      </c>
      <c r="AA87" s="324">
        <v>133.19</v>
      </c>
      <c r="AC87" s="401">
        <v>2810003105</v>
      </c>
      <c r="AD87" t="s">
        <v>550</v>
      </c>
      <c r="AE87" s="325">
        <v>130.88</v>
      </c>
      <c r="AG87" s="401">
        <v>2810003105</v>
      </c>
      <c r="AH87" t="s">
        <v>550</v>
      </c>
      <c r="AI87" s="325">
        <v>153.68</v>
      </c>
    </row>
    <row r="88" spans="2:35">
      <c r="B88" s="210">
        <v>2811600390</v>
      </c>
      <c r="D88" s="342">
        <f t="shared" si="21"/>
        <v>137.84</v>
      </c>
      <c r="E88" s="211">
        <f t="shared" si="22"/>
        <v>156.36000000000001</v>
      </c>
      <c r="F88" s="270">
        <v>132.91</v>
      </c>
      <c r="G88" s="216" t="s">
        <v>1044</v>
      </c>
      <c r="J88" s="49">
        <f t="shared" si="18"/>
        <v>2811700390</v>
      </c>
      <c r="K88" s="212">
        <f t="shared" si="19"/>
        <v>183.1</v>
      </c>
      <c r="L88" s="270">
        <v>155.63999999999999</v>
      </c>
      <c r="M88" s="270">
        <f t="shared" si="17"/>
        <v>155.63999999999999</v>
      </c>
      <c r="N88" s="270">
        <f t="shared" si="20"/>
        <v>155.63499999999999</v>
      </c>
      <c r="O88" s="259"/>
      <c r="P88" s="249"/>
      <c r="Q88" s="49">
        <v>2810003205</v>
      </c>
      <c r="R88" s="49" t="s">
        <v>551</v>
      </c>
      <c r="S88" s="49">
        <f t="shared" si="23"/>
        <v>149.44</v>
      </c>
      <c r="T88" s="49">
        <f t="shared" si="24"/>
        <v>127.26</v>
      </c>
      <c r="U88" s="324">
        <v>129.51</v>
      </c>
      <c r="V88" s="353">
        <v>142.59</v>
      </c>
      <c r="Y88" s="49">
        <v>2810003205</v>
      </c>
      <c r="Z88" s="49" t="s">
        <v>551</v>
      </c>
      <c r="AA88" s="324">
        <v>129.51</v>
      </c>
      <c r="AC88" s="401">
        <v>2810003205</v>
      </c>
      <c r="AD88" t="s">
        <v>551</v>
      </c>
      <c r="AE88" s="325">
        <v>127.26</v>
      </c>
      <c r="AG88" s="401">
        <v>2810003205</v>
      </c>
      <c r="AH88" t="s">
        <v>551</v>
      </c>
      <c r="AI88" s="325">
        <v>149.44</v>
      </c>
    </row>
    <row r="89" spans="2:35">
      <c r="B89" s="210">
        <v>2811700390</v>
      </c>
      <c r="D89" s="342">
        <f t="shared" si="21"/>
        <v>163.31</v>
      </c>
      <c r="E89" s="211">
        <f t="shared" si="22"/>
        <v>183.1</v>
      </c>
      <c r="F89" s="270">
        <v>155.63999999999999</v>
      </c>
      <c r="G89" s="216" t="s">
        <v>1045</v>
      </c>
      <c r="J89" s="49">
        <f t="shared" si="18"/>
        <v>2810800300</v>
      </c>
      <c r="K89" s="212">
        <f t="shared" si="19"/>
        <v>222.33</v>
      </c>
      <c r="L89" s="270">
        <v>188.98</v>
      </c>
      <c r="M89" s="270">
        <f t="shared" si="17"/>
        <v>188.98</v>
      </c>
      <c r="N89" s="270">
        <f t="shared" si="20"/>
        <v>188.98050000000001</v>
      </c>
      <c r="O89" s="259"/>
      <c r="P89" s="249"/>
      <c r="Q89" s="49">
        <v>2810003310</v>
      </c>
      <c r="R89" s="49" t="s">
        <v>552</v>
      </c>
      <c r="S89" s="49">
        <f t="shared" si="23"/>
        <v>27.21</v>
      </c>
      <c r="T89" s="49">
        <f t="shared" si="24"/>
        <v>23.17</v>
      </c>
      <c r="U89" s="324">
        <v>23.57</v>
      </c>
      <c r="V89" s="353">
        <v>133.75</v>
      </c>
      <c r="Y89" s="49">
        <v>2810003310</v>
      </c>
      <c r="Z89" s="49" t="s">
        <v>552</v>
      </c>
      <c r="AA89" s="324">
        <v>23.57</v>
      </c>
      <c r="AC89" s="401">
        <v>2810003310</v>
      </c>
      <c r="AD89" t="s">
        <v>552</v>
      </c>
      <c r="AE89" s="325">
        <v>23.17</v>
      </c>
      <c r="AG89" s="401">
        <v>2810003310</v>
      </c>
      <c r="AH89" t="s">
        <v>552</v>
      </c>
      <c r="AI89" s="325">
        <v>27.21</v>
      </c>
    </row>
    <row r="90" spans="2:35">
      <c r="B90" s="210">
        <v>2810800300</v>
      </c>
      <c r="C90" s="202"/>
      <c r="D90" s="342">
        <f t="shared" si="21"/>
        <v>179.56</v>
      </c>
      <c r="E90" s="211">
        <f t="shared" si="22"/>
        <v>222.33</v>
      </c>
      <c r="F90" s="270">
        <v>188.98</v>
      </c>
      <c r="G90" s="174" t="s">
        <v>105</v>
      </c>
      <c r="H90" s="175">
        <v>100</v>
      </c>
      <c r="J90" s="49">
        <f t="shared" si="18"/>
        <v>2810900300</v>
      </c>
      <c r="K90" s="212">
        <f t="shared" si="19"/>
        <v>317.26</v>
      </c>
      <c r="L90" s="270">
        <v>269.67</v>
      </c>
      <c r="M90" s="270">
        <f t="shared" si="17"/>
        <v>269.67</v>
      </c>
      <c r="N90" s="270">
        <f t="shared" si="20"/>
        <v>269.67099999999999</v>
      </c>
      <c r="O90" s="259"/>
      <c r="P90" s="249"/>
      <c r="Q90" s="49">
        <v>2810003410</v>
      </c>
      <c r="R90" s="49" t="s">
        <v>553</v>
      </c>
      <c r="S90" s="49">
        <f t="shared" si="23"/>
        <v>15.63</v>
      </c>
      <c r="T90" s="49">
        <f t="shared" si="24"/>
        <v>13.31</v>
      </c>
      <c r="U90" s="324">
        <v>13.55</v>
      </c>
      <c r="V90" s="353">
        <v>130.04</v>
      </c>
      <c r="Y90" s="49">
        <v>2810003410</v>
      </c>
      <c r="Z90" s="49" t="s">
        <v>553</v>
      </c>
      <c r="AA90" s="324">
        <v>13.55</v>
      </c>
      <c r="AC90" s="401">
        <v>2810003410</v>
      </c>
      <c r="AD90" t="s">
        <v>553</v>
      </c>
      <c r="AE90" s="325">
        <v>13.31</v>
      </c>
      <c r="AG90" s="401">
        <v>2810003410</v>
      </c>
      <c r="AH90" t="s">
        <v>553</v>
      </c>
      <c r="AI90" s="325">
        <v>15.63</v>
      </c>
    </row>
    <row r="91" spans="2:35">
      <c r="B91" s="210">
        <v>2810900300</v>
      </c>
      <c r="C91" s="202"/>
      <c r="D91" s="342">
        <f t="shared" si="21"/>
        <v>241.61</v>
      </c>
      <c r="E91" s="211">
        <f t="shared" si="22"/>
        <v>317.26</v>
      </c>
      <c r="F91" s="270">
        <v>269.67</v>
      </c>
      <c r="G91" s="174" t="s">
        <v>105</v>
      </c>
      <c r="H91" s="175">
        <v>158</v>
      </c>
      <c r="J91" s="49">
        <f t="shared" si="18"/>
        <v>2811100480</v>
      </c>
      <c r="K91" s="212">
        <f t="shared" si="19"/>
        <v>38.22</v>
      </c>
      <c r="L91" s="270">
        <v>32.49</v>
      </c>
      <c r="M91" s="270">
        <f t="shared" si="17"/>
        <v>32.49</v>
      </c>
      <c r="N91" s="270">
        <f t="shared" si="20"/>
        <v>32.486999999999995</v>
      </c>
      <c r="O91" s="259"/>
      <c r="P91" s="249"/>
      <c r="Q91" s="49">
        <v>2810003510</v>
      </c>
      <c r="R91" s="49" t="s">
        <v>554</v>
      </c>
      <c r="S91" s="49">
        <f t="shared" si="23"/>
        <v>78.739999999999995</v>
      </c>
      <c r="T91" s="49">
        <f t="shared" si="24"/>
        <v>67.05</v>
      </c>
      <c r="U91" s="324">
        <v>68.239999999999995</v>
      </c>
      <c r="V91" s="353">
        <v>23.67</v>
      </c>
      <c r="Y91" s="49">
        <v>2810003510</v>
      </c>
      <c r="Z91" s="49" t="s">
        <v>554</v>
      </c>
      <c r="AA91" s="324">
        <v>68.239999999999995</v>
      </c>
      <c r="AC91" s="401">
        <v>2810003510</v>
      </c>
      <c r="AD91" t="s">
        <v>554</v>
      </c>
      <c r="AE91" s="325">
        <v>67.05</v>
      </c>
      <c r="AG91" s="401">
        <v>2810003510</v>
      </c>
      <c r="AH91" t="s">
        <v>554</v>
      </c>
      <c r="AI91" s="325">
        <v>78.739999999999995</v>
      </c>
    </row>
    <row r="92" spans="2:35">
      <c r="B92" s="210">
        <v>2811100480</v>
      </c>
      <c r="C92" s="202"/>
      <c r="D92" s="342">
        <f t="shared" si="21"/>
        <v>34.58</v>
      </c>
      <c r="E92" s="211">
        <f t="shared" si="22"/>
        <v>38.22</v>
      </c>
      <c r="F92" s="270">
        <v>32.49</v>
      </c>
      <c r="G92" s="174" t="s">
        <v>1046</v>
      </c>
      <c r="H92" s="175">
        <v>21</v>
      </c>
      <c r="J92" s="49">
        <f t="shared" si="18"/>
        <v>2811200480</v>
      </c>
      <c r="K92" s="212">
        <f t="shared" si="19"/>
        <v>50.38</v>
      </c>
      <c r="L92" s="270">
        <v>42.82</v>
      </c>
      <c r="M92" s="270">
        <f t="shared" si="17"/>
        <v>42.82</v>
      </c>
      <c r="N92" s="270">
        <f>K92*$N$13</f>
        <v>42.823</v>
      </c>
      <c r="O92" s="259"/>
      <c r="P92" s="249"/>
      <c r="Q92" s="49" t="s">
        <v>1756</v>
      </c>
      <c r="R92" s="49" t="s">
        <v>555</v>
      </c>
      <c r="S92" s="49">
        <f t="shared" si="23"/>
        <v>3.44</v>
      </c>
      <c r="T92" s="49">
        <f t="shared" si="24"/>
        <v>102.05</v>
      </c>
      <c r="U92" s="324">
        <v>103.86</v>
      </c>
      <c r="V92" s="353">
        <v>13.62</v>
      </c>
      <c r="Y92" s="49">
        <v>2810003610</v>
      </c>
      <c r="Z92" s="49" t="s">
        <v>555</v>
      </c>
      <c r="AA92" s="324">
        <v>103.86</v>
      </c>
      <c r="AC92" s="403" t="s">
        <v>1756</v>
      </c>
      <c r="AD92" t="s">
        <v>555</v>
      </c>
      <c r="AE92" s="325">
        <v>102.05</v>
      </c>
      <c r="AG92" s="403" t="s">
        <v>1756</v>
      </c>
      <c r="AH92" t="s">
        <v>555</v>
      </c>
      <c r="AI92" s="325">
        <v>3.44</v>
      </c>
    </row>
    <row r="93" spans="2:35">
      <c r="B93" s="210">
        <v>2811200480</v>
      </c>
      <c r="C93" s="202"/>
      <c r="D93" s="342">
        <f t="shared" si="21"/>
        <v>44.85</v>
      </c>
      <c r="E93" s="211">
        <f t="shared" si="22"/>
        <v>50.38</v>
      </c>
      <c r="F93" s="270">
        <v>42.82</v>
      </c>
      <c r="G93" s="174" t="s">
        <v>107</v>
      </c>
      <c r="H93" s="175">
        <v>25</v>
      </c>
      <c r="J93" s="49">
        <f t="shared" si="18"/>
        <v>2811400480</v>
      </c>
      <c r="K93" s="212">
        <f t="shared" si="19"/>
        <v>78.94</v>
      </c>
      <c r="L93" s="270">
        <v>67.099999999999994</v>
      </c>
      <c r="M93" s="270">
        <f t="shared" si="17"/>
        <v>67.099999999999994</v>
      </c>
      <c r="N93" s="270">
        <f t="shared" si="20"/>
        <v>67.09899999999999</v>
      </c>
      <c r="O93" s="259"/>
      <c r="P93" s="249"/>
      <c r="Q93" s="49">
        <v>2810003710</v>
      </c>
      <c r="R93" s="49" t="s">
        <v>556</v>
      </c>
      <c r="S93" s="49">
        <f t="shared" si="23"/>
        <v>150.79</v>
      </c>
      <c r="T93" s="49">
        <f t="shared" si="24"/>
        <v>128.41</v>
      </c>
      <c r="U93" s="324">
        <v>130.69</v>
      </c>
      <c r="V93" s="353">
        <v>68.239999999999995</v>
      </c>
      <c r="Y93" s="49">
        <v>2810003710</v>
      </c>
      <c r="Z93" s="49" t="s">
        <v>556</v>
      </c>
      <c r="AA93" s="324">
        <v>130.69</v>
      </c>
      <c r="AC93" s="401">
        <v>2810003710</v>
      </c>
      <c r="AD93" t="s">
        <v>556</v>
      </c>
      <c r="AE93" s="325">
        <v>128.41</v>
      </c>
      <c r="AG93" s="401">
        <v>2810003710</v>
      </c>
      <c r="AH93" t="s">
        <v>556</v>
      </c>
      <c r="AI93" s="325">
        <v>150.79</v>
      </c>
    </row>
    <row r="94" spans="2:35">
      <c r="B94" s="210">
        <v>2811400480</v>
      </c>
      <c r="C94" s="202"/>
      <c r="D94" s="342">
        <f t="shared" si="21"/>
        <v>69.14</v>
      </c>
      <c r="E94" s="211">
        <f t="shared" si="22"/>
        <v>78.94</v>
      </c>
      <c r="F94" s="270">
        <v>67.099999999999994</v>
      </c>
      <c r="G94" s="174" t="s">
        <v>107</v>
      </c>
      <c r="H94" s="175">
        <v>40</v>
      </c>
      <c r="J94" s="49">
        <f t="shared" si="18"/>
        <v>2811500480</v>
      </c>
      <c r="K94" s="212">
        <f t="shared" si="19"/>
        <v>98.22</v>
      </c>
      <c r="L94" s="270">
        <v>83.49</v>
      </c>
      <c r="M94" s="270">
        <f t="shared" si="17"/>
        <v>83.49</v>
      </c>
      <c r="N94" s="270">
        <f t="shared" si="20"/>
        <v>83.486999999999995</v>
      </c>
      <c r="O94" s="259"/>
      <c r="P94" s="249"/>
      <c r="Q94" s="49">
        <v>2810003810</v>
      </c>
      <c r="R94" s="49" t="s">
        <v>557</v>
      </c>
      <c r="S94" s="49">
        <f t="shared" si="23"/>
        <v>76.849999999999994</v>
      </c>
      <c r="T94" s="49">
        <f t="shared" si="24"/>
        <v>65.45</v>
      </c>
      <c r="U94" s="324">
        <v>66.61</v>
      </c>
      <c r="V94" s="353">
        <v>104.29</v>
      </c>
      <c r="Y94" s="49">
        <v>2810003810</v>
      </c>
      <c r="Z94" s="49" t="s">
        <v>557</v>
      </c>
      <c r="AA94" s="324">
        <v>66.61</v>
      </c>
      <c r="AC94" s="401">
        <v>2810003810</v>
      </c>
      <c r="AD94" t="s">
        <v>557</v>
      </c>
      <c r="AE94" s="325">
        <v>65.45</v>
      </c>
      <c r="AG94" s="401">
        <v>2810003810</v>
      </c>
      <c r="AH94" t="s">
        <v>557</v>
      </c>
      <c r="AI94" s="325">
        <v>76.849999999999994</v>
      </c>
    </row>
    <row r="95" spans="2:35">
      <c r="B95" s="210">
        <v>2811500480</v>
      </c>
      <c r="C95" s="202"/>
      <c r="D95" s="342">
        <f t="shared" si="21"/>
        <v>87.04</v>
      </c>
      <c r="E95" s="211">
        <f t="shared" si="22"/>
        <v>98.22</v>
      </c>
      <c r="F95" s="270">
        <v>83.49</v>
      </c>
      <c r="G95" s="174" t="s">
        <v>107</v>
      </c>
      <c r="H95" s="175">
        <v>50</v>
      </c>
      <c r="J95" s="49">
        <f t="shared" si="18"/>
        <v>2811600490</v>
      </c>
      <c r="K95" s="212">
        <f t="shared" si="19"/>
        <v>161.69999999999999</v>
      </c>
      <c r="L95" s="270">
        <v>137.44999999999999</v>
      </c>
      <c r="M95" s="270">
        <f t="shared" si="17"/>
        <v>137.44999999999999</v>
      </c>
      <c r="N95" s="270">
        <f t="shared" si="20"/>
        <v>137.44499999999999</v>
      </c>
      <c r="O95" s="259"/>
      <c r="P95" s="249"/>
      <c r="Q95" s="49">
        <v>2810003910</v>
      </c>
      <c r="R95" s="49" t="s">
        <v>558</v>
      </c>
      <c r="S95" s="49">
        <f t="shared" si="23"/>
        <v>47.66</v>
      </c>
      <c r="T95" s="49">
        <f t="shared" si="24"/>
        <v>40.590000000000003</v>
      </c>
      <c r="U95" s="324">
        <v>41.31</v>
      </c>
      <c r="V95" s="353">
        <v>131.25</v>
      </c>
      <c r="Y95" s="49">
        <v>2810003910</v>
      </c>
      <c r="Z95" s="49" t="s">
        <v>558</v>
      </c>
      <c r="AA95" s="324">
        <v>41.31</v>
      </c>
      <c r="AC95" s="401">
        <v>2810003910</v>
      </c>
      <c r="AD95" t="s">
        <v>558</v>
      </c>
      <c r="AE95" s="325">
        <v>40.590000000000003</v>
      </c>
      <c r="AG95" s="401">
        <v>2810003910</v>
      </c>
      <c r="AH95" t="s">
        <v>558</v>
      </c>
      <c r="AI95" s="325">
        <v>47.66</v>
      </c>
    </row>
    <row r="96" spans="2:35">
      <c r="B96" s="210">
        <v>2811600490</v>
      </c>
      <c r="D96" s="342">
        <f t="shared" si="21"/>
        <v>140.15</v>
      </c>
      <c r="E96" s="211">
        <f t="shared" si="22"/>
        <v>161.69999999999999</v>
      </c>
      <c r="F96" s="270">
        <v>137.44999999999999</v>
      </c>
      <c r="G96" s="216" t="s">
        <v>1047</v>
      </c>
      <c r="J96" s="49">
        <f t="shared" si="18"/>
        <v>2811700490</v>
      </c>
      <c r="K96" s="212">
        <f t="shared" si="19"/>
        <v>200.68</v>
      </c>
      <c r="L96" s="270">
        <v>170.58</v>
      </c>
      <c r="M96" s="270">
        <f t="shared" si="17"/>
        <v>170.58</v>
      </c>
      <c r="N96" s="270">
        <f t="shared" si="20"/>
        <v>170.578</v>
      </c>
      <c r="O96" s="259"/>
      <c r="P96" s="249"/>
      <c r="Q96" s="49">
        <v>2810004000</v>
      </c>
      <c r="R96" s="49" t="s">
        <v>1719</v>
      </c>
      <c r="S96" s="49">
        <f t="shared" si="23"/>
        <v>134.36000000000001</v>
      </c>
      <c r="T96" s="49">
        <f t="shared" si="24"/>
        <v>114.42</v>
      </c>
      <c r="U96" s="324">
        <v>103.08</v>
      </c>
      <c r="V96" s="353">
        <v>66.89</v>
      </c>
      <c r="Y96" s="49">
        <v>2810004000</v>
      </c>
      <c r="Z96" s="49" t="s">
        <v>1719</v>
      </c>
      <c r="AA96" s="324">
        <v>103.08</v>
      </c>
      <c r="AC96" s="401">
        <v>2810004000</v>
      </c>
      <c r="AD96" t="s">
        <v>1719</v>
      </c>
      <c r="AE96" s="402">
        <v>114.42</v>
      </c>
      <c r="AG96" s="401">
        <v>2810004000</v>
      </c>
      <c r="AH96" t="s">
        <v>1719</v>
      </c>
      <c r="AI96" s="402">
        <v>134.36000000000001</v>
      </c>
    </row>
    <row r="97" spans="2:35">
      <c r="B97" s="210">
        <v>2811700490</v>
      </c>
      <c r="D97" s="342">
        <f t="shared" si="21"/>
        <v>173.93</v>
      </c>
      <c r="E97" s="211">
        <f t="shared" si="22"/>
        <v>200.68</v>
      </c>
      <c r="F97" s="270">
        <v>170.58</v>
      </c>
      <c r="G97" s="216" t="s">
        <v>1048</v>
      </c>
      <c r="J97" s="49">
        <f t="shared" si="18"/>
        <v>2810800400</v>
      </c>
      <c r="K97" s="212">
        <f t="shared" si="19"/>
        <v>233.56</v>
      </c>
      <c r="L97" s="270">
        <v>198.53</v>
      </c>
      <c r="M97" s="270">
        <f t="shared" si="17"/>
        <v>198.53</v>
      </c>
      <c r="N97" s="270">
        <f t="shared" si="20"/>
        <v>198.52600000000001</v>
      </c>
      <c r="O97" s="259"/>
      <c r="P97" s="249"/>
      <c r="Q97" s="49">
        <v>2810004100</v>
      </c>
      <c r="R97" s="49" t="s">
        <v>1720</v>
      </c>
      <c r="S97" s="49">
        <f t="shared" si="23"/>
        <v>49.4</v>
      </c>
      <c r="T97" s="49">
        <f t="shared" si="24"/>
        <v>42.07</v>
      </c>
      <c r="U97" s="324">
        <v>37.11</v>
      </c>
      <c r="V97" s="353">
        <v>41.31</v>
      </c>
      <c r="Y97" s="49">
        <v>2810004100</v>
      </c>
      <c r="Z97" s="49" t="s">
        <v>1720</v>
      </c>
      <c r="AA97" s="324">
        <v>37.11</v>
      </c>
      <c r="AC97" s="401">
        <v>2810004100</v>
      </c>
      <c r="AD97" t="s">
        <v>1720</v>
      </c>
      <c r="AE97" s="402">
        <v>42.07</v>
      </c>
      <c r="AG97" s="401">
        <v>2810004100</v>
      </c>
      <c r="AH97" t="s">
        <v>1720</v>
      </c>
      <c r="AI97" s="402">
        <v>49.4</v>
      </c>
    </row>
    <row r="98" spans="2:35">
      <c r="B98" s="210">
        <v>2810800400</v>
      </c>
      <c r="C98" s="202"/>
      <c r="D98" s="342">
        <f t="shared" si="21"/>
        <v>196.02</v>
      </c>
      <c r="E98" s="211">
        <f t="shared" si="22"/>
        <v>233.56</v>
      </c>
      <c r="F98" s="270">
        <v>198.53</v>
      </c>
      <c r="G98" s="174" t="s">
        <v>107</v>
      </c>
      <c r="H98" s="175">
        <v>100</v>
      </c>
      <c r="J98" s="49">
        <f t="shared" si="18"/>
        <v>2810900400</v>
      </c>
      <c r="K98" s="212">
        <f t="shared" si="19"/>
        <v>322.55</v>
      </c>
      <c r="L98" s="270">
        <v>274.17</v>
      </c>
      <c r="M98" s="270">
        <f t="shared" si="17"/>
        <v>274.17</v>
      </c>
      <c r="N98" s="270">
        <f t="shared" si="20"/>
        <v>274.16750000000002</v>
      </c>
      <c r="O98" s="259"/>
      <c r="P98" s="249"/>
      <c r="Q98" s="49">
        <v>2810004200</v>
      </c>
      <c r="R98" s="49" t="s">
        <v>560</v>
      </c>
      <c r="S98" s="49">
        <f t="shared" si="23"/>
        <v>27.03</v>
      </c>
      <c r="T98" s="49">
        <f t="shared" si="24"/>
        <v>23.02</v>
      </c>
      <c r="U98" s="324">
        <v>17.649999999999999</v>
      </c>
      <c r="V98" s="353">
        <v>106.6</v>
      </c>
      <c r="Y98" s="49">
        <v>2810004200</v>
      </c>
      <c r="Z98" s="49" t="s">
        <v>560</v>
      </c>
      <c r="AA98" s="324">
        <v>17.649999999999999</v>
      </c>
      <c r="AC98" s="401">
        <v>2810004200</v>
      </c>
      <c r="AD98" t="s">
        <v>560</v>
      </c>
      <c r="AE98" s="402">
        <v>23.02</v>
      </c>
      <c r="AG98" s="401">
        <v>2810004200</v>
      </c>
      <c r="AH98" t="s">
        <v>560</v>
      </c>
      <c r="AI98" s="402">
        <v>27.03</v>
      </c>
    </row>
    <row r="99" spans="2:35">
      <c r="B99" s="210">
        <v>2810900400</v>
      </c>
      <c r="C99" s="202"/>
      <c r="D99" s="342">
        <f t="shared" si="21"/>
        <v>243.09</v>
      </c>
      <c r="E99" s="211">
        <f t="shared" si="22"/>
        <v>322.55</v>
      </c>
      <c r="F99" s="270">
        <v>274.17</v>
      </c>
      <c r="G99" s="174" t="s">
        <v>107</v>
      </c>
      <c r="H99" s="175">
        <v>158</v>
      </c>
      <c r="J99" s="49">
        <f t="shared" si="18"/>
        <v>2811100580</v>
      </c>
      <c r="K99" s="212">
        <f t="shared" si="19"/>
        <v>39.69</v>
      </c>
      <c r="L99" s="270">
        <v>33.74</v>
      </c>
      <c r="M99" s="270">
        <f t="shared" si="17"/>
        <v>33.74</v>
      </c>
      <c r="N99" s="270">
        <f t="shared" si="20"/>
        <v>33.736499999999999</v>
      </c>
      <c r="O99" s="259"/>
      <c r="P99" s="253"/>
      <c r="Q99" s="49">
        <v>2810004300</v>
      </c>
      <c r="R99" s="49" t="s">
        <v>559</v>
      </c>
      <c r="S99" s="49">
        <f t="shared" si="23"/>
        <v>6.58</v>
      </c>
      <c r="T99" s="49">
        <f t="shared" si="24"/>
        <v>5.6</v>
      </c>
      <c r="U99" s="324">
        <v>4.9400000000000004</v>
      </c>
      <c r="V99" s="353">
        <v>38.6</v>
      </c>
      <c r="Y99" s="49">
        <v>2810004300</v>
      </c>
      <c r="Z99" s="49" t="s">
        <v>559</v>
      </c>
      <c r="AA99" s="324">
        <v>4.9400000000000004</v>
      </c>
      <c r="AC99" s="401">
        <v>2810004300</v>
      </c>
      <c r="AD99" t="s">
        <v>559</v>
      </c>
      <c r="AE99" s="402">
        <v>5.6</v>
      </c>
      <c r="AG99" s="401">
        <v>2810004300</v>
      </c>
      <c r="AH99" t="s">
        <v>559</v>
      </c>
      <c r="AI99" s="402">
        <v>6.58</v>
      </c>
    </row>
    <row r="100" spans="2:35">
      <c r="B100" s="210">
        <v>2811100580</v>
      </c>
      <c r="C100" s="202"/>
      <c r="D100" s="342">
        <f t="shared" si="21"/>
        <v>37.729999999999997</v>
      </c>
      <c r="E100" s="211">
        <f t="shared" si="22"/>
        <v>39.69</v>
      </c>
      <c r="F100" s="270">
        <v>33.74</v>
      </c>
      <c r="G100" s="174" t="s">
        <v>109</v>
      </c>
      <c r="H100" s="175">
        <v>20</v>
      </c>
      <c r="J100" s="49">
        <f t="shared" ref="J100:J122" si="25">B101*$K$13</f>
        <v>2811200580</v>
      </c>
      <c r="K100" s="212">
        <f t="shared" si="19"/>
        <v>52</v>
      </c>
      <c r="L100" s="270">
        <v>44.2</v>
      </c>
      <c r="M100" s="270">
        <f t="shared" si="17"/>
        <v>44.2</v>
      </c>
      <c r="N100" s="270">
        <f t="shared" si="20"/>
        <v>44.199999999999996</v>
      </c>
      <c r="O100" s="259"/>
      <c r="P100" s="253"/>
      <c r="Q100" s="49">
        <v>2810004400</v>
      </c>
      <c r="R100" s="49" t="s">
        <v>559</v>
      </c>
      <c r="S100" s="49">
        <f t="shared" si="23"/>
        <v>8.49</v>
      </c>
      <c r="T100" s="49">
        <f t="shared" si="24"/>
        <v>7.23</v>
      </c>
      <c r="U100" s="324">
        <v>6.21</v>
      </c>
      <c r="V100" s="353">
        <v>18.36</v>
      </c>
      <c r="Y100" s="49">
        <v>2810004400</v>
      </c>
      <c r="Z100" s="49" t="s">
        <v>559</v>
      </c>
      <c r="AA100" s="324">
        <v>6.21</v>
      </c>
      <c r="AC100" s="401">
        <v>2810004400</v>
      </c>
      <c r="AD100" t="s">
        <v>559</v>
      </c>
      <c r="AE100" s="402">
        <v>7.23</v>
      </c>
      <c r="AG100" s="401">
        <v>2810004400</v>
      </c>
      <c r="AH100" t="s">
        <v>559</v>
      </c>
      <c r="AI100" s="402">
        <v>8.49</v>
      </c>
    </row>
    <row r="101" spans="2:35">
      <c r="B101" s="210">
        <v>2811200580</v>
      </c>
      <c r="C101" s="202"/>
      <c r="D101" s="342">
        <f t="shared" si="21"/>
        <v>45.14</v>
      </c>
      <c r="E101" s="211">
        <f t="shared" si="22"/>
        <v>52</v>
      </c>
      <c r="F101" s="270">
        <v>44.2</v>
      </c>
      <c r="G101" s="174" t="s">
        <v>109</v>
      </c>
      <c r="H101" s="175">
        <v>26</v>
      </c>
      <c r="J101" s="49">
        <f t="shared" si="25"/>
        <v>2811400580</v>
      </c>
      <c r="K101" s="212">
        <f t="shared" si="19"/>
        <v>71.97</v>
      </c>
      <c r="L101" s="270">
        <v>61.17</v>
      </c>
      <c r="M101" s="270">
        <f t="shared" si="17"/>
        <v>61.17</v>
      </c>
      <c r="N101" s="270">
        <f t="shared" si="20"/>
        <v>61.174499999999995</v>
      </c>
      <c r="O101" s="259"/>
      <c r="P101" s="249"/>
      <c r="Q101" s="49">
        <v>2810005500</v>
      </c>
      <c r="R101" s="49" t="s">
        <v>561</v>
      </c>
      <c r="S101" s="49">
        <f t="shared" si="23"/>
        <v>118.73</v>
      </c>
      <c r="T101" s="49">
        <f t="shared" si="24"/>
        <v>101.11</v>
      </c>
      <c r="U101" s="324">
        <v>102.9</v>
      </c>
      <c r="V101" s="353">
        <v>5.13</v>
      </c>
      <c r="Y101" s="49">
        <v>2810005500</v>
      </c>
      <c r="Z101" s="49" t="s">
        <v>561</v>
      </c>
      <c r="AA101" s="324">
        <v>102.9</v>
      </c>
      <c r="AC101" s="401">
        <v>2810005500</v>
      </c>
      <c r="AD101" t="s">
        <v>561</v>
      </c>
      <c r="AE101" s="325">
        <v>101.11</v>
      </c>
      <c r="AG101" s="401">
        <v>2810005500</v>
      </c>
      <c r="AH101" t="s">
        <v>561</v>
      </c>
      <c r="AI101" s="325">
        <v>118.73</v>
      </c>
    </row>
    <row r="102" spans="2:35">
      <c r="B102" s="210">
        <v>2811400580</v>
      </c>
      <c r="C102" s="202"/>
      <c r="D102" s="342">
        <f t="shared" si="21"/>
        <v>79.03</v>
      </c>
      <c r="E102" s="211">
        <f t="shared" si="22"/>
        <v>71.97</v>
      </c>
      <c r="F102" s="270">
        <v>61.17</v>
      </c>
      <c r="G102" s="174" t="s">
        <v>109</v>
      </c>
      <c r="H102" s="175">
        <v>40</v>
      </c>
      <c r="J102" s="49">
        <f t="shared" si="25"/>
        <v>2811500580</v>
      </c>
      <c r="K102" s="212">
        <f t="shared" si="19"/>
        <v>100.89</v>
      </c>
      <c r="L102" s="270">
        <v>85.76</v>
      </c>
      <c r="M102" s="270">
        <f t="shared" si="17"/>
        <v>85.76</v>
      </c>
      <c r="N102" s="270">
        <f t="shared" si="20"/>
        <v>85.756500000000003</v>
      </c>
      <c r="O102" s="259"/>
      <c r="P102" s="249"/>
      <c r="Q102" s="49">
        <v>2810005501</v>
      </c>
      <c r="R102" s="49" t="s">
        <v>562</v>
      </c>
      <c r="S102" s="49">
        <f t="shared" si="23"/>
        <v>128.18</v>
      </c>
      <c r="T102" s="49">
        <f t="shared" si="24"/>
        <v>109.16</v>
      </c>
      <c r="U102" s="324">
        <v>111.09</v>
      </c>
      <c r="V102" s="353">
        <v>6.46</v>
      </c>
      <c r="Y102" s="49">
        <v>2810005501</v>
      </c>
      <c r="Z102" s="49" t="s">
        <v>562</v>
      </c>
      <c r="AA102" s="324">
        <v>111.09</v>
      </c>
      <c r="AC102" s="401">
        <v>2810005501</v>
      </c>
      <c r="AD102" t="s">
        <v>562</v>
      </c>
      <c r="AE102" s="325">
        <v>109.16</v>
      </c>
      <c r="AG102" s="401">
        <v>2810005501</v>
      </c>
      <c r="AH102" t="s">
        <v>562</v>
      </c>
      <c r="AI102" s="325">
        <v>128.18</v>
      </c>
    </row>
    <row r="103" spans="2:35">
      <c r="B103" s="210">
        <v>2811500580</v>
      </c>
      <c r="C103" s="202"/>
      <c r="D103" s="342">
        <f t="shared" si="21"/>
        <v>111.11</v>
      </c>
      <c r="E103" s="211">
        <f t="shared" si="22"/>
        <v>100.89</v>
      </c>
      <c r="F103" s="270">
        <v>85.76</v>
      </c>
      <c r="G103" s="174" t="s">
        <v>109</v>
      </c>
      <c r="H103" s="175">
        <v>50</v>
      </c>
      <c r="J103" s="49">
        <f t="shared" si="25"/>
        <v>2811600590</v>
      </c>
      <c r="K103" s="212">
        <f t="shared" si="19"/>
        <v>180.76</v>
      </c>
      <c r="L103" s="270">
        <v>153.65</v>
      </c>
      <c r="M103" s="270">
        <f t="shared" si="17"/>
        <v>153.65</v>
      </c>
      <c r="N103" s="270">
        <f t="shared" si="20"/>
        <v>153.64599999999999</v>
      </c>
      <c r="O103" s="259"/>
      <c r="P103" s="249"/>
      <c r="Q103" s="49">
        <v>2810013200</v>
      </c>
      <c r="R103" s="49" t="s">
        <v>563</v>
      </c>
      <c r="S103" s="49">
        <f t="shared" si="23"/>
        <v>41.63</v>
      </c>
      <c r="T103" s="49">
        <f t="shared" si="24"/>
        <v>35.450000000000003</v>
      </c>
      <c r="U103" s="324">
        <v>36.08</v>
      </c>
      <c r="V103" s="353">
        <v>3.42</v>
      </c>
      <c r="Y103" s="49">
        <v>2810013200</v>
      </c>
      <c r="Z103" s="49" t="s">
        <v>563</v>
      </c>
      <c r="AA103" s="324">
        <v>36.08</v>
      </c>
      <c r="AC103" s="401">
        <v>2810013200</v>
      </c>
      <c r="AD103" t="s">
        <v>563</v>
      </c>
      <c r="AE103" s="325">
        <v>35.450000000000003</v>
      </c>
      <c r="AG103" s="401">
        <v>2810013200</v>
      </c>
      <c r="AH103" t="s">
        <v>563</v>
      </c>
      <c r="AI103" s="325">
        <v>41.63</v>
      </c>
    </row>
    <row r="104" spans="2:35">
      <c r="B104" s="210">
        <v>2811600590</v>
      </c>
      <c r="D104" s="342">
        <f t="shared" si="21"/>
        <v>156.66999999999999</v>
      </c>
      <c r="E104" s="211">
        <f t="shared" si="22"/>
        <v>180.76</v>
      </c>
      <c r="F104" s="270">
        <v>153.65</v>
      </c>
      <c r="G104" s="216" t="s">
        <v>1049</v>
      </c>
      <c r="J104" s="49">
        <f t="shared" si="25"/>
        <v>2811700590</v>
      </c>
      <c r="K104" s="212">
        <f t="shared" si="19"/>
        <v>235.84</v>
      </c>
      <c r="L104" s="270">
        <v>200.46</v>
      </c>
      <c r="M104" s="270">
        <f t="shared" si="17"/>
        <v>200.46</v>
      </c>
      <c r="N104" s="270">
        <f t="shared" si="20"/>
        <v>200.464</v>
      </c>
      <c r="O104" s="259"/>
      <c r="P104" s="249"/>
      <c r="Q104" s="49">
        <v>2810013310</v>
      </c>
      <c r="R104" s="49" t="s">
        <v>564</v>
      </c>
      <c r="S104" s="49">
        <f t="shared" si="23"/>
        <v>28.87</v>
      </c>
      <c r="T104" s="49">
        <f t="shared" si="24"/>
        <v>24.58</v>
      </c>
      <c r="U104" s="324">
        <v>25.01</v>
      </c>
      <c r="V104" s="353">
        <v>103.35</v>
      </c>
      <c r="Y104" s="49">
        <v>2810013310</v>
      </c>
      <c r="Z104" s="49" t="s">
        <v>564</v>
      </c>
      <c r="AA104" s="324">
        <v>25.01</v>
      </c>
      <c r="AC104" s="401">
        <v>2810013310</v>
      </c>
      <c r="AD104" t="s">
        <v>564</v>
      </c>
      <c r="AE104" s="325">
        <v>24.58</v>
      </c>
      <c r="AG104" s="401">
        <v>2810013310</v>
      </c>
      <c r="AH104" t="s">
        <v>564</v>
      </c>
      <c r="AI104" s="325">
        <v>28.87</v>
      </c>
    </row>
    <row r="105" spans="2:35">
      <c r="B105" s="210">
        <v>2811700590</v>
      </c>
      <c r="D105" s="342">
        <f t="shared" si="21"/>
        <v>233.15</v>
      </c>
      <c r="E105" s="211">
        <f t="shared" si="22"/>
        <v>235.84</v>
      </c>
      <c r="F105" s="270">
        <v>200.46</v>
      </c>
      <c r="G105" s="216" t="s">
        <v>1050</v>
      </c>
      <c r="J105" s="49">
        <f t="shared" si="25"/>
        <v>2810800500</v>
      </c>
      <c r="K105" s="212">
        <f t="shared" si="19"/>
        <v>260.67</v>
      </c>
      <c r="L105" s="270">
        <v>221.57</v>
      </c>
      <c r="M105" s="270">
        <f t="shared" si="17"/>
        <v>221.57</v>
      </c>
      <c r="N105" s="270">
        <f t="shared" si="20"/>
        <v>221.56950000000001</v>
      </c>
      <c r="O105" s="259"/>
      <c r="P105" s="249"/>
      <c r="Q105" s="49">
        <v>2810013510</v>
      </c>
      <c r="R105" s="49" t="s">
        <v>565</v>
      </c>
      <c r="S105" s="49">
        <f t="shared" si="23"/>
        <v>64.39</v>
      </c>
      <c r="T105" s="49">
        <f t="shared" si="24"/>
        <v>54.83</v>
      </c>
      <c r="U105" s="324">
        <v>55.8</v>
      </c>
      <c r="V105" s="353">
        <v>111.56</v>
      </c>
      <c r="Y105" s="49">
        <v>2810013510</v>
      </c>
      <c r="Z105" s="49" t="s">
        <v>565</v>
      </c>
      <c r="AA105" s="324">
        <v>55.8</v>
      </c>
      <c r="AC105" s="401">
        <v>2810013510</v>
      </c>
      <c r="AD105" t="s">
        <v>565</v>
      </c>
      <c r="AE105" s="325">
        <v>54.83</v>
      </c>
      <c r="AG105" s="401">
        <v>2810013510</v>
      </c>
      <c r="AH105" t="s">
        <v>565</v>
      </c>
      <c r="AI105" s="325">
        <v>64.39</v>
      </c>
    </row>
    <row r="106" spans="2:35">
      <c r="B106" s="210">
        <v>2810800500</v>
      </c>
      <c r="C106" s="202"/>
      <c r="D106" s="342">
        <f t="shared" si="21"/>
        <v>196.45</v>
      </c>
      <c r="E106" s="211">
        <f t="shared" si="22"/>
        <v>260.67</v>
      </c>
      <c r="F106" s="270">
        <v>221.57</v>
      </c>
      <c r="G106" s="174" t="s">
        <v>1051</v>
      </c>
      <c r="H106" s="175">
        <v>100</v>
      </c>
      <c r="J106" s="49">
        <f t="shared" si="25"/>
        <v>2810900500</v>
      </c>
      <c r="K106" s="212">
        <f t="shared" si="19"/>
        <v>357.29</v>
      </c>
      <c r="L106" s="270">
        <v>303.7</v>
      </c>
      <c r="M106" s="270">
        <f t="shared" si="17"/>
        <v>303.7</v>
      </c>
      <c r="N106" s="270">
        <f t="shared" si="20"/>
        <v>303.69650000000001</v>
      </c>
      <c r="O106" s="259"/>
      <c r="P106" s="249"/>
      <c r="Q106" s="49">
        <v>2810013810</v>
      </c>
      <c r="R106" s="49" t="s">
        <v>566</v>
      </c>
      <c r="S106" s="49">
        <f t="shared" si="23"/>
        <v>152.16</v>
      </c>
      <c r="T106" s="49">
        <f t="shared" si="24"/>
        <v>129.58000000000001</v>
      </c>
      <c r="U106" s="324">
        <v>131.87</v>
      </c>
      <c r="V106" s="353">
        <v>36.24</v>
      </c>
      <c r="Y106" s="49">
        <v>2810013810</v>
      </c>
      <c r="Z106" s="49" t="s">
        <v>566</v>
      </c>
      <c r="AA106" s="324">
        <v>131.87</v>
      </c>
      <c r="AC106" s="401">
        <v>2810013810</v>
      </c>
      <c r="AD106" t="s">
        <v>566</v>
      </c>
      <c r="AE106" s="325">
        <v>129.58000000000001</v>
      </c>
      <c r="AG106" s="401">
        <v>2810013810</v>
      </c>
      <c r="AH106" t="s">
        <v>566</v>
      </c>
      <c r="AI106" s="325">
        <v>152.16</v>
      </c>
    </row>
    <row r="107" spans="2:35">
      <c r="B107" s="210">
        <v>2810900500</v>
      </c>
      <c r="C107" s="202"/>
      <c r="D107" s="342">
        <f t="shared" si="21"/>
        <v>355.27</v>
      </c>
      <c r="E107" s="211">
        <f t="shared" si="22"/>
        <v>357.29</v>
      </c>
      <c r="F107" s="270">
        <v>303.7</v>
      </c>
      <c r="G107" s="174" t="s">
        <v>1052</v>
      </c>
      <c r="H107" s="175">
        <v>158</v>
      </c>
      <c r="J107" s="49">
        <f t="shared" si="25"/>
        <v>2811210780</v>
      </c>
      <c r="K107" s="212">
        <f t="shared" si="19"/>
        <v>51.23</v>
      </c>
      <c r="L107" s="270">
        <v>43.55</v>
      </c>
      <c r="M107" s="270">
        <f t="shared" si="17"/>
        <v>43.55</v>
      </c>
      <c r="N107" s="270">
        <f t="shared" si="20"/>
        <v>43.545499999999997</v>
      </c>
      <c r="O107" s="259"/>
      <c r="P107" s="249"/>
      <c r="Q107" s="49">
        <v>2810014000</v>
      </c>
      <c r="R107" s="49" t="s">
        <v>559</v>
      </c>
      <c r="S107" s="49">
        <f t="shared" si="23"/>
        <v>268.76</v>
      </c>
      <c r="T107" s="49">
        <f t="shared" si="24"/>
        <v>228.89</v>
      </c>
      <c r="U107" s="324">
        <v>201.89</v>
      </c>
      <c r="V107" s="353">
        <v>25.12</v>
      </c>
      <c r="Y107" s="49">
        <v>2810014000</v>
      </c>
      <c r="Z107" s="49" t="s">
        <v>559</v>
      </c>
      <c r="AA107" s="324">
        <v>201.89</v>
      </c>
      <c r="AC107" s="401">
        <v>2810014000</v>
      </c>
      <c r="AD107" t="s">
        <v>559</v>
      </c>
      <c r="AE107" s="402">
        <v>228.89</v>
      </c>
      <c r="AG107" s="401">
        <v>2810014000</v>
      </c>
      <c r="AH107" t="s">
        <v>559</v>
      </c>
      <c r="AI107" s="402">
        <v>268.76</v>
      </c>
    </row>
    <row r="108" spans="2:35">
      <c r="B108" s="210">
        <v>2811210780</v>
      </c>
      <c r="C108" s="202"/>
      <c r="D108" s="342">
        <f t="shared" si="21"/>
        <v>45.6</v>
      </c>
      <c r="E108" s="211">
        <f t="shared" si="22"/>
        <v>51.23</v>
      </c>
      <c r="F108" s="270">
        <v>43.55</v>
      </c>
      <c r="G108" s="174" t="s">
        <v>1053</v>
      </c>
      <c r="H108" s="175">
        <v>25</v>
      </c>
      <c r="J108" s="49">
        <f t="shared" si="25"/>
        <v>2811410780</v>
      </c>
      <c r="K108" s="212">
        <f t="shared" si="19"/>
        <v>78.67</v>
      </c>
      <c r="L108" s="270">
        <v>66.87</v>
      </c>
      <c r="M108" s="270">
        <f t="shared" si="17"/>
        <v>66.87</v>
      </c>
      <c r="N108" s="270">
        <f t="shared" si="20"/>
        <v>66.869500000000002</v>
      </c>
      <c r="O108" s="259"/>
      <c r="P108" s="249"/>
      <c r="Q108" s="49">
        <v>2810014100</v>
      </c>
      <c r="R108" s="49" t="s">
        <v>559</v>
      </c>
      <c r="S108" s="49">
        <f t="shared" si="23"/>
        <v>159.83000000000001</v>
      </c>
      <c r="T108" s="49">
        <f t="shared" si="24"/>
        <v>136.11000000000001</v>
      </c>
      <c r="U108" s="324">
        <v>104.4</v>
      </c>
      <c r="V108" s="353">
        <v>56.04</v>
      </c>
      <c r="Y108" s="49">
        <v>2810014100</v>
      </c>
      <c r="Z108" s="49" t="s">
        <v>559</v>
      </c>
      <c r="AA108" s="324">
        <v>104.4</v>
      </c>
      <c r="AC108" s="401">
        <v>2810014100</v>
      </c>
      <c r="AD108" t="s">
        <v>559</v>
      </c>
      <c r="AE108" s="402">
        <v>136.11000000000001</v>
      </c>
      <c r="AG108" s="401">
        <v>2810014100</v>
      </c>
      <c r="AH108" t="s">
        <v>559</v>
      </c>
      <c r="AI108" s="402">
        <v>159.83000000000001</v>
      </c>
    </row>
    <row r="109" spans="2:35">
      <c r="B109" s="210">
        <v>2811410780</v>
      </c>
      <c r="C109" s="202"/>
      <c r="D109" s="342">
        <f t="shared" si="21"/>
        <v>70.040000000000006</v>
      </c>
      <c r="E109" s="211">
        <f t="shared" si="22"/>
        <v>78.67</v>
      </c>
      <c r="F109" s="270">
        <v>66.87</v>
      </c>
      <c r="G109" s="174" t="s">
        <v>1053</v>
      </c>
      <c r="H109" s="175">
        <v>25</v>
      </c>
      <c r="J109" s="49">
        <f t="shared" si="25"/>
        <v>2811420780</v>
      </c>
      <c r="K109" s="212">
        <f t="shared" si="19"/>
        <v>80.91</v>
      </c>
      <c r="L109" s="270">
        <v>68.77</v>
      </c>
      <c r="M109" s="270">
        <f t="shared" si="17"/>
        <v>68.77</v>
      </c>
      <c r="N109" s="270">
        <f t="shared" si="20"/>
        <v>68.773499999999999</v>
      </c>
      <c r="O109" s="259"/>
      <c r="P109" s="249"/>
      <c r="Q109" s="49">
        <v>2810014300</v>
      </c>
      <c r="R109" s="49" t="s">
        <v>559</v>
      </c>
      <c r="S109" s="49">
        <f t="shared" si="23"/>
        <v>6.47</v>
      </c>
      <c r="T109" s="49">
        <f t="shared" si="24"/>
        <v>5.51</v>
      </c>
      <c r="U109" s="324">
        <v>4.87</v>
      </c>
      <c r="V109" s="353">
        <v>132.41</v>
      </c>
      <c r="Y109" s="49">
        <v>2810014300</v>
      </c>
      <c r="Z109" s="49" t="s">
        <v>559</v>
      </c>
      <c r="AA109" s="324">
        <v>4.87</v>
      </c>
      <c r="AC109" s="401">
        <v>2810014300</v>
      </c>
      <c r="AD109" t="s">
        <v>559</v>
      </c>
      <c r="AE109" s="402">
        <v>5.51</v>
      </c>
      <c r="AG109" s="401">
        <v>2810014300</v>
      </c>
      <c r="AH109" t="s">
        <v>559</v>
      </c>
      <c r="AI109" s="402">
        <v>6.47</v>
      </c>
    </row>
    <row r="110" spans="2:35">
      <c r="B110" s="210">
        <v>2811420780</v>
      </c>
      <c r="C110" s="202"/>
      <c r="D110" s="342">
        <f t="shared" si="21"/>
        <v>64.91</v>
      </c>
      <c r="E110" s="211">
        <f t="shared" si="22"/>
        <v>80.91</v>
      </c>
      <c r="F110" s="270">
        <v>68.77</v>
      </c>
      <c r="G110" s="174" t="s">
        <v>1053</v>
      </c>
      <c r="H110" s="175">
        <v>40</v>
      </c>
      <c r="J110" s="49">
        <f t="shared" si="25"/>
        <v>2811510780</v>
      </c>
      <c r="K110" s="212">
        <f t="shared" si="19"/>
        <v>110.55</v>
      </c>
      <c r="L110" s="270">
        <v>93.97</v>
      </c>
      <c r="M110" s="270">
        <f t="shared" si="17"/>
        <v>93.97</v>
      </c>
      <c r="N110" s="270">
        <f t="shared" si="20"/>
        <v>93.967500000000001</v>
      </c>
      <c r="O110" s="259"/>
      <c r="P110" s="249"/>
      <c r="Q110" s="49">
        <v>2810014800</v>
      </c>
      <c r="R110" s="49" t="s">
        <v>567</v>
      </c>
      <c r="S110" s="49">
        <f t="shared" si="23"/>
        <v>17.23</v>
      </c>
      <c r="T110" s="49">
        <f t="shared" si="24"/>
        <v>14.67</v>
      </c>
      <c r="U110" s="324">
        <v>12.86</v>
      </c>
      <c r="V110" s="353">
        <v>209.96</v>
      </c>
      <c r="W110">
        <v>180.31</v>
      </c>
      <c r="Y110" s="49">
        <v>2810014800</v>
      </c>
      <c r="Z110" s="49" t="s">
        <v>567</v>
      </c>
      <c r="AA110" s="324">
        <v>12.86</v>
      </c>
      <c r="AC110" s="401">
        <v>2810014800</v>
      </c>
      <c r="AD110" t="s">
        <v>567</v>
      </c>
      <c r="AE110" s="402">
        <v>14.67</v>
      </c>
      <c r="AG110" s="401">
        <v>2810014800</v>
      </c>
      <c r="AH110" t="s">
        <v>567</v>
      </c>
      <c r="AI110" s="402">
        <v>17.23</v>
      </c>
    </row>
    <row r="111" spans="2:35">
      <c r="B111" s="210">
        <v>2811510780</v>
      </c>
      <c r="C111" s="202"/>
      <c r="D111" s="342">
        <f t="shared" si="21"/>
        <v>98.43</v>
      </c>
      <c r="E111" s="211">
        <f t="shared" si="22"/>
        <v>110.55</v>
      </c>
      <c r="F111" s="270">
        <v>93.97</v>
      </c>
      <c r="G111" s="174" t="s">
        <v>1053</v>
      </c>
      <c r="H111" s="175">
        <v>50</v>
      </c>
      <c r="J111" s="49">
        <f t="shared" si="25"/>
        <v>2811520780</v>
      </c>
      <c r="K111" s="212">
        <f t="shared" si="19"/>
        <v>131.47999999999999</v>
      </c>
      <c r="L111" s="270">
        <v>111.76</v>
      </c>
      <c r="M111" s="270">
        <f t="shared" si="17"/>
        <v>111.76</v>
      </c>
      <c r="N111" s="270">
        <f t="shared" si="20"/>
        <v>111.75799999999998</v>
      </c>
      <c r="O111" s="259"/>
      <c r="P111" s="249"/>
      <c r="Q111" s="49">
        <v>2810022710</v>
      </c>
      <c r="R111" s="49" t="s">
        <v>569</v>
      </c>
      <c r="S111" s="49">
        <f t="shared" si="23"/>
        <v>356.32</v>
      </c>
      <c r="T111" s="49">
        <f t="shared" si="24"/>
        <v>303.45999999999998</v>
      </c>
      <c r="U111" s="324">
        <v>308.83</v>
      </c>
      <c r="V111" s="353">
        <v>135.9</v>
      </c>
      <c r="W111">
        <v>55.97</v>
      </c>
      <c r="Y111" s="49">
        <v>2810022710</v>
      </c>
      <c r="Z111" s="49" t="s">
        <v>569</v>
      </c>
      <c r="AA111" s="324">
        <v>308.83</v>
      </c>
      <c r="AC111" s="401">
        <v>2810022710</v>
      </c>
      <c r="AD111" t="s">
        <v>569</v>
      </c>
      <c r="AE111" s="325">
        <v>303.45999999999998</v>
      </c>
      <c r="AG111" s="401">
        <v>2810022710</v>
      </c>
      <c r="AH111" t="s">
        <v>569</v>
      </c>
      <c r="AI111" s="325">
        <v>356.32</v>
      </c>
    </row>
    <row r="112" spans="2:35">
      <c r="B112" s="210">
        <v>2811520780</v>
      </c>
      <c r="C112" s="202"/>
      <c r="D112" s="342">
        <f t="shared" si="21"/>
        <v>117.06</v>
      </c>
      <c r="E112" s="211">
        <f t="shared" si="22"/>
        <v>131.47999999999999</v>
      </c>
      <c r="F112" s="270">
        <v>111.76</v>
      </c>
      <c r="G112" s="174" t="s">
        <v>1053</v>
      </c>
      <c r="H112" s="175">
        <v>50</v>
      </c>
      <c r="J112" s="49">
        <f t="shared" si="25"/>
        <v>2811540780</v>
      </c>
      <c r="K112" s="212">
        <f t="shared" si="19"/>
        <v>171.19</v>
      </c>
      <c r="L112" s="270">
        <v>145.51</v>
      </c>
      <c r="M112" s="270">
        <f t="shared" si="17"/>
        <v>145.51</v>
      </c>
      <c r="N112" s="270">
        <f t="shared" si="20"/>
        <v>145.51149999999998</v>
      </c>
      <c r="O112" s="259"/>
      <c r="P112" s="249"/>
      <c r="Q112" s="49">
        <v>2810023510</v>
      </c>
      <c r="R112" s="49" t="s">
        <v>570</v>
      </c>
      <c r="S112" s="49">
        <f t="shared" si="23"/>
        <v>68.28</v>
      </c>
      <c r="T112" s="49">
        <f t="shared" si="24"/>
        <v>58.15</v>
      </c>
      <c r="U112" s="324">
        <v>59.18</v>
      </c>
      <c r="V112" s="353">
        <v>5.0599999999999996</v>
      </c>
      <c r="W112">
        <v>25.6</v>
      </c>
      <c r="Y112" s="49">
        <v>2810023510</v>
      </c>
      <c r="Z112" s="49" t="s">
        <v>570</v>
      </c>
      <c r="AA112" s="324">
        <v>59.18</v>
      </c>
      <c r="AC112" s="401">
        <v>2810023510</v>
      </c>
      <c r="AD112" t="s">
        <v>570</v>
      </c>
      <c r="AE112" s="325">
        <v>58.15</v>
      </c>
      <c r="AG112" s="401">
        <v>2810023510</v>
      </c>
      <c r="AH112" t="s">
        <v>570</v>
      </c>
      <c r="AI112" s="325">
        <v>68.28</v>
      </c>
    </row>
    <row r="113" spans="2:35">
      <c r="B113" s="210">
        <v>2811540780</v>
      </c>
      <c r="C113" s="202"/>
      <c r="D113" s="342">
        <f t="shared" si="21"/>
        <v>152.41999999999999</v>
      </c>
      <c r="E113" s="211">
        <f t="shared" si="22"/>
        <v>171.19</v>
      </c>
      <c r="F113" s="270">
        <v>145.51</v>
      </c>
      <c r="G113" s="174" t="s">
        <v>1053</v>
      </c>
      <c r="H113" s="175">
        <v>50</v>
      </c>
      <c r="J113" s="49">
        <f t="shared" si="25"/>
        <v>2811640790</v>
      </c>
      <c r="K113" s="212">
        <f t="shared" si="19"/>
        <v>201.96</v>
      </c>
      <c r="L113" s="270">
        <v>171.67</v>
      </c>
      <c r="M113" s="270">
        <f t="shared" si="17"/>
        <v>171.67</v>
      </c>
      <c r="N113" s="270">
        <f t="shared" si="20"/>
        <v>171.666</v>
      </c>
      <c r="O113" s="259"/>
      <c r="P113" s="249"/>
      <c r="Q113" s="49">
        <v>2810023805</v>
      </c>
      <c r="R113" s="49" t="s">
        <v>536</v>
      </c>
      <c r="S113" s="49">
        <f t="shared" si="23"/>
        <v>46.75</v>
      </c>
      <c r="T113" s="49">
        <f t="shared" si="24"/>
        <v>39.81</v>
      </c>
      <c r="U113" s="324">
        <v>40.159999999999997</v>
      </c>
      <c r="V113" s="353">
        <v>13.4</v>
      </c>
      <c r="W113">
        <v>10.52</v>
      </c>
      <c r="Y113" s="49">
        <v>2810023805</v>
      </c>
      <c r="Z113" s="49" t="s">
        <v>536</v>
      </c>
      <c r="AA113" s="324">
        <v>40.159999999999997</v>
      </c>
      <c r="AC113" s="401">
        <v>2810023805</v>
      </c>
      <c r="AD113" t="s">
        <v>536</v>
      </c>
      <c r="AE113" s="325">
        <v>39.81</v>
      </c>
      <c r="AG113" s="401">
        <v>2810023805</v>
      </c>
      <c r="AH113" t="s">
        <v>536</v>
      </c>
      <c r="AI113" s="325">
        <v>46.75</v>
      </c>
    </row>
    <row r="114" spans="2:35">
      <c r="B114" s="210">
        <v>2811640790</v>
      </c>
      <c r="D114" s="342">
        <f t="shared" si="21"/>
        <v>175.03</v>
      </c>
      <c r="E114" s="211">
        <f t="shared" si="22"/>
        <v>201.96</v>
      </c>
      <c r="F114" s="270">
        <v>171.67</v>
      </c>
      <c r="G114" s="216" t="s">
        <v>1054</v>
      </c>
      <c r="J114" s="49">
        <f t="shared" si="25"/>
        <v>2811650790</v>
      </c>
      <c r="K114" s="212">
        <f t="shared" si="19"/>
        <v>216.45</v>
      </c>
      <c r="L114" s="270">
        <v>183.98</v>
      </c>
      <c r="M114" s="270">
        <f t="shared" si="17"/>
        <v>183.98</v>
      </c>
      <c r="N114" s="270">
        <f t="shared" si="20"/>
        <v>183.98249999999999</v>
      </c>
      <c r="O114" s="259"/>
      <c r="P114" s="249"/>
      <c r="Q114" s="49">
        <v>2810023810</v>
      </c>
      <c r="R114" s="49" t="s">
        <v>537</v>
      </c>
      <c r="S114" s="49">
        <f t="shared" si="23"/>
        <v>129.59</v>
      </c>
      <c r="T114" s="49">
        <f t="shared" si="24"/>
        <v>110.36</v>
      </c>
      <c r="U114" s="324">
        <v>110.81</v>
      </c>
      <c r="V114" s="353">
        <v>310.16000000000003</v>
      </c>
      <c r="W114">
        <v>10.71</v>
      </c>
      <c r="Y114" s="49">
        <v>2810023810</v>
      </c>
      <c r="Z114" s="49" t="s">
        <v>537</v>
      </c>
      <c r="AA114" s="324">
        <v>110.81</v>
      </c>
      <c r="AC114" s="401">
        <v>2810023810</v>
      </c>
      <c r="AD114" t="s">
        <v>537</v>
      </c>
      <c r="AE114" s="325">
        <v>110.36</v>
      </c>
      <c r="AG114" s="401">
        <v>2810023810</v>
      </c>
      <c r="AH114" t="s">
        <v>537</v>
      </c>
      <c r="AI114" s="325">
        <v>129.59</v>
      </c>
    </row>
    <row r="115" spans="2:35">
      <c r="B115" s="210">
        <v>2811650790</v>
      </c>
      <c r="D115" s="342">
        <f t="shared" si="21"/>
        <v>176.09</v>
      </c>
      <c r="E115" s="211">
        <f t="shared" si="22"/>
        <v>216.45</v>
      </c>
      <c r="F115" s="270">
        <v>183.98</v>
      </c>
      <c r="G115" s="216" t="s">
        <v>1055</v>
      </c>
      <c r="J115" s="49">
        <f t="shared" si="25"/>
        <v>2811740790</v>
      </c>
      <c r="K115" s="212">
        <f t="shared" si="19"/>
        <v>248.02</v>
      </c>
      <c r="L115" s="270">
        <v>210.82</v>
      </c>
      <c r="M115" s="270">
        <f t="shared" si="17"/>
        <v>210.82</v>
      </c>
      <c r="N115" s="270">
        <f t="shared" si="20"/>
        <v>210.81700000000001</v>
      </c>
      <c r="O115" s="259"/>
      <c r="P115" s="249"/>
      <c r="Q115" s="49">
        <v>2810024000</v>
      </c>
      <c r="R115" s="49" t="s">
        <v>571</v>
      </c>
      <c r="S115" s="49">
        <f t="shared" si="23"/>
        <v>374.73</v>
      </c>
      <c r="T115" s="49">
        <f t="shared" si="24"/>
        <v>319.13</v>
      </c>
      <c r="U115" s="324">
        <v>258.20999999999998</v>
      </c>
      <c r="V115" s="353">
        <v>59.42</v>
      </c>
      <c r="W115">
        <v>3.99</v>
      </c>
      <c r="Y115" s="49">
        <v>2810024000</v>
      </c>
      <c r="Z115" s="49" t="s">
        <v>571</v>
      </c>
      <c r="AA115" s="324">
        <v>258.20999999999998</v>
      </c>
      <c r="AC115" s="401">
        <v>2810024000</v>
      </c>
      <c r="AD115" t="s">
        <v>571</v>
      </c>
      <c r="AE115" s="402">
        <v>319.13</v>
      </c>
      <c r="AG115" s="401">
        <v>2810024000</v>
      </c>
      <c r="AH115" t="s">
        <v>571</v>
      </c>
      <c r="AI115" s="402">
        <v>374.73</v>
      </c>
    </row>
    <row r="116" spans="2:35">
      <c r="B116" s="210">
        <v>2811740790</v>
      </c>
      <c r="D116" s="342">
        <f t="shared" si="21"/>
        <v>214.96</v>
      </c>
      <c r="E116" s="211">
        <f t="shared" si="22"/>
        <v>248.02</v>
      </c>
      <c r="F116" s="270">
        <v>210.82</v>
      </c>
      <c r="G116" s="216" t="s">
        <v>1056</v>
      </c>
      <c r="J116" s="49">
        <f t="shared" si="25"/>
        <v>2811750790</v>
      </c>
      <c r="K116" s="212">
        <f t="shared" si="19"/>
        <v>257.99</v>
      </c>
      <c r="L116" s="270">
        <v>219.29</v>
      </c>
      <c r="M116" s="270">
        <f t="shared" si="17"/>
        <v>219.29</v>
      </c>
      <c r="N116" s="270">
        <f t="shared" si="20"/>
        <v>219.29150000000001</v>
      </c>
      <c r="O116" s="259"/>
      <c r="P116" s="249"/>
      <c r="Q116" s="49">
        <v>2810024300</v>
      </c>
      <c r="R116" s="49" t="s">
        <v>572</v>
      </c>
      <c r="S116" s="49">
        <f t="shared" si="23"/>
        <v>5.39</v>
      </c>
      <c r="T116" s="49">
        <f t="shared" si="24"/>
        <v>4.59</v>
      </c>
      <c r="U116" s="324">
        <v>5.0999999999999996</v>
      </c>
      <c r="V116" s="353">
        <v>40.159999999999997</v>
      </c>
      <c r="Y116" s="49">
        <v>2810024300</v>
      </c>
      <c r="Z116" s="49" t="s">
        <v>572</v>
      </c>
      <c r="AA116" s="324">
        <v>5.0999999999999996</v>
      </c>
      <c r="AC116" s="401">
        <v>2810024300</v>
      </c>
      <c r="AD116" t="s">
        <v>572</v>
      </c>
      <c r="AE116" s="402">
        <v>4.59</v>
      </c>
      <c r="AG116" s="401">
        <v>2810024300</v>
      </c>
      <c r="AH116" t="s">
        <v>572</v>
      </c>
      <c r="AI116" s="402">
        <v>5.39</v>
      </c>
    </row>
    <row r="117" spans="2:35">
      <c r="B117" s="210">
        <v>2811750790</v>
      </c>
      <c r="D117" s="342">
        <f t="shared" si="21"/>
        <v>223.6</v>
      </c>
      <c r="E117" s="211">
        <f t="shared" si="22"/>
        <v>257.99</v>
      </c>
      <c r="F117" s="270">
        <v>219.29</v>
      </c>
      <c r="G117" s="216" t="s">
        <v>1057</v>
      </c>
      <c r="J117" s="49">
        <f t="shared" si="25"/>
        <v>2811760790</v>
      </c>
      <c r="K117" s="212">
        <f t="shared" si="19"/>
        <v>262.35000000000002</v>
      </c>
      <c r="L117" s="270">
        <v>223</v>
      </c>
      <c r="M117" s="270">
        <f t="shared" si="17"/>
        <v>223</v>
      </c>
      <c r="N117" s="270">
        <f t="shared" si="20"/>
        <v>222.9975</v>
      </c>
      <c r="O117" s="259"/>
      <c r="P117" s="249"/>
      <c r="Q117" s="49">
        <v>2810024800</v>
      </c>
      <c r="R117" s="49" t="s">
        <v>573</v>
      </c>
      <c r="S117" s="49">
        <f t="shared" si="23"/>
        <v>324.14999999999998</v>
      </c>
      <c r="T117" s="49">
        <f t="shared" si="24"/>
        <v>276.05</v>
      </c>
      <c r="U117" s="324">
        <v>244.29</v>
      </c>
      <c r="V117" s="353">
        <v>106.71</v>
      </c>
      <c r="Y117" s="49">
        <v>2810024800</v>
      </c>
      <c r="Z117" s="49" t="s">
        <v>573</v>
      </c>
      <c r="AA117" s="324">
        <v>244.29</v>
      </c>
      <c r="AC117" s="401">
        <v>2810024800</v>
      </c>
      <c r="AD117" t="s">
        <v>573</v>
      </c>
      <c r="AE117" s="325">
        <v>276.05</v>
      </c>
      <c r="AG117" s="401">
        <v>2810024800</v>
      </c>
      <c r="AH117" t="s">
        <v>573</v>
      </c>
      <c r="AI117" s="325">
        <v>324.14999999999998</v>
      </c>
    </row>
    <row r="118" spans="2:35">
      <c r="B118" s="210">
        <v>2811760790</v>
      </c>
      <c r="D118" s="342">
        <f t="shared" si="21"/>
        <v>227.38</v>
      </c>
      <c r="E118" s="211">
        <f t="shared" si="22"/>
        <v>262.35000000000002</v>
      </c>
      <c r="F118" s="270">
        <v>223</v>
      </c>
      <c r="G118" s="216" t="s">
        <v>1058</v>
      </c>
      <c r="J118" s="49">
        <f t="shared" si="25"/>
        <v>2810850700</v>
      </c>
      <c r="K118" s="212">
        <f t="shared" si="19"/>
        <v>246.72</v>
      </c>
      <c r="L118" s="270">
        <v>209.71</v>
      </c>
      <c r="M118" s="270">
        <f t="shared" si="17"/>
        <v>209.71</v>
      </c>
      <c r="N118" s="270">
        <f t="shared" si="20"/>
        <v>209.71199999999999</v>
      </c>
      <c r="O118" s="259"/>
      <c r="P118" s="249"/>
      <c r="Q118" s="49">
        <v>2810025005</v>
      </c>
      <c r="R118" s="49" t="s">
        <v>574</v>
      </c>
      <c r="S118" s="49">
        <f t="shared" si="23"/>
        <v>113.63</v>
      </c>
      <c r="T118" s="49">
        <f t="shared" si="24"/>
        <v>96.77</v>
      </c>
      <c r="U118" s="324">
        <v>98.49</v>
      </c>
      <c r="V118" s="353">
        <v>269.2</v>
      </c>
      <c r="Y118" s="49">
        <v>2810025005</v>
      </c>
      <c r="Z118" s="49" t="s">
        <v>574</v>
      </c>
      <c r="AA118" s="324">
        <v>98.49</v>
      </c>
      <c r="AC118" s="401">
        <v>2810025005</v>
      </c>
      <c r="AD118" t="s">
        <v>574</v>
      </c>
      <c r="AE118" s="325">
        <v>96.77</v>
      </c>
      <c r="AG118" s="401">
        <v>2810025005</v>
      </c>
      <c r="AH118" t="s">
        <v>574</v>
      </c>
      <c r="AI118" s="325">
        <v>113.63</v>
      </c>
    </row>
    <row r="119" spans="2:35">
      <c r="B119" s="210">
        <v>2810850700</v>
      </c>
      <c r="C119" s="202"/>
      <c r="D119" s="342">
        <f t="shared" si="21"/>
        <v>202.33</v>
      </c>
      <c r="E119" s="211">
        <f t="shared" si="22"/>
        <v>246.72</v>
      </c>
      <c r="F119" s="270">
        <v>209.71</v>
      </c>
      <c r="G119" s="174" t="s">
        <v>1053</v>
      </c>
      <c r="H119" s="175">
        <v>100</v>
      </c>
      <c r="J119" s="49">
        <f t="shared" si="25"/>
        <v>2810860700</v>
      </c>
      <c r="K119" s="212">
        <f t="shared" si="19"/>
        <v>252.52</v>
      </c>
      <c r="L119" s="270">
        <v>214.64</v>
      </c>
      <c r="M119" s="270">
        <f t="shared" si="17"/>
        <v>214.64</v>
      </c>
      <c r="N119" s="270">
        <f t="shared" si="20"/>
        <v>214.642</v>
      </c>
      <c r="O119" s="259"/>
      <c r="P119" s="253"/>
      <c r="Q119" s="49">
        <v>2810025408</v>
      </c>
      <c r="R119" s="49" t="s">
        <v>568</v>
      </c>
      <c r="S119" s="49">
        <f t="shared" si="23"/>
        <v>131.44999999999999</v>
      </c>
      <c r="T119" s="49">
        <f t="shared" si="24"/>
        <v>111.95</v>
      </c>
      <c r="U119" s="324">
        <v>99.07</v>
      </c>
      <c r="V119" s="353">
        <v>5.33</v>
      </c>
      <c r="Y119" s="49">
        <v>2810025408</v>
      </c>
      <c r="Z119" s="49" t="s">
        <v>568</v>
      </c>
      <c r="AA119" s="324">
        <v>99.07</v>
      </c>
      <c r="AC119" s="401">
        <v>2810025408</v>
      </c>
      <c r="AD119" t="s">
        <v>568</v>
      </c>
      <c r="AE119" s="325">
        <v>111.95</v>
      </c>
      <c r="AG119" s="401">
        <v>2810025408</v>
      </c>
      <c r="AH119" t="s">
        <v>568</v>
      </c>
      <c r="AI119" s="325">
        <v>131.44999999999999</v>
      </c>
    </row>
    <row r="120" spans="2:35">
      <c r="B120" s="210">
        <v>2810860700</v>
      </c>
      <c r="C120" s="202"/>
      <c r="D120" s="342">
        <f t="shared" si="21"/>
        <v>207.36</v>
      </c>
      <c r="E120" s="211">
        <f t="shared" si="22"/>
        <v>252.52</v>
      </c>
      <c r="F120" s="270">
        <v>214.64</v>
      </c>
      <c r="G120" s="174" t="s">
        <v>1053</v>
      </c>
      <c r="H120" s="175">
        <v>100</v>
      </c>
      <c r="J120" s="49">
        <f t="shared" si="25"/>
        <v>2810870700</v>
      </c>
      <c r="K120" s="212">
        <f t="shared" si="19"/>
        <v>281.89999999999998</v>
      </c>
      <c r="L120" s="270">
        <v>239.62</v>
      </c>
      <c r="M120" s="270">
        <f t="shared" si="17"/>
        <v>239.62</v>
      </c>
      <c r="N120" s="270">
        <f t="shared" si="20"/>
        <v>239.61499999999998</v>
      </c>
      <c r="O120" s="259"/>
      <c r="P120" s="253"/>
      <c r="Q120" s="49">
        <v>2810032710</v>
      </c>
      <c r="R120" s="49" t="s">
        <v>575</v>
      </c>
      <c r="S120" s="49">
        <f t="shared" si="23"/>
        <v>290.89</v>
      </c>
      <c r="T120" s="49">
        <f t="shared" si="24"/>
        <v>247.73</v>
      </c>
      <c r="U120" s="324">
        <v>252.11</v>
      </c>
      <c r="V120" s="353">
        <v>254.67</v>
      </c>
      <c r="Y120" s="49">
        <v>2810032710</v>
      </c>
      <c r="Z120" s="49" t="s">
        <v>575</v>
      </c>
      <c r="AA120" s="324">
        <v>252.11</v>
      </c>
      <c r="AC120" s="401">
        <v>2810032710</v>
      </c>
      <c r="AD120" t="s">
        <v>575</v>
      </c>
      <c r="AE120" s="325">
        <v>247.73</v>
      </c>
      <c r="AG120" s="401">
        <v>2810032710</v>
      </c>
      <c r="AH120" t="s">
        <v>575</v>
      </c>
      <c r="AI120" s="325">
        <v>290.89</v>
      </c>
    </row>
    <row r="121" spans="2:35">
      <c r="B121" s="210">
        <v>2810870700</v>
      </c>
      <c r="C121" s="202"/>
      <c r="D121" s="342">
        <f t="shared" si="21"/>
        <v>232.82</v>
      </c>
      <c r="E121" s="211">
        <f t="shared" si="22"/>
        <v>281.89999999999998</v>
      </c>
      <c r="F121" s="270">
        <v>239.62</v>
      </c>
      <c r="G121" s="174" t="s">
        <v>1053</v>
      </c>
      <c r="H121" s="175">
        <v>100</v>
      </c>
      <c r="J121" s="49">
        <f t="shared" si="25"/>
        <v>2810970700</v>
      </c>
      <c r="K121" s="212">
        <f t="shared" si="19"/>
        <v>293.73</v>
      </c>
      <c r="L121" s="270">
        <v>249.67</v>
      </c>
      <c r="M121" s="270">
        <f t="shared" si="17"/>
        <v>249.67</v>
      </c>
      <c r="N121" s="270">
        <f t="shared" si="20"/>
        <v>249.6705</v>
      </c>
      <c r="O121" s="259"/>
      <c r="P121" s="253"/>
      <c r="Q121" s="49">
        <v>2810033310</v>
      </c>
      <c r="R121" s="49" t="s">
        <v>576</v>
      </c>
      <c r="S121" s="49">
        <f t="shared" si="23"/>
        <v>31.9</v>
      </c>
      <c r="T121" s="49">
        <f t="shared" si="24"/>
        <v>27.17</v>
      </c>
      <c r="U121" s="324">
        <v>27.65</v>
      </c>
      <c r="V121" s="353">
        <v>98.9</v>
      </c>
      <c r="Y121" s="49">
        <v>2810033310</v>
      </c>
      <c r="Z121" s="49" t="s">
        <v>576</v>
      </c>
      <c r="AA121" s="324">
        <v>27.65</v>
      </c>
      <c r="AC121" s="401">
        <v>2810033310</v>
      </c>
      <c r="AD121" t="s">
        <v>576</v>
      </c>
      <c r="AE121" s="325">
        <v>27.17</v>
      </c>
      <c r="AG121" s="401">
        <v>2810033310</v>
      </c>
      <c r="AH121" t="s">
        <v>576</v>
      </c>
      <c r="AI121" s="325">
        <v>31.9</v>
      </c>
    </row>
    <row r="122" spans="2:35">
      <c r="B122" s="210">
        <v>2810970700</v>
      </c>
      <c r="C122" s="202"/>
      <c r="D122" s="342">
        <f t="shared" si="21"/>
        <v>231.58</v>
      </c>
      <c r="E122" s="211">
        <f t="shared" si="22"/>
        <v>293.73</v>
      </c>
      <c r="F122" s="270">
        <v>249.67</v>
      </c>
      <c r="G122" s="174" t="s">
        <v>1053</v>
      </c>
      <c r="H122" s="175">
        <v>158</v>
      </c>
      <c r="J122" s="49">
        <f t="shared" si="25"/>
        <v>2810980700</v>
      </c>
      <c r="K122" s="212">
        <f t="shared" si="19"/>
        <v>306.73</v>
      </c>
      <c r="L122" s="270">
        <v>260.72000000000003</v>
      </c>
      <c r="M122" s="270">
        <f t="shared" si="17"/>
        <v>260.72000000000003</v>
      </c>
      <c r="N122" s="270">
        <f t="shared" si="20"/>
        <v>260.72050000000002</v>
      </c>
      <c r="O122" s="259"/>
      <c r="P122" s="253"/>
      <c r="Q122" s="49">
        <v>2810033510</v>
      </c>
      <c r="R122" s="49" t="s">
        <v>577</v>
      </c>
      <c r="S122" s="49">
        <f t="shared" si="23"/>
        <v>70.209999999999994</v>
      </c>
      <c r="T122" s="49">
        <f t="shared" si="24"/>
        <v>59.79</v>
      </c>
      <c r="U122" s="324">
        <v>60.85</v>
      </c>
      <c r="V122" s="353">
        <v>99.5</v>
      </c>
      <c r="Y122" s="49">
        <v>2810033510</v>
      </c>
      <c r="Z122" s="49" t="s">
        <v>577</v>
      </c>
      <c r="AA122" s="324">
        <v>60.85</v>
      </c>
      <c r="AC122" s="401">
        <v>2810033510</v>
      </c>
      <c r="AD122" t="s">
        <v>577</v>
      </c>
      <c r="AE122" s="325">
        <v>59.79</v>
      </c>
      <c r="AG122" s="401">
        <v>2810033510</v>
      </c>
      <c r="AH122" t="s">
        <v>577</v>
      </c>
      <c r="AI122" s="325">
        <v>70.209999999999994</v>
      </c>
    </row>
    <row r="123" spans="2:35">
      <c r="B123" s="210">
        <v>2810980700</v>
      </c>
      <c r="C123" s="202"/>
      <c r="D123" s="342">
        <f t="shared" si="21"/>
        <v>231.58</v>
      </c>
      <c r="E123" s="211">
        <f t="shared" si="22"/>
        <v>306.73</v>
      </c>
      <c r="F123" s="270">
        <v>260.72000000000003</v>
      </c>
      <c r="G123" s="174" t="s">
        <v>1053</v>
      </c>
      <c r="H123" s="175">
        <v>158</v>
      </c>
      <c r="K123" s="362"/>
      <c r="L123" s="359"/>
      <c r="M123" s="359"/>
      <c r="N123" s="361"/>
      <c r="O123" s="259"/>
      <c r="P123" s="253"/>
      <c r="Q123" s="49">
        <v>2810033805</v>
      </c>
      <c r="R123" s="49" t="s">
        <v>538</v>
      </c>
      <c r="S123" s="49">
        <f t="shared" si="23"/>
        <v>62.02</v>
      </c>
      <c r="T123" s="49">
        <f t="shared" si="24"/>
        <v>52.82</v>
      </c>
      <c r="U123" s="324">
        <v>53.75</v>
      </c>
      <c r="V123" s="353">
        <v>247.51</v>
      </c>
      <c r="Y123" s="49">
        <v>2810033805</v>
      </c>
      <c r="Z123" s="49" t="s">
        <v>538</v>
      </c>
      <c r="AA123" s="324">
        <v>53.75</v>
      </c>
      <c r="AC123" s="401">
        <v>2810033805</v>
      </c>
      <c r="AD123" s="2" t="s">
        <v>538</v>
      </c>
      <c r="AE123" s="325">
        <v>52.82</v>
      </c>
      <c r="AG123" s="401">
        <v>2810033805</v>
      </c>
      <c r="AH123" s="2" t="s">
        <v>538</v>
      </c>
      <c r="AI123" s="325">
        <v>62.02</v>
      </c>
    </row>
    <row r="124" spans="2:35">
      <c r="B124" s="210"/>
      <c r="C124" s="202"/>
      <c r="D124" s="344"/>
      <c r="E124" s="211"/>
      <c r="F124" s="359"/>
      <c r="J124" s="49">
        <f t="shared" ref="J124:J132" si="26">B125*$K$13</f>
        <v>2811000980</v>
      </c>
      <c r="K124" s="212">
        <f t="shared" ref="K124:K132" si="27">VLOOKUP(J124,$Q$14:$V$1164,3,FALSE)</f>
        <v>108.02</v>
      </c>
      <c r="L124" s="270">
        <v>91.82</v>
      </c>
      <c r="M124" s="270">
        <f t="shared" si="17"/>
        <v>91.82</v>
      </c>
      <c r="N124" s="270">
        <f t="shared" ref="N124:N132" si="28">K124*$N$13</f>
        <v>91.816999999999993</v>
      </c>
      <c r="O124" s="259"/>
      <c r="P124" s="253"/>
      <c r="Q124" s="49">
        <v>2810033810</v>
      </c>
      <c r="R124" s="49" t="s">
        <v>539</v>
      </c>
      <c r="S124" s="49">
        <f t="shared" si="23"/>
        <v>171.25</v>
      </c>
      <c r="T124" s="49">
        <f t="shared" si="24"/>
        <v>145.84</v>
      </c>
      <c r="U124" s="324">
        <v>142.99</v>
      </c>
      <c r="V124" s="353">
        <v>27.76</v>
      </c>
      <c r="W124">
        <v>207.78</v>
      </c>
      <c r="Y124" s="49">
        <v>2810033810</v>
      </c>
      <c r="Z124" s="49" t="s">
        <v>539</v>
      </c>
      <c r="AA124" s="324">
        <v>142.99</v>
      </c>
      <c r="AC124" s="401">
        <v>2810033810</v>
      </c>
      <c r="AD124" t="s">
        <v>539</v>
      </c>
      <c r="AE124" s="325">
        <v>145.84</v>
      </c>
      <c r="AG124" s="401">
        <v>2810033810</v>
      </c>
      <c r="AH124" t="s">
        <v>539</v>
      </c>
      <c r="AI124" s="325">
        <v>171.25</v>
      </c>
    </row>
    <row r="125" spans="2:35">
      <c r="B125" s="210">
        <v>2811000980</v>
      </c>
      <c r="C125" s="202"/>
      <c r="D125" s="342">
        <f t="shared" ref="D125:D133" si="29">VLOOKUP(B125,$Y$13:$AA$620,3,FALSE)</f>
        <v>84.68</v>
      </c>
      <c r="E125" s="211">
        <f t="shared" ref="E125:E133" si="30">VLOOKUP(B125,$Q$14:$V$1164,3,FALSE)</f>
        <v>108.02</v>
      </c>
      <c r="F125" s="270">
        <v>91.82</v>
      </c>
      <c r="G125" s="174" t="s">
        <v>1059</v>
      </c>
      <c r="H125" s="175">
        <v>20</v>
      </c>
      <c r="J125" s="49">
        <f t="shared" si="26"/>
        <v>2811100980</v>
      </c>
      <c r="K125" s="212">
        <f t="shared" si="27"/>
        <v>109.7</v>
      </c>
      <c r="L125" s="270">
        <v>93.25</v>
      </c>
      <c r="M125" s="270">
        <f t="shared" ref="M125:M153" si="31">ROUND(N125,2)</f>
        <v>93.25</v>
      </c>
      <c r="N125" s="270">
        <f t="shared" si="28"/>
        <v>93.245000000000005</v>
      </c>
      <c r="O125" s="259"/>
      <c r="P125" s="253"/>
      <c r="Q125" s="49">
        <v>2810034000</v>
      </c>
      <c r="R125" s="49" t="s">
        <v>578</v>
      </c>
      <c r="S125" s="49">
        <f t="shared" si="23"/>
        <v>15.13</v>
      </c>
      <c r="T125" s="49">
        <f t="shared" si="24"/>
        <v>12.88</v>
      </c>
      <c r="U125" s="324">
        <v>10.33</v>
      </c>
      <c r="V125" s="353">
        <v>61.1</v>
      </c>
      <c r="W125">
        <v>149.49</v>
      </c>
      <c r="Y125" s="49">
        <v>2810034000</v>
      </c>
      <c r="Z125" s="49" t="s">
        <v>578</v>
      </c>
      <c r="AA125" s="324">
        <v>10.33</v>
      </c>
      <c r="AC125" s="401">
        <v>2810034000</v>
      </c>
      <c r="AD125" t="s">
        <v>578</v>
      </c>
      <c r="AE125" s="402">
        <v>12.88</v>
      </c>
      <c r="AG125" s="401">
        <v>2810034000</v>
      </c>
      <c r="AH125" t="s">
        <v>578</v>
      </c>
      <c r="AI125" s="402">
        <v>15.13</v>
      </c>
    </row>
    <row r="126" spans="2:35">
      <c r="B126" s="210">
        <v>2811100980</v>
      </c>
      <c r="C126" s="202"/>
      <c r="D126" s="342">
        <f t="shared" si="29"/>
        <v>86.17</v>
      </c>
      <c r="E126" s="211">
        <f t="shared" si="30"/>
        <v>109.7</v>
      </c>
      <c r="F126" s="270">
        <v>93.25</v>
      </c>
      <c r="G126" s="174" t="s">
        <v>1059</v>
      </c>
      <c r="H126" s="175">
        <v>20</v>
      </c>
      <c r="J126" s="49">
        <f t="shared" si="26"/>
        <v>2811200980</v>
      </c>
      <c r="K126" s="212">
        <f t="shared" si="27"/>
        <v>115.51</v>
      </c>
      <c r="L126" s="270">
        <v>98.18</v>
      </c>
      <c r="M126" s="270">
        <f t="shared" si="31"/>
        <v>98.18</v>
      </c>
      <c r="N126" s="270">
        <f t="shared" si="28"/>
        <v>98.183499999999995</v>
      </c>
      <c r="O126" s="259"/>
      <c r="P126" s="253"/>
      <c r="Q126" s="49">
        <v>2810034300</v>
      </c>
      <c r="R126" s="49" t="s">
        <v>1721</v>
      </c>
      <c r="S126" s="49">
        <f t="shared" si="23"/>
        <v>8.81</v>
      </c>
      <c r="T126" s="49">
        <f t="shared" si="24"/>
        <v>7.5</v>
      </c>
      <c r="U126" s="324">
        <v>6.63</v>
      </c>
      <c r="V126" s="353">
        <v>53.75</v>
      </c>
      <c r="W126">
        <v>9.2200000000000006</v>
      </c>
      <c r="Y126" s="49">
        <v>2810034300</v>
      </c>
      <c r="Z126" s="49" t="s">
        <v>1721</v>
      </c>
      <c r="AA126" s="324">
        <v>6.63</v>
      </c>
      <c r="AC126" s="401">
        <v>2810034300</v>
      </c>
      <c r="AD126" t="s">
        <v>1721</v>
      </c>
      <c r="AE126" s="402">
        <v>7.5</v>
      </c>
      <c r="AG126" s="401">
        <v>2810034300</v>
      </c>
      <c r="AH126" t="s">
        <v>1721</v>
      </c>
      <c r="AI126" s="402">
        <v>8.81</v>
      </c>
    </row>
    <row r="127" spans="2:35">
      <c r="B127" s="210">
        <v>2811200980</v>
      </c>
      <c r="C127" s="202"/>
      <c r="D127" s="342">
        <f t="shared" si="29"/>
        <v>98.25</v>
      </c>
      <c r="E127" s="211">
        <f t="shared" si="30"/>
        <v>115.51</v>
      </c>
      <c r="F127" s="270">
        <v>98.18</v>
      </c>
      <c r="G127" s="174" t="s">
        <v>1059</v>
      </c>
      <c r="H127" s="175">
        <v>25</v>
      </c>
      <c r="J127" s="49">
        <f t="shared" si="26"/>
        <v>2811210980</v>
      </c>
      <c r="K127" s="212">
        <f t="shared" si="27"/>
        <v>118.61</v>
      </c>
      <c r="L127" s="270">
        <v>100.82</v>
      </c>
      <c r="M127" s="270">
        <f t="shared" si="31"/>
        <v>100.82</v>
      </c>
      <c r="N127" s="270">
        <f t="shared" si="28"/>
        <v>100.8185</v>
      </c>
      <c r="O127" s="259"/>
      <c r="P127" s="253"/>
      <c r="Q127" s="49">
        <v>2810035408</v>
      </c>
      <c r="R127" s="49" t="s">
        <v>1722</v>
      </c>
      <c r="S127" s="49">
        <f t="shared" si="23"/>
        <v>259.74</v>
      </c>
      <c r="T127" s="49">
        <f t="shared" si="24"/>
        <v>221.2</v>
      </c>
      <c r="U127" s="324">
        <v>195.75</v>
      </c>
      <c r="V127" s="353">
        <v>142.99</v>
      </c>
      <c r="W127">
        <v>14.74</v>
      </c>
      <c r="Y127" s="49">
        <v>2810035408</v>
      </c>
      <c r="Z127" s="49" t="s">
        <v>1722</v>
      </c>
      <c r="AA127" s="324">
        <v>195.75</v>
      </c>
      <c r="AC127" s="401">
        <v>2810035408</v>
      </c>
      <c r="AD127" t="s">
        <v>1722</v>
      </c>
      <c r="AE127" s="325">
        <v>221.2</v>
      </c>
      <c r="AG127" s="401">
        <v>2810035408</v>
      </c>
      <c r="AH127" t="s">
        <v>1722</v>
      </c>
      <c r="AI127" s="325">
        <v>259.74</v>
      </c>
    </row>
    <row r="128" spans="2:35">
      <c r="B128" s="210">
        <v>2811210980</v>
      </c>
      <c r="C128" s="202"/>
      <c r="D128" s="342">
        <f t="shared" si="29"/>
        <v>94.11</v>
      </c>
      <c r="E128" s="211">
        <f t="shared" si="30"/>
        <v>118.61</v>
      </c>
      <c r="F128" s="270">
        <v>100.82</v>
      </c>
      <c r="G128" s="174" t="s">
        <v>1059</v>
      </c>
      <c r="H128" s="175">
        <v>25</v>
      </c>
      <c r="J128" s="49">
        <f t="shared" si="26"/>
        <v>2811420980</v>
      </c>
      <c r="K128" s="212">
        <f t="shared" si="27"/>
        <v>165.31</v>
      </c>
      <c r="L128" s="270">
        <v>140.51</v>
      </c>
      <c r="M128" s="270">
        <f t="shared" si="31"/>
        <v>140.51</v>
      </c>
      <c r="N128" s="270">
        <f t="shared" si="28"/>
        <v>140.51349999999999</v>
      </c>
      <c r="O128" s="259"/>
      <c r="P128" s="253"/>
      <c r="Q128" s="49">
        <v>2810043810</v>
      </c>
      <c r="R128" s="49" t="s">
        <v>540</v>
      </c>
      <c r="S128" s="49">
        <f t="shared" si="23"/>
        <v>125.95</v>
      </c>
      <c r="T128" s="49">
        <f t="shared" si="24"/>
        <v>107.26</v>
      </c>
      <c r="U128" s="324">
        <v>106.73</v>
      </c>
      <c r="V128" s="353">
        <v>9.83</v>
      </c>
      <c r="Y128" s="49">
        <v>2810043810</v>
      </c>
      <c r="Z128" s="49" t="s">
        <v>540</v>
      </c>
      <c r="AA128" s="324">
        <v>106.73</v>
      </c>
      <c r="AC128" s="401">
        <v>2810043810</v>
      </c>
      <c r="AD128" t="s">
        <v>540</v>
      </c>
      <c r="AE128" s="325">
        <v>107.26</v>
      </c>
      <c r="AG128" s="401">
        <v>2810043810</v>
      </c>
      <c r="AH128" t="s">
        <v>540</v>
      </c>
      <c r="AI128" s="325">
        <v>125.95</v>
      </c>
    </row>
    <row r="129" spans="2:35">
      <c r="B129" s="210">
        <v>2811420980</v>
      </c>
      <c r="C129" s="202"/>
      <c r="D129" s="342">
        <f t="shared" si="29"/>
        <v>158.68</v>
      </c>
      <c r="E129" s="211">
        <f t="shared" si="30"/>
        <v>165.31</v>
      </c>
      <c r="F129" s="270">
        <v>140.51</v>
      </c>
      <c r="G129" s="174" t="s">
        <v>1059</v>
      </c>
      <c r="J129" s="49">
        <f t="shared" si="26"/>
        <v>2811520980</v>
      </c>
      <c r="K129" s="212">
        <f t="shared" si="27"/>
        <v>184.14</v>
      </c>
      <c r="L129" s="270">
        <v>156.52000000000001</v>
      </c>
      <c r="M129" s="270">
        <f t="shared" si="31"/>
        <v>156.52000000000001</v>
      </c>
      <c r="N129" s="270">
        <f t="shared" si="28"/>
        <v>156.51899999999998</v>
      </c>
      <c r="O129" s="259"/>
      <c r="P129" s="253"/>
      <c r="Q129" s="49">
        <v>2810044000</v>
      </c>
      <c r="R129" s="49" t="s">
        <v>579</v>
      </c>
      <c r="S129" s="49">
        <f t="shared" si="23"/>
        <v>17.2</v>
      </c>
      <c r="T129" s="49">
        <f t="shared" si="24"/>
        <v>14.64</v>
      </c>
      <c r="U129" s="324">
        <v>12.93</v>
      </c>
      <c r="V129" s="353">
        <v>6.89</v>
      </c>
      <c r="Y129" s="49">
        <v>2810044000</v>
      </c>
      <c r="Z129" s="49" t="s">
        <v>579</v>
      </c>
      <c r="AA129" s="324">
        <v>12.93</v>
      </c>
      <c r="AC129" s="401">
        <v>2810044000</v>
      </c>
      <c r="AD129" t="s">
        <v>579</v>
      </c>
      <c r="AE129" s="402">
        <v>14.64</v>
      </c>
      <c r="AG129" s="401">
        <v>2810044000</v>
      </c>
      <c r="AH129" t="s">
        <v>579</v>
      </c>
      <c r="AI129" s="402">
        <v>17.2</v>
      </c>
    </row>
    <row r="130" spans="2:35">
      <c r="B130" s="210">
        <v>2811520980</v>
      </c>
      <c r="C130" s="202"/>
      <c r="D130" s="342">
        <f t="shared" si="29"/>
        <v>175.44</v>
      </c>
      <c r="E130" s="211">
        <f t="shared" si="30"/>
        <v>184.14</v>
      </c>
      <c r="F130" s="270">
        <v>156.52000000000001</v>
      </c>
      <c r="G130" s="174" t="s">
        <v>1059</v>
      </c>
      <c r="H130" s="175">
        <v>50</v>
      </c>
      <c r="J130" s="49">
        <f t="shared" si="26"/>
        <v>2811650990</v>
      </c>
      <c r="K130" s="212">
        <f t="shared" si="27"/>
        <v>211.17</v>
      </c>
      <c r="L130" s="270">
        <v>179.49</v>
      </c>
      <c r="M130" s="270">
        <f t="shared" si="31"/>
        <v>179.49</v>
      </c>
      <c r="N130" s="270">
        <f t="shared" si="28"/>
        <v>179.49449999999999</v>
      </c>
      <c r="O130" s="259"/>
      <c r="P130" s="253"/>
      <c r="Q130" s="49">
        <v>2810045408</v>
      </c>
      <c r="R130" s="49" t="s">
        <v>580</v>
      </c>
      <c r="S130" s="49">
        <f t="shared" si="23"/>
        <v>208.35</v>
      </c>
      <c r="T130" s="49">
        <f t="shared" si="24"/>
        <v>177.44</v>
      </c>
      <c r="U130" s="324">
        <v>249.59</v>
      </c>
      <c r="V130" s="353">
        <v>192.17</v>
      </c>
      <c r="Y130" s="49">
        <v>2810045408</v>
      </c>
      <c r="Z130" s="49" t="s">
        <v>580</v>
      </c>
      <c r="AA130" s="324">
        <v>249.59</v>
      </c>
      <c r="AC130" s="401">
        <v>2810045408</v>
      </c>
      <c r="AD130" t="s">
        <v>580</v>
      </c>
      <c r="AE130" s="325">
        <v>177.44</v>
      </c>
      <c r="AG130" s="401">
        <v>2810045408</v>
      </c>
      <c r="AH130" t="s">
        <v>580</v>
      </c>
      <c r="AI130" s="325">
        <v>208.35</v>
      </c>
    </row>
    <row r="131" spans="2:35">
      <c r="B131" s="210">
        <v>2811650990</v>
      </c>
      <c r="D131" s="342">
        <f t="shared" si="29"/>
        <v>176.11</v>
      </c>
      <c r="E131" s="211">
        <f t="shared" si="30"/>
        <v>211.17</v>
      </c>
      <c r="F131" s="270">
        <v>179.49</v>
      </c>
      <c r="G131" s="216" t="s">
        <v>1060</v>
      </c>
      <c r="J131" s="49">
        <f t="shared" si="26"/>
        <v>2811760990</v>
      </c>
      <c r="K131" s="212">
        <f t="shared" si="27"/>
        <v>264.31</v>
      </c>
      <c r="L131" s="270">
        <v>224.66</v>
      </c>
      <c r="M131" s="270">
        <f t="shared" si="31"/>
        <v>224.66</v>
      </c>
      <c r="N131" s="270">
        <f t="shared" si="28"/>
        <v>224.6635</v>
      </c>
      <c r="O131" s="259"/>
      <c r="P131" s="253"/>
      <c r="Q131" s="49">
        <v>2810053805</v>
      </c>
      <c r="R131" s="49" t="s">
        <v>1077</v>
      </c>
      <c r="S131" s="49">
        <f t="shared" si="23"/>
        <v>88.6</v>
      </c>
      <c r="T131" s="49">
        <f t="shared" si="24"/>
        <v>75.45</v>
      </c>
      <c r="U131" s="324">
        <v>76.78</v>
      </c>
      <c r="V131" s="353">
        <v>106.73</v>
      </c>
      <c r="Y131" s="49">
        <v>2810053805</v>
      </c>
      <c r="Z131" s="49" t="s">
        <v>1077</v>
      </c>
      <c r="AA131" s="324">
        <v>76.78</v>
      </c>
      <c r="AC131" s="401">
        <v>2810053805</v>
      </c>
      <c r="AD131" s="2" t="s">
        <v>1077</v>
      </c>
      <c r="AE131" s="325">
        <v>75.45</v>
      </c>
      <c r="AG131" s="401">
        <v>2810053805</v>
      </c>
      <c r="AH131" s="2" t="s">
        <v>1077</v>
      </c>
      <c r="AI131" s="325">
        <v>88.6</v>
      </c>
    </row>
    <row r="132" spans="2:35">
      <c r="B132" s="210">
        <v>2811760990</v>
      </c>
      <c r="D132" s="342">
        <f t="shared" si="29"/>
        <v>290.02999999999997</v>
      </c>
      <c r="E132" s="211">
        <f t="shared" si="30"/>
        <v>264.31</v>
      </c>
      <c r="F132" s="270">
        <v>224.66</v>
      </c>
      <c r="G132" s="216" t="s">
        <v>1061</v>
      </c>
      <c r="J132" s="49">
        <f t="shared" si="26"/>
        <v>2811770990</v>
      </c>
      <c r="K132" s="212">
        <f t="shared" si="27"/>
        <v>255.49</v>
      </c>
      <c r="L132" s="270">
        <v>217.17</v>
      </c>
      <c r="M132" s="270">
        <f t="shared" si="31"/>
        <v>217.17</v>
      </c>
      <c r="N132" s="270">
        <f t="shared" si="28"/>
        <v>217.16650000000001</v>
      </c>
      <c r="O132" s="259"/>
      <c r="P132" s="253"/>
      <c r="Q132" s="49">
        <v>2810053810</v>
      </c>
      <c r="R132" s="49" t="s">
        <v>541</v>
      </c>
      <c r="S132" s="49">
        <f t="shared" si="23"/>
        <v>185.76</v>
      </c>
      <c r="T132" s="49">
        <f t="shared" si="24"/>
        <v>158.19</v>
      </c>
      <c r="U132" s="324">
        <v>158.81</v>
      </c>
      <c r="V132" s="353">
        <v>12.23</v>
      </c>
      <c r="Y132" s="49">
        <v>2810053810</v>
      </c>
      <c r="Z132" s="49" t="s">
        <v>541</v>
      </c>
      <c r="AA132" s="324">
        <v>158.81</v>
      </c>
      <c r="AC132" s="401">
        <v>2810053810</v>
      </c>
      <c r="AD132" t="s">
        <v>541</v>
      </c>
      <c r="AE132" s="325">
        <v>158.19</v>
      </c>
      <c r="AG132" s="401">
        <v>2810053810</v>
      </c>
      <c r="AH132" t="s">
        <v>541</v>
      </c>
      <c r="AI132" s="325">
        <v>185.76</v>
      </c>
    </row>
    <row r="133" spans="2:35">
      <c r="B133" s="210">
        <v>2811770990</v>
      </c>
      <c r="D133" s="342">
        <f t="shared" si="29"/>
        <v>191.53</v>
      </c>
      <c r="E133" s="211">
        <f t="shared" si="30"/>
        <v>255.49</v>
      </c>
      <c r="F133" s="270">
        <v>217.17</v>
      </c>
      <c r="G133" s="216" t="s">
        <v>1062</v>
      </c>
      <c r="K133" s="212"/>
      <c r="L133" s="359"/>
      <c r="M133" s="359"/>
      <c r="N133" s="361"/>
      <c r="O133" s="259"/>
      <c r="P133" s="253"/>
      <c r="Q133" s="49">
        <v>2810063810</v>
      </c>
      <c r="R133" s="49" t="s">
        <v>542</v>
      </c>
      <c r="S133" s="49">
        <f t="shared" si="23"/>
        <v>131.74</v>
      </c>
      <c r="T133" s="49">
        <f t="shared" si="24"/>
        <v>112.19</v>
      </c>
      <c r="U133" s="324">
        <v>113.16</v>
      </c>
      <c r="V133" s="353">
        <v>245.03</v>
      </c>
      <c r="Y133" s="49">
        <v>2810063810</v>
      </c>
      <c r="Z133" s="49" t="s">
        <v>542</v>
      </c>
      <c r="AA133" s="324">
        <v>113.16</v>
      </c>
      <c r="AC133" s="401">
        <v>2810063810</v>
      </c>
      <c r="AD133" t="s">
        <v>542</v>
      </c>
      <c r="AE133" s="325">
        <v>112.19</v>
      </c>
      <c r="AG133" s="401">
        <v>2810063810</v>
      </c>
      <c r="AH133" t="s">
        <v>542</v>
      </c>
      <c r="AI133" s="325">
        <v>131.74</v>
      </c>
    </row>
    <row r="134" spans="2:35">
      <c r="B134" s="210"/>
      <c r="C134" s="202"/>
      <c r="D134" s="344"/>
      <c r="E134" s="211"/>
      <c r="F134" s="329"/>
      <c r="G134" s="216"/>
      <c r="J134" s="49">
        <f t="shared" ref="J134:J153" si="32">B135*$K$13</f>
        <v>2810820900</v>
      </c>
      <c r="K134" s="212">
        <f t="shared" ref="K134:K153" si="33">VLOOKUP(J134,$Q$14:$V$1164,3,FALSE)</f>
        <v>190.34</v>
      </c>
      <c r="L134" s="270">
        <v>161.79</v>
      </c>
      <c r="M134" s="270">
        <f t="shared" si="31"/>
        <v>161.79</v>
      </c>
      <c r="N134" s="270">
        <f t="shared" ref="N134:N153" si="34">K134*$N$13</f>
        <v>161.78899999999999</v>
      </c>
      <c r="O134" s="259"/>
      <c r="P134" s="253"/>
      <c r="Q134" s="49">
        <v>2810064080</v>
      </c>
      <c r="R134" s="49" t="s">
        <v>581</v>
      </c>
      <c r="S134" s="49">
        <f t="shared" si="23"/>
        <v>1002.45</v>
      </c>
      <c r="T134" s="49">
        <f t="shared" si="24"/>
        <v>853.73</v>
      </c>
      <c r="U134" s="324">
        <v>732.12</v>
      </c>
      <c r="V134" s="353">
        <v>76.78</v>
      </c>
      <c r="W134">
        <v>314.42</v>
      </c>
      <c r="Y134" s="49">
        <v>2810064080</v>
      </c>
      <c r="Z134" s="49" t="s">
        <v>581</v>
      </c>
      <c r="AA134" s="324">
        <v>732.12</v>
      </c>
      <c r="AC134" s="401">
        <v>2810064080</v>
      </c>
      <c r="AD134" t="s">
        <v>581</v>
      </c>
      <c r="AE134" s="402">
        <v>853.73</v>
      </c>
      <c r="AG134" s="401">
        <v>2810064080</v>
      </c>
      <c r="AH134" t="s">
        <v>581</v>
      </c>
      <c r="AI134" s="402">
        <v>1002.45</v>
      </c>
    </row>
    <row r="135" spans="2:35">
      <c r="B135" s="210">
        <v>2810820900</v>
      </c>
      <c r="C135" s="202"/>
      <c r="D135" s="342">
        <f t="shared" ref="D135:D154" si="35">VLOOKUP(B135,$Y$13:$AA$620,3,FALSE)</f>
        <v>164.97</v>
      </c>
      <c r="E135" s="211">
        <f t="shared" ref="E135:E154" si="36">VLOOKUP(B135,$Q$14:$V$1164,3,FALSE)</f>
        <v>190.34</v>
      </c>
      <c r="F135" s="270">
        <v>161.79</v>
      </c>
      <c r="G135" s="174" t="s">
        <v>1063</v>
      </c>
      <c r="H135" s="175">
        <v>100</v>
      </c>
      <c r="J135" s="49">
        <f t="shared" si="32"/>
        <v>2810920900</v>
      </c>
      <c r="K135" s="212">
        <f t="shared" si="33"/>
        <v>397.92</v>
      </c>
      <c r="L135" s="270">
        <v>338.23</v>
      </c>
      <c r="M135" s="270">
        <f t="shared" si="31"/>
        <v>338.23</v>
      </c>
      <c r="N135" s="270">
        <f t="shared" si="34"/>
        <v>338.23200000000003</v>
      </c>
      <c r="O135" s="259"/>
      <c r="P135" s="253"/>
      <c r="Q135" s="49">
        <v>2810064100</v>
      </c>
      <c r="R135" s="49" t="s">
        <v>582</v>
      </c>
      <c r="S135" s="49">
        <f t="shared" si="23"/>
        <v>31.2</v>
      </c>
      <c r="T135" s="49">
        <f t="shared" si="24"/>
        <v>26.57</v>
      </c>
      <c r="U135" s="324">
        <v>23.24</v>
      </c>
      <c r="V135" s="353">
        <v>158.99</v>
      </c>
      <c r="W135">
        <v>6.21</v>
      </c>
      <c r="Y135" s="49">
        <v>2810064100</v>
      </c>
      <c r="Z135" s="49" t="s">
        <v>582</v>
      </c>
      <c r="AA135" s="324">
        <v>23.24</v>
      </c>
      <c r="AC135" s="401">
        <v>2810064100</v>
      </c>
      <c r="AD135" t="s">
        <v>582</v>
      </c>
      <c r="AE135" s="402">
        <v>26.57</v>
      </c>
      <c r="AG135" s="401">
        <v>2810064100</v>
      </c>
      <c r="AH135" t="s">
        <v>582</v>
      </c>
      <c r="AI135" s="402">
        <v>31.2</v>
      </c>
    </row>
    <row r="136" spans="2:35">
      <c r="B136" s="210">
        <v>2810920900</v>
      </c>
      <c r="C136" s="202"/>
      <c r="D136" s="342">
        <f t="shared" si="35"/>
        <v>421.93</v>
      </c>
      <c r="E136" s="211">
        <f t="shared" si="36"/>
        <v>397.92</v>
      </c>
      <c r="F136" s="270">
        <v>338.23</v>
      </c>
      <c r="G136" s="174" t="s">
        <v>1063</v>
      </c>
      <c r="H136" s="175">
        <v>158</v>
      </c>
      <c r="J136" s="49">
        <f t="shared" si="32"/>
        <v>2811211080</v>
      </c>
      <c r="K136" s="212">
        <f t="shared" si="33"/>
        <v>28.32</v>
      </c>
      <c r="L136" s="270">
        <v>24.07</v>
      </c>
      <c r="M136" s="270">
        <f t="shared" si="31"/>
        <v>24.07</v>
      </c>
      <c r="N136" s="270">
        <f t="shared" si="34"/>
        <v>24.071999999999999</v>
      </c>
      <c r="O136" s="259"/>
      <c r="P136" s="249"/>
      <c r="Q136" s="49">
        <v>2810073810</v>
      </c>
      <c r="R136" s="49" t="s">
        <v>543</v>
      </c>
      <c r="S136" s="49">
        <f t="shared" si="23"/>
        <v>168.92</v>
      </c>
      <c r="T136" s="49">
        <f t="shared" si="24"/>
        <v>143.86000000000001</v>
      </c>
      <c r="U136" s="324">
        <v>145.13999999999999</v>
      </c>
      <c r="V136" s="353">
        <v>113.16</v>
      </c>
      <c r="Y136" s="49">
        <v>2810073810</v>
      </c>
      <c r="Z136" s="49" t="s">
        <v>543</v>
      </c>
      <c r="AA136" s="324">
        <v>145.13999999999999</v>
      </c>
      <c r="AC136" s="401">
        <v>2810073810</v>
      </c>
      <c r="AD136" t="s">
        <v>543</v>
      </c>
      <c r="AE136" s="325">
        <v>143.86000000000001</v>
      </c>
      <c r="AG136" s="401">
        <v>2810073810</v>
      </c>
      <c r="AH136" t="s">
        <v>543</v>
      </c>
      <c r="AI136" s="325">
        <v>168.92</v>
      </c>
    </row>
    <row r="137" spans="2:35">
      <c r="B137" s="210">
        <v>2811211080</v>
      </c>
      <c r="C137" s="202"/>
      <c r="D137" s="342">
        <f t="shared" si="35"/>
        <v>36.590000000000003</v>
      </c>
      <c r="E137" s="211">
        <f t="shared" si="36"/>
        <v>28.32</v>
      </c>
      <c r="F137" s="270">
        <v>24.07</v>
      </c>
      <c r="G137" s="174" t="s">
        <v>1064</v>
      </c>
      <c r="H137" s="175">
        <v>25</v>
      </c>
      <c r="J137" s="49">
        <f t="shared" si="32"/>
        <v>2811411080</v>
      </c>
      <c r="K137" s="212">
        <f t="shared" si="33"/>
        <v>39.9</v>
      </c>
      <c r="L137" s="270">
        <v>33.92</v>
      </c>
      <c r="M137" s="270">
        <f t="shared" si="31"/>
        <v>33.92</v>
      </c>
      <c r="N137" s="270">
        <f t="shared" si="34"/>
        <v>33.914999999999999</v>
      </c>
      <c r="O137" s="259"/>
      <c r="P137" s="249"/>
      <c r="Q137" s="49">
        <v>2810074000</v>
      </c>
      <c r="R137" s="49" t="s">
        <v>583</v>
      </c>
      <c r="S137" s="49">
        <f t="shared" si="23"/>
        <v>134.21</v>
      </c>
      <c r="T137" s="49">
        <f t="shared" si="24"/>
        <v>114.3</v>
      </c>
      <c r="U137" s="324">
        <v>101.15</v>
      </c>
      <c r="V137" s="353">
        <v>762.14</v>
      </c>
      <c r="Y137" s="49">
        <v>2810074000</v>
      </c>
      <c r="Z137" s="49" t="s">
        <v>583</v>
      </c>
      <c r="AA137" s="324">
        <v>101.15</v>
      </c>
      <c r="AC137" s="401">
        <v>2810074000</v>
      </c>
      <c r="AD137" t="s">
        <v>583</v>
      </c>
      <c r="AE137" s="325">
        <v>114.3</v>
      </c>
      <c r="AG137" s="401">
        <v>2810074000</v>
      </c>
      <c r="AH137" t="s">
        <v>583</v>
      </c>
      <c r="AI137" s="325">
        <v>134.21</v>
      </c>
    </row>
    <row r="138" spans="2:35">
      <c r="B138" s="210">
        <v>2811411080</v>
      </c>
      <c r="C138" s="202"/>
      <c r="D138" s="342">
        <f t="shared" si="35"/>
        <v>51.47</v>
      </c>
      <c r="E138" s="211">
        <f t="shared" si="36"/>
        <v>39.9</v>
      </c>
      <c r="F138" s="270">
        <v>33.92</v>
      </c>
      <c r="G138" s="174" t="s">
        <v>1064</v>
      </c>
      <c r="H138" s="175">
        <v>40</v>
      </c>
      <c r="J138" s="49">
        <f t="shared" si="32"/>
        <v>2811421080</v>
      </c>
      <c r="K138" s="212">
        <f t="shared" si="33"/>
        <v>42.52</v>
      </c>
      <c r="L138" s="270">
        <v>36.14</v>
      </c>
      <c r="M138" s="270">
        <f t="shared" si="31"/>
        <v>36.14</v>
      </c>
      <c r="N138" s="270">
        <f t="shared" si="34"/>
        <v>36.142000000000003</v>
      </c>
      <c r="O138" s="259"/>
      <c r="P138" s="249"/>
      <c r="Q138" s="49">
        <v>2810083810</v>
      </c>
      <c r="R138" s="49" t="s">
        <v>544</v>
      </c>
      <c r="S138" s="49">
        <f t="shared" si="23"/>
        <v>285.10000000000002</v>
      </c>
      <c r="T138" s="49">
        <f t="shared" si="24"/>
        <v>242.8</v>
      </c>
      <c r="U138" s="324">
        <v>244.9</v>
      </c>
      <c r="V138" s="353">
        <v>24.22</v>
      </c>
      <c r="Y138" s="49">
        <v>2810083810</v>
      </c>
      <c r="Z138" s="49" t="s">
        <v>544</v>
      </c>
      <c r="AA138" s="324">
        <v>244.9</v>
      </c>
      <c r="AC138" s="401">
        <v>2810083810</v>
      </c>
      <c r="AD138" t="s">
        <v>544</v>
      </c>
      <c r="AE138" s="325">
        <v>242.8</v>
      </c>
      <c r="AG138" s="401">
        <v>2810083810</v>
      </c>
      <c r="AH138" t="s">
        <v>544</v>
      </c>
      <c r="AI138" s="325">
        <v>285.10000000000002</v>
      </c>
    </row>
    <row r="139" spans="2:35">
      <c r="B139" s="210">
        <v>2811421080</v>
      </c>
      <c r="C139" s="202"/>
      <c r="D139" s="342">
        <f t="shared" si="35"/>
        <v>51.53</v>
      </c>
      <c r="E139" s="211">
        <f t="shared" si="36"/>
        <v>42.52</v>
      </c>
      <c r="F139" s="270">
        <v>36.14</v>
      </c>
      <c r="G139" s="174" t="s">
        <v>1064</v>
      </c>
      <c r="H139" s="175">
        <v>40</v>
      </c>
      <c r="J139" s="49">
        <f t="shared" si="32"/>
        <v>2811511080</v>
      </c>
      <c r="K139" s="212">
        <f t="shared" si="33"/>
        <v>59.38</v>
      </c>
      <c r="L139" s="270">
        <v>50.47</v>
      </c>
      <c r="M139" s="270">
        <f t="shared" si="31"/>
        <v>50.47</v>
      </c>
      <c r="N139" s="270">
        <f t="shared" si="34"/>
        <v>50.472999999999999</v>
      </c>
      <c r="O139" s="259"/>
      <c r="P139" s="253"/>
      <c r="Q139" s="49">
        <v>2810084100</v>
      </c>
      <c r="R139" s="49" t="s">
        <v>584</v>
      </c>
      <c r="S139" s="49">
        <f t="shared" si="23"/>
        <v>837.26</v>
      </c>
      <c r="T139" s="49">
        <f t="shared" si="24"/>
        <v>713.04</v>
      </c>
      <c r="U139" s="324">
        <v>631.01</v>
      </c>
      <c r="V139" s="353">
        <v>145.13999999999999</v>
      </c>
      <c r="Y139" s="49">
        <v>2810084100</v>
      </c>
      <c r="Z139" s="49" t="s">
        <v>584</v>
      </c>
      <c r="AA139" s="324">
        <v>631.01</v>
      </c>
      <c r="AC139" s="401">
        <v>2810084100</v>
      </c>
      <c r="AD139" t="s">
        <v>584</v>
      </c>
      <c r="AE139" s="325">
        <v>713.04</v>
      </c>
      <c r="AG139" s="401">
        <v>2810084100</v>
      </c>
      <c r="AH139" t="s">
        <v>584</v>
      </c>
      <c r="AI139" s="325">
        <v>837.26</v>
      </c>
    </row>
    <row r="140" spans="2:35">
      <c r="B140" s="210">
        <v>2811511080</v>
      </c>
      <c r="C140" s="202"/>
      <c r="D140" s="342">
        <f t="shared" si="35"/>
        <v>69.95</v>
      </c>
      <c r="E140" s="211">
        <f t="shared" si="36"/>
        <v>59.38</v>
      </c>
      <c r="F140" s="270">
        <v>50.47</v>
      </c>
      <c r="G140" s="174" t="s">
        <v>1064</v>
      </c>
      <c r="H140" s="175">
        <v>50</v>
      </c>
      <c r="J140" s="49">
        <f t="shared" si="32"/>
        <v>2811521080</v>
      </c>
      <c r="K140" s="212">
        <f t="shared" si="33"/>
        <v>63.49</v>
      </c>
      <c r="L140" s="270">
        <v>53.97</v>
      </c>
      <c r="M140" s="270">
        <f t="shared" si="31"/>
        <v>53.97</v>
      </c>
      <c r="N140" s="270">
        <f t="shared" si="34"/>
        <v>53.966500000000003</v>
      </c>
      <c r="O140" s="259"/>
      <c r="P140" s="249"/>
      <c r="Q140" s="49">
        <v>2810084600</v>
      </c>
      <c r="R140" s="49" t="s">
        <v>585</v>
      </c>
      <c r="S140" s="49">
        <f t="shared" si="23"/>
        <v>1043.28</v>
      </c>
      <c r="T140" s="49">
        <f t="shared" si="24"/>
        <v>888.5</v>
      </c>
      <c r="U140" s="324">
        <v>786.28</v>
      </c>
      <c r="V140" s="353">
        <v>105.47</v>
      </c>
      <c r="Y140" s="49">
        <v>2810084600</v>
      </c>
      <c r="Z140" s="49" t="s">
        <v>585</v>
      </c>
      <c r="AA140" s="324">
        <v>786.28</v>
      </c>
      <c r="AC140" s="401">
        <v>2810084600</v>
      </c>
      <c r="AD140" t="s">
        <v>585</v>
      </c>
      <c r="AE140" s="325">
        <v>888.5</v>
      </c>
      <c r="AG140" s="401">
        <v>2810084600</v>
      </c>
      <c r="AH140" t="s">
        <v>585</v>
      </c>
      <c r="AI140" s="325">
        <v>1043.28</v>
      </c>
    </row>
    <row r="141" spans="2:35">
      <c r="B141" s="210">
        <v>2811521080</v>
      </c>
      <c r="C141" s="202"/>
      <c r="D141" s="342">
        <f t="shared" si="35"/>
        <v>73.58</v>
      </c>
      <c r="E141" s="211">
        <f t="shared" si="36"/>
        <v>63.49</v>
      </c>
      <c r="F141" s="270">
        <v>53.97</v>
      </c>
      <c r="G141" s="174" t="s">
        <v>1064</v>
      </c>
      <c r="H141" s="175">
        <v>50</v>
      </c>
      <c r="J141" s="49">
        <f t="shared" si="32"/>
        <v>2811611080</v>
      </c>
      <c r="K141" s="212">
        <f t="shared" si="33"/>
        <v>76.760000000000005</v>
      </c>
      <c r="L141" s="270">
        <v>65.25</v>
      </c>
      <c r="M141" s="270">
        <f t="shared" si="31"/>
        <v>65.25</v>
      </c>
      <c r="N141" s="270">
        <f t="shared" si="34"/>
        <v>65.246000000000009</v>
      </c>
      <c r="O141" s="259"/>
      <c r="P141" s="249"/>
      <c r="Q141" s="49">
        <v>2810093810</v>
      </c>
      <c r="R141" s="49" t="s">
        <v>545</v>
      </c>
      <c r="S141" s="49">
        <f t="shared" si="23"/>
        <v>351.59</v>
      </c>
      <c r="T141" s="49">
        <f t="shared" si="24"/>
        <v>299.42</v>
      </c>
      <c r="U141" s="324">
        <v>302.02</v>
      </c>
      <c r="V141" s="353">
        <v>244.9</v>
      </c>
      <c r="Y141" s="49">
        <v>2810093810</v>
      </c>
      <c r="Z141" s="49" t="s">
        <v>545</v>
      </c>
      <c r="AA141" s="324">
        <v>302.02</v>
      </c>
      <c r="AC141" s="401">
        <v>2810093810</v>
      </c>
      <c r="AD141" t="s">
        <v>545</v>
      </c>
      <c r="AE141" s="325">
        <v>299.42</v>
      </c>
      <c r="AG141" s="401">
        <v>2810093810</v>
      </c>
      <c r="AH141" t="s">
        <v>545</v>
      </c>
      <c r="AI141" s="325">
        <v>351.59</v>
      </c>
    </row>
    <row r="142" spans="2:35">
      <c r="B142" s="210">
        <v>2811611080</v>
      </c>
      <c r="C142" s="202"/>
      <c r="D142" s="342">
        <f t="shared" si="35"/>
        <v>88.09</v>
      </c>
      <c r="E142" s="211">
        <f t="shared" si="36"/>
        <v>76.760000000000005</v>
      </c>
      <c r="F142" s="270">
        <v>65.25</v>
      </c>
      <c r="G142" s="174" t="s">
        <v>1064</v>
      </c>
      <c r="H142" s="175">
        <v>63</v>
      </c>
      <c r="J142" s="49">
        <f t="shared" si="32"/>
        <v>2811621080</v>
      </c>
      <c r="K142" s="212">
        <f t="shared" si="33"/>
        <v>79.41</v>
      </c>
      <c r="L142" s="270">
        <v>67.5</v>
      </c>
      <c r="M142" s="270">
        <f t="shared" si="31"/>
        <v>67.5</v>
      </c>
      <c r="N142" s="270">
        <f t="shared" si="34"/>
        <v>67.498499999999993</v>
      </c>
      <c r="O142" s="259"/>
      <c r="P142" s="249"/>
      <c r="Q142" s="49">
        <v>2810103610</v>
      </c>
      <c r="R142" s="49" t="s">
        <v>586</v>
      </c>
      <c r="S142" s="49">
        <f t="shared" si="23"/>
        <v>21.76</v>
      </c>
      <c r="T142" s="49">
        <f t="shared" si="24"/>
        <v>18.53</v>
      </c>
      <c r="U142" s="324">
        <v>16.399999999999999</v>
      </c>
      <c r="V142" s="353">
        <v>645.29999999999995</v>
      </c>
      <c r="Y142" s="49">
        <v>2810103610</v>
      </c>
      <c r="Z142" s="49" t="s">
        <v>586</v>
      </c>
      <c r="AA142" s="324">
        <v>16.399999999999999</v>
      </c>
      <c r="AC142" s="401">
        <v>2810103610</v>
      </c>
      <c r="AD142" t="s">
        <v>586</v>
      </c>
      <c r="AE142" s="325">
        <v>18.53</v>
      </c>
      <c r="AG142" s="401">
        <v>2810103610</v>
      </c>
      <c r="AH142" t="s">
        <v>586</v>
      </c>
      <c r="AI142" s="325">
        <v>21.76</v>
      </c>
    </row>
    <row r="143" spans="2:35">
      <c r="B143" s="210">
        <v>2811621080</v>
      </c>
      <c r="C143" s="202"/>
      <c r="D143" s="342">
        <f t="shared" si="35"/>
        <v>88.06</v>
      </c>
      <c r="E143" s="211">
        <f t="shared" si="36"/>
        <v>79.41</v>
      </c>
      <c r="F143" s="270">
        <v>67.5</v>
      </c>
      <c r="G143" s="174" t="s">
        <v>1064</v>
      </c>
      <c r="H143" s="175">
        <v>63</v>
      </c>
      <c r="J143" s="49">
        <f t="shared" si="32"/>
        <v>2811711080</v>
      </c>
      <c r="K143" s="212">
        <f t="shared" si="33"/>
        <v>102.24</v>
      </c>
      <c r="L143" s="270">
        <v>86.9</v>
      </c>
      <c r="M143" s="270">
        <f t="shared" si="31"/>
        <v>86.9</v>
      </c>
      <c r="N143" s="270">
        <f t="shared" si="34"/>
        <v>86.903999999999996</v>
      </c>
      <c r="O143" s="259"/>
      <c r="P143" s="249"/>
      <c r="Q143" s="49">
        <v>2810103800</v>
      </c>
      <c r="R143" s="49" t="s">
        <v>587</v>
      </c>
      <c r="S143" s="49">
        <f t="shared" ref="S143:S206" si="37">VLOOKUP(Q143,$AG$13:$AI$982,3,FALSE)</f>
        <v>16.260000000000002</v>
      </c>
      <c r="T143" s="49">
        <f t="shared" ref="T143:T206" si="38">VLOOKUP(Q143,$AC$13:$AE$982,3,FALSE)</f>
        <v>13.84</v>
      </c>
      <c r="U143" s="324">
        <v>12.25</v>
      </c>
      <c r="V143" s="353">
        <v>775.15</v>
      </c>
      <c r="Y143" s="49">
        <v>2810103800</v>
      </c>
      <c r="Z143" s="49" t="s">
        <v>587</v>
      </c>
      <c r="AA143" s="324">
        <v>12.25</v>
      </c>
      <c r="AC143" s="401">
        <v>2810103800</v>
      </c>
      <c r="AD143" t="s">
        <v>587</v>
      </c>
      <c r="AE143" s="325">
        <v>13.84</v>
      </c>
      <c r="AG143" s="401">
        <v>2810103800</v>
      </c>
      <c r="AH143" t="s">
        <v>587</v>
      </c>
      <c r="AI143" s="325">
        <v>16.260000000000002</v>
      </c>
    </row>
    <row r="144" spans="2:35">
      <c r="B144" s="210">
        <v>2811711080</v>
      </c>
      <c r="C144" s="202"/>
      <c r="D144" s="342">
        <f t="shared" si="35"/>
        <v>128.41</v>
      </c>
      <c r="E144" s="211">
        <f t="shared" si="36"/>
        <v>102.24</v>
      </c>
      <c r="F144" s="270">
        <v>86.9</v>
      </c>
      <c r="G144" s="174" t="s">
        <v>1064</v>
      </c>
      <c r="H144" s="175">
        <v>80</v>
      </c>
      <c r="J144" s="49">
        <f t="shared" si="32"/>
        <v>2811721080</v>
      </c>
      <c r="K144" s="212">
        <f t="shared" si="33"/>
        <v>105.88</v>
      </c>
      <c r="L144" s="270">
        <v>90</v>
      </c>
      <c r="M144" s="270">
        <f t="shared" si="31"/>
        <v>90</v>
      </c>
      <c r="N144" s="270">
        <f t="shared" si="34"/>
        <v>89.99799999999999</v>
      </c>
      <c r="O144" s="259"/>
      <c r="P144" s="249"/>
      <c r="Q144" s="49">
        <v>2810103810</v>
      </c>
      <c r="R144" s="49" t="s">
        <v>546</v>
      </c>
      <c r="S144" s="49">
        <f t="shared" si="37"/>
        <v>115.15</v>
      </c>
      <c r="T144" s="49">
        <f t="shared" si="38"/>
        <v>98.06</v>
      </c>
      <c r="U144" s="324">
        <v>100.22</v>
      </c>
      <c r="V144" s="353">
        <v>302.02</v>
      </c>
      <c r="W144">
        <v>15.14</v>
      </c>
      <c r="Y144" s="49">
        <v>2810103810</v>
      </c>
      <c r="Z144" s="49" t="s">
        <v>546</v>
      </c>
      <c r="AA144" s="324">
        <v>100.22</v>
      </c>
      <c r="AC144" s="401">
        <v>2810103810</v>
      </c>
      <c r="AD144" t="s">
        <v>546</v>
      </c>
      <c r="AE144" s="325">
        <v>98.06</v>
      </c>
      <c r="AG144" s="401">
        <v>2810103810</v>
      </c>
      <c r="AH144" t="s">
        <v>546</v>
      </c>
      <c r="AI144" s="325">
        <v>115.15</v>
      </c>
    </row>
    <row r="145" spans="2:35">
      <c r="B145" s="210">
        <v>2811721080</v>
      </c>
      <c r="C145" s="202"/>
      <c r="D145" s="342">
        <f t="shared" si="35"/>
        <v>131.33000000000001</v>
      </c>
      <c r="E145" s="211">
        <f t="shared" si="36"/>
        <v>105.88</v>
      </c>
      <c r="F145" s="270">
        <v>90</v>
      </c>
      <c r="G145" s="174" t="s">
        <v>1064</v>
      </c>
      <c r="H145" s="175">
        <v>80</v>
      </c>
      <c r="J145" s="49">
        <f t="shared" si="32"/>
        <v>2811201280</v>
      </c>
      <c r="K145" s="212">
        <f t="shared" si="33"/>
        <v>31.76</v>
      </c>
      <c r="L145" s="270">
        <v>27</v>
      </c>
      <c r="M145" s="270">
        <f t="shared" si="31"/>
        <v>27</v>
      </c>
      <c r="N145" s="270">
        <f t="shared" si="34"/>
        <v>26.996000000000002</v>
      </c>
      <c r="O145" s="259"/>
      <c r="P145" s="249"/>
      <c r="Q145" s="49">
        <v>2810800300</v>
      </c>
      <c r="R145" s="49" t="s">
        <v>590</v>
      </c>
      <c r="S145" s="49">
        <f t="shared" si="37"/>
        <v>222.33</v>
      </c>
      <c r="T145" s="49">
        <f t="shared" si="38"/>
        <v>189.34</v>
      </c>
      <c r="U145">
        <v>179.56</v>
      </c>
      <c r="V145" s="353">
        <v>16.47</v>
      </c>
      <c r="Y145" s="49">
        <v>2810800300</v>
      </c>
      <c r="Z145" s="49" t="s">
        <v>590</v>
      </c>
      <c r="AA145">
        <v>179.56</v>
      </c>
      <c r="AC145" s="401">
        <v>2810105700</v>
      </c>
      <c r="AD145" s="208" t="s">
        <v>1757</v>
      </c>
      <c r="AE145" s="325">
        <v>199.99</v>
      </c>
      <c r="AG145" s="401">
        <v>2810105700</v>
      </c>
      <c r="AH145" s="208" t="s">
        <v>1757</v>
      </c>
      <c r="AI145" s="325">
        <v>234.83</v>
      </c>
    </row>
    <row r="146" spans="2:35">
      <c r="B146" s="210">
        <v>2811201280</v>
      </c>
      <c r="C146" s="202"/>
      <c r="D146" s="342">
        <f t="shared" si="35"/>
        <v>35.97</v>
      </c>
      <c r="E146" s="211">
        <f t="shared" si="36"/>
        <v>31.76</v>
      </c>
      <c r="F146" s="270">
        <v>27</v>
      </c>
      <c r="G146" s="174" t="s">
        <v>1065</v>
      </c>
      <c r="H146" s="175" t="s">
        <v>1066</v>
      </c>
      <c r="J146" s="49">
        <f t="shared" si="32"/>
        <v>2811401280</v>
      </c>
      <c r="K146" s="212">
        <f t="shared" si="33"/>
        <v>45.47</v>
      </c>
      <c r="L146" s="270">
        <v>38.65</v>
      </c>
      <c r="M146" s="270">
        <f t="shared" si="31"/>
        <v>38.65</v>
      </c>
      <c r="N146" s="270">
        <f t="shared" si="34"/>
        <v>38.649499999999996</v>
      </c>
      <c r="O146" s="259"/>
      <c r="P146" s="249"/>
      <c r="Q146" s="49">
        <v>2810800400</v>
      </c>
      <c r="R146" s="49" t="s">
        <v>591</v>
      </c>
      <c r="S146" s="49">
        <f t="shared" si="37"/>
        <v>233.56</v>
      </c>
      <c r="T146" s="49">
        <f t="shared" si="38"/>
        <v>198.9</v>
      </c>
      <c r="U146">
        <v>196.02</v>
      </c>
      <c r="V146" s="353">
        <v>12.3</v>
      </c>
      <c r="Y146" s="49">
        <v>2810800400</v>
      </c>
      <c r="Z146" s="49" t="s">
        <v>591</v>
      </c>
      <c r="AA146">
        <v>196.02</v>
      </c>
      <c r="AC146" s="401">
        <v>2810115700</v>
      </c>
      <c r="AD146" s="208" t="s">
        <v>1757</v>
      </c>
      <c r="AE146" s="325">
        <v>254.42</v>
      </c>
      <c r="AG146" s="401">
        <v>2810115700</v>
      </c>
      <c r="AH146" s="208" t="s">
        <v>1757</v>
      </c>
      <c r="AI146" s="325">
        <v>298.75</v>
      </c>
    </row>
    <row r="147" spans="2:35">
      <c r="B147" s="210">
        <v>2811401280</v>
      </c>
      <c r="C147" s="202"/>
      <c r="D147" s="342">
        <f t="shared" si="35"/>
        <v>56.7</v>
      </c>
      <c r="E147" s="211">
        <f t="shared" si="36"/>
        <v>45.47</v>
      </c>
      <c r="F147" s="270">
        <v>38.65</v>
      </c>
      <c r="G147" s="174" t="s">
        <v>1067</v>
      </c>
      <c r="H147" s="175" t="s">
        <v>1068</v>
      </c>
      <c r="J147" s="49">
        <f t="shared" si="32"/>
        <v>2811411280</v>
      </c>
      <c r="K147" s="212">
        <f t="shared" si="33"/>
        <v>56.92</v>
      </c>
      <c r="L147" s="270">
        <v>48.38</v>
      </c>
      <c r="M147" s="270">
        <f t="shared" si="31"/>
        <v>48.38</v>
      </c>
      <c r="N147" s="270">
        <f t="shared" si="34"/>
        <v>48.381999999999998</v>
      </c>
      <c r="O147" s="259"/>
      <c r="P147" s="249"/>
      <c r="Q147" s="49">
        <v>2810800500</v>
      </c>
      <c r="R147" s="49" t="s">
        <v>592</v>
      </c>
      <c r="S147" s="49">
        <f t="shared" si="37"/>
        <v>260.67</v>
      </c>
      <c r="T147" s="49">
        <f t="shared" si="38"/>
        <v>221.99</v>
      </c>
      <c r="U147">
        <v>196.45</v>
      </c>
      <c r="V147" s="353">
        <v>100.22</v>
      </c>
      <c r="Y147" s="49">
        <v>2810800500</v>
      </c>
      <c r="Z147" s="49" t="s">
        <v>592</v>
      </c>
      <c r="AA147">
        <v>196.45</v>
      </c>
      <c r="AC147" s="401">
        <v>2810205700</v>
      </c>
      <c r="AD147" s="208" t="s">
        <v>1757</v>
      </c>
      <c r="AE147" s="325">
        <v>289.54000000000002</v>
      </c>
      <c r="AG147" s="401">
        <v>2810205700</v>
      </c>
      <c r="AH147" s="208" t="s">
        <v>1757</v>
      </c>
      <c r="AI147" s="325">
        <v>339.99</v>
      </c>
    </row>
    <row r="148" spans="2:35">
      <c r="B148" s="210">
        <v>2811411280</v>
      </c>
      <c r="C148" s="202"/>
      <c r="D148" s="342">
        <f t="shared" si="35"/>
        <v>60.1</v>
      </c>
      <c r="E148" s="211">
        <f t="shared" si="36"/>
        <v>56.92</v>
      </c>
      <c r="F148" s="270">
        <v>48.38</v>
      </c>
      <c r="G148" s="174" t="s">
        <v>1069</v>
      </c>
      <c r="H148" s="175" t="s">
        <v>1070</v>
      </c>
      <c r="J148" s="49">
        <f t="shared" si="32"/>
        <v>2811501280</v>
      </c>
      <c r="K148" s="212">
        <f t="shared" si="33"/>
        <v>65.319999999999993</v>
      </c>
      <c r="L148" s="270">
        <v>55.52</v>
      </c>
      <c r="M148" s="270">
        <f t="shared" si="31"/>
        <v>55.52</v>
      </c>
      <c r="N148" s="270">
        <f t="shared" si="34"/>
        <v>55.521999999999991</v>
      </c>
      <c r="O148" s="259"/>
      <c r="P148" s="249"/>
      <c r="Q148" s="49">
        <v>2810802800</v>
      </c>
      <c r="R148" s="49" t="s">
        <v>593</v>
      </c>
      <c r="S148" s="49">
        <f t="shared" si="37"/>
        <v>69.290000000000006</v>
      </c>
      <c r="T148" s="49">
        <f t="shared" si="38"/>
        <v>59.01</v>
      </c>
      <c r="U148">
        <v>52.22</v>
      </c>
      <c r="V148" s="353">
        <v>176.39</v>
      </c>
      <c r="W148">
        <v>16.61</v>
      </c>
      <c r="Y148" s="49">
        <v>2810802800</v>
      </c>
      <c r="Z148" s="49" t="s">
        <v>593</v>
      </c>
      <c r="AA148">
        <v>52.22</v>
      </c>
      <c r="AC148" s="401">
        <v>2810215700</v>
      </c>
      <c r="AD148" s="208" t="s">
        <v>1757</v>
      </c>
      <c r="AE148" s="325">
        <v>330.92</v>
      </c>
      <c r="AG148" s="401">
        <v>2810215700</v>
      </c>
      <c r="AH148" s="208" t="s">
        <v>1757</v>
      </c>
      <c r="AI148" s="325">
        <v>388.57</v>
      </c>
    </row>
    <row r="149" spans="2:35">
      <c r="B149" s="210">
        <v>2811501280</v>
      </c>
      <c r="C149" s="202"/>
      <c r="D149" s="342">
        <f t="shared" si="35"/>
        <v>80.930000000000007</v>
      </c>
      <c r="E149" s="211">
        <f t="shared" si="36"/>
        <v>65.319999999999993</v>
      </c>
      <c r="F149" s="270">
        <v>55.52</v>
      </c>
      <c r="G149" s="174" t="s">
        <v>1071</v>
      </c>
      <c r="H149" s="175" t="s">
        <v>1072</v>
      </c>
      <c r="J149" s="49">
        <f t="shared" si="32"/>
        <v>2811511280</v>
      </c>
      <c r="K149" s="212">
        <f t="shared" si="33"/>
        <v>68.099999999999994</v>
      </c>
      <c r="L149" s="270">
        <v>57.89</v>
      </c>
      <c r="M149" s="270">
        <f t="shared" si="31"/>
        <v>57.89</v>
      </c>
      <c r="N149" s="270">
        <f t="shared" si="34"/>
        <v>57.884999999999991</v>
      </c>
      <c r="O149" s="259"/>
      <c r="P149" s="249"/>
      <c r="Q149" s="49">
        <v>2810806010</v>
      </c>
      <c r="R149" s="49" t="s">
        <v>1121</v>
      </c>
      <c r="S149" s="49">
        <f t="shared" si="37"/>
        <v>61.13</v>
      </c>
      <c r="T149" s="49">
        <f t="shared" si="38"/>
        <v>52.05</v>
      </c>
      <c r="U149">
        <v>46.06</v>
      </c>
      <c r="V149" s="353">
        <v>192.57</v>
      </c>
      <c r="Y149" s="49">
        <v>2810806010</v>
      </c>
      <c r="Z149" s="49" t="s">
        <v>1121</v>
      </c>
      <c r="AA149">
        <v>46.06</v>
      </c>
      <c r="AC149">
        <v>2810800300</v>
      </c>
      <c r="AD149" t="s">
        <v>590</v>
      </c>
      <c r="AE149" s="325">
        <v>189.34</v>
      </c>
      <c r="AG149">
        <v>2810800300</v>
      </c>
      <c r="AH149" t="s">
        <v>590</v>
      </c>
      <c r="AI149" s="325">
        <v>222.33</v>
      </c>
    </row>
    <row r="150" spans="2:35">
      <c r="B150" s="210">
        <v>2811511280</v>
      </c>
      <c r="C150" s="202"/>
      <c r="D150" s="342">
        <f t="shared" si="35"/>
        <v>82.87</v>
      </c>
      <c r="E150" s="211">
        <f t="shared" si="36"/>
        <v>68.099999999999994</v>
      </c>
      <c r="F150" s="270">
        <v>57.89</v>
      </c>
      <c r="G150" s="174" t="s">
        <v>1073</v>
      </c>
      <c r="H150" s="175" t="s">
        <v>1074</v>
      </c>
      <c r="J150" s="49">
        <f t="shared" si="32"/>
        <v>2811601280</v>
      </c>
      <c r="K150" s="212">
        <f t="shared" si="33"/>
        <v>86.74</v>
      </c>
      <c r="L150" s="270">
        <v>73.73</v>
      </c>
      <c r="M150" s="270">
        <f t="shared" si="31"/>
        <v>73.73</v>
      </c>
      <c r="N150" s="270">
        <f t="shared" si="34"/>
        <v>73.728999999999999</v>
      </c>
      <c r="O150" s="259"/>
      <c r="P150" s="249"/>
      <c r="Q150" s="49">
        <v>2810806400</v>
      </c>
      <c r="R150" s="49" t="s">
        <v>594</v>
      </c>
      <c r="S150" s="49">
        <f t="shared" si="37"/>
        <v>41.32</v>
      </c>
      <c r="T150" s="49">
        <f t="shared" si="38"/>
        <v>35.18</v>
      </c>
      <c r="U150" s="324">
        <v>35.799999999999997</v>
      </c>
      <c r="V150" s="353">
        <v>192.97</v>
      </c>
      <c r="Y150" s="49">
        <v>2810806400</v>
      </c>
      <c r="Z150" s="49" t="s">
        <v>594</v>
      </c>
      <c r="AA150" s="324">
        <v>35.799999999999997</v>
      </c>
      <c r="AC150">
        <v>2810800400</v>
      </c>
      <c r="AD150" t="s">
        <v>591</v>
      </c>
      <c r="AE150" s="325">
        <v>198.9</v>
      </c>
      <c r="AG150">
        <v>2810800400</v>
      </c>
      <c r="AH150" t="s">
        <v>591</v>
      </c>
      <c r="AI150" s="325">
        <v>233.56</v>
      </c>
    </row>
    <row r="151" spans="2:35">
      <c r="B151" s="210">
        <v>2811601280</v>
      </c>
      <c r="C151" s="202"/>
      <c r="D151" s="342">
        <f t="shared" si="35"/>
        <v>92.28</v>
      </c>
      <c r="E151" s="211">
        <f t="shared" si="36"/>
        <v>86.74</v>
      </c>
      <c r="F151" s="270">
        <v>73.73</v>
      </c>
      <c r="G151" s="174" t="s">
        <v>1075</v>
      </c>
      <c r="H151" s="175" t="s">
        <v>1076</v>
      </c>
      <c r="J151" s="49">
        <f t="shared" si="32"/>
        <v>2811611280</v>
      </c>
      <c r="K151" s="212">
        <f t="shared" si="33"/>
        <v>90.6</v>
      </c>
      <c r="L151" s="270">
        <v>77.010000000000005</v>
      </c>
      <c r="M151" s="270">
        <f t="shared" si="31"/>
        <v>77.010000000000005</v>
      </c>
      <c r="N151" s="270">
        <f t="shared" si="34"/>
        <v>77.009999999999991</v>
      </c>
      <c r="O151" s="259"/>
      <c r="P151" s="249"/>
      <c r="Q151" s="49">
        <v>2810806705</v>
      </c>
      <c r="R151" s="49" t="s">
        <v>1674</v>
      </c>
      <c r="S151" s="49">
        <f t="shared" si="37"/>
        <v>26.37</v>
      </c>
      <c r="T151" s="49">
        <f t="shared" si="38"/>
        <v>22.46</v>
      </c>
      <c r="U151">
        <v>22.86</v>
      </c>
      <c r="V151" s="353">
        <v>54.45</v>
      </c>
      <c r="Y151" s="49">
        <v>2810806705</v>
      </c>
      <c r="Z151" s="49" t="s">
        <v>1674</v>
      </c>
      <c r="AA151">
        <v>22.86</v>
      </c>
      <c r="AC151">
        <v>2810800500</v>
      </c>
      <c r="AD151" t="s">
        <v>592</v>
      </c>
      <c r="AE151" s="325">
        <v>221.99</v>
      </c>
      <c r="AG151">
        <v>2810800500</v>
      </c>
      <c r="AH151" t="s">
        <v>592</v>
      </c>
      <c r="AI151" s="325">
        <v>260.67</v>
      </c>
    </row>
    <row r="152" spans="2:35">
      <c r="B152" s="210">
        <v>2811611280</v>
      </c>
      <c r="C152" s="202"/>
      <c r="D152" s="342">
        <f t="shared" si="35"/>
        <v>93.8</v>
      </c>
      <c r="E152" s="211">
        <f t="shared" si="36"/>
        <v>90.6</v>
      </c>
      <c r="F152" s="270">
        <v>77.010000000000005</v>
      </c>
      <c r="G152" s="174" t="s">
        <v>1078</v>
      </c>
      <c r="H152" s="175" t="s">
        <v>1079</v>
      </c>
      <c r="J152" s="49">
        <f t="shared" si="32"/>
        <v>2811701280</v>
      </c>
      <c r="K152" s="212">
        <f t="shared" si="33"/>
        <v>105.61</v>
      </c>
      <c r="L152" s="270">
        <v>89.77</v>
      </c>
      <c r="M152" s="270">
        <f t="shared" si="31"/>
        <v>89.77</v>
      </c>
      <c r="N152" s="270">
        <f t="shared" si="34"/>
        <v>89.768500000000003</v>
      </c>
      <c r="O152" s="259"/>
      <c r="P152" s="249"/>
      <c r="Q152" s="49">
        <v>2810816705</v>
      </c>
      <c r="R152" s="49" t="s">
        <v>1675</v>
      </c>
      <c r="S152" s="49">
        <f t="shared" si="37"/>
        <v>26.46</v>
      </c>
      <c r="T152" s="49">
        <f t="shared" si="38"/>
        <v>22.53</v>
      </c>
      <c r="U152" s="324">
        <v>19.940000000000001</v>
      </c>
      <c r="V152" s="353">
        <v>46.25</v>
      </c>
      <c r="Y152" s="49">
        <v>2810816705</v>
      </c>
      <c r="Z152" s="49" t="s">
        <v>1675</v>
      </c>
      <c r="AA152" s="324">
        <v>19.940000000000001</v>
      </c>
      <c r="AC152">
        <v>2810802800</v>
      </c>
      <c r="AD152" t="s">
        <v>593</v>
      </c>
      <c r="AE152" s="325">
        <v>59.01</v>
      </c>
      <c r="AG152">
        <v>2810802800</v>
      </c>
      <c r="AH152" t="s">
        <v>593</v>
      </c>
      <c r="AI152" s="325">
        <v>69.290000000000006</v>
      </c>
    </row>
    <row r="153" spans="2:35">
      <c r="B153" s="210">
        <v>2811701280</v>
      </c>
      <c r="C153" s="202"/>
      <c r="D153" s="342">
        <f t="shared" si="35"/>
        <v>152.94</v>
      </c>
      <c r="E153" s="211">
        <f t="shared" si="36"/>
        <v>105.61</v>
      </c>
      <c r="F153" s="270">
        <v>89.77</v>
      </c>
      <c r="G153" s="174" t="s">
        <v>1080</v>
      </c>
      <c r="H153" s="175" t="s">
        <v>1081</v>
      </c>
      <c r="J153" s="49">
        <f t="shared" si="32"/>
        <v>2811711280</v>
      </c>
      <c r="K153" s="212">
        <f t="shared" si="33"/>
        <v>118.19</v>
      </c>
      <c r="L153" s="270">
        <v>100.46</v>
      </c>
      <c r="M153" s="270">
        <f t="shared" si="31"/>
        <v>100.46</v>
      </c>
      <c r="N153" s="270">
        <f t="shared" si="34"/>
        <v>100.4615</v>
      </c>
      <c r="O153" s="259"/>
      <c r="P153" s="253"/>
      <c r="Q153" s="49">
        <v>2810820900</v>
      </c>
      <c r="R153" s="49" t="s">
        <v>596</v>
      </c>
      <c r="S153" s="49">
        <f t="shared" si="37"/>
        <v>190.34</v>
      </c>
      <c r="T153" s="49">
        <f t="shared" si="38"/>
        <v>162.1</v>
      </c>
      <c r="U153">
        <v>164.97</v>
      </c>
      <c r="V153" s="353">
        <v>35.94</v>
      </c>
      <c r="Y153" s="49">
        <v>2810820900</v>
      </c>
      <c r="Z153" s="49" t="s">
        <v>596</v>
      </c>
      <c r="AA153">
        <v>164.97</v>
      </c>
      <c r="AC153" s="401">
        <v>2810806010</v>
      </c>
      <c r="AD153" t="s">
        <v>1121</v>
      </c>
      <c r="AE153" s="325">
        <v>52.05</v>
      </c>
      <c r="AG153" s="401">
        <v>2810806010</v>
      </c>
      <c r="AH153" t="s">
        <v>1121</v>
      </c>
      <c r="AI153" s="325">
        <v>61.13</v>
      </c>
    </row>
    <row r="154" spans="2:35">
      <c r="B154" s="210">
        <v>2811711280</v>
      </c>
      <c r="C154" s="202"/>
      <c r="D154" s="342">
        <f t="shared" si="35"/>
        <v>186.78</v>
      </c>
      <c r="E154" s="211">
        <f t="shared" si="36"/>
        <v>118.19</v>
      </c>
      <c r="F154" s="270">
        <v>100.46</v>
      </c>
      <c r="G154" s="174" t="s">
        <v>1082</v>
      </c>
      <c r="H154" s="175" t="s">
        <v>1083</v>
      </c>
      <c r="K154" s="212"/>
      <c r="L154" s="359"/>
      <c r="M154" s="359"/>
      <c r="N154" s="359"/>
      <c r="O154" s="259"/>
      <c r="P154" s="253"/>
      <c r="Q154" s="49">
        <v>2810825400</v>
      </c>
      <c r="R154" s="49" t="s">
        <v>1723</v>
      </c>
      <c r="S154" s="49">
        <f t="shared" si="37"/>
        <v>292.64</v>
      </c>
      <c r="T154" s="49">
        <f t="shared" si="38"/>
        <v>249.22</v>
      </c>
      <c r="U154">
        <v>242</v>
      </c>
      <c r="V154" s="353">
        <v>22.43</v>
      </c>
      <c r="Y154" s="49">
        <v>2810825400</v>
      </c>
      <c r="Z154" s="49" t="s">
        <v>1723</v>
      </c>
      <c r="AA154">
        <v>242</v>
      </c>
      <c r="AC154" s="401">
        <v>2810806400</v>
      </c>
      <c r="AD154" s="404" t="s">
        <v>594</v>
      </c>
      <c r="AE154" s="325">
        <v>35.18</v>
      </c>
      <c r="AG154" s="401">
        <v>2810806400</v>
      </c>
      <c r="AH154" s="404" t="s">
        <v>594</v>
      </c>
      <c r="AI154" s="325">
        <v>41.32</v>
      </c>
    </row>
    <row r="155" spans="2:35">
      <c r="F155" s="329"/>
      <c r="K155" s="212"/>
      <c r="L155" s="359"/>
      <c r="M155" s="359"/>
      <c r="N155" s="359"/>
      <c r="O155" s="259"/>
      <c r="P155" s="253"/>
      <c r="Q155" s="49">
        <v>2810826605</v>
      </c>
      <c r="R155" s="49" t="s">
        <v>597</v>
      </c>
      <c r="S155" s="49">
        <f t="shared" si="37"/>
        <v>649.98</v>
      </c>
      <c r="T155" s="49">
        <f t="shared" si="38"/>
        <v>553.54</v>
      </c>
      <c r="U155">
        <v>489.86</v>
      </c>
      <c r="V155" s="353">
        <v>19.940000000000001</v>
      </c>
      <c r="W155">
        <v>1070.6300000000001</v>
      </c>
      <c r="Y155" s="49">
        <v>2810826605</v>
      </c>
      <c r="Z155" s="49" t="s">
        <v>597</v>
      </c>
      <c r="AA155">
        <v>489.86</v>
      </c>
      <c r="AC155" s="401">
        <v>2810806705</v>
      </c>
      <c r="AD155" t="s">
        <v>1674</v>
      </c>
      <c r="AE155" s="325">
        <v>22.46</v>
      </c>
      <c r="AG155" s="401">
        <v>2810806705</v>
      </c>
      <c r="AH155" t="s">
        <v>1674</v>
      </c>
      <c r="AI155" s="325">
        <v>26.37</v>
      </c>
    </row>
    <row r="156" spans="2:35">
      <c r="B156" s="210"/>
      <c r="E156" s="211"/>
      <c r="F156" s="329"/>
      <c r="G156" s="217" t="s">
        <v>1084</v>
      </c>
      <c r="J156" s="49">
        <f t="shared" ref="J156:J179" si="39">B157*$K$13</f>
        <v>2811811080</v>
      </c>
      <c r="K156" s="212">
        <f t="shared" ref="K156:K179" si="40">VLOOKUP(J156,$Q$14:$V$1164,3,FALSE)</f>
        <v>248.87</v>
      </c>
      <c r="L156" s="270">
        <v>211.54</v>
      </c>
      <c r="M156" s="270">
        <f t="shared" ref="M156:M221" si="41">ROUND(N156,2)</f>
        <v>211.54</v>
      </c>
      <c r="N156" s="270">
        <f t="shared" ref="N156:N179" si="42">K156*$N$13</f>
        <v>211.5395</v>
      </c>
      <c r="O156" s="259"/>
      <c r="P156" s="253"/>
      <c r="Q156" s="49">
        <v>2810836705</v>
      </c>
      <c r="R156" s="49" t="s">
        <v>598</v>
      </c>
      <c r="S156" s="49">
        <f t="shared" si="37"/>
        <v>29.93</v>
      </c>
      <c r="T156" s="49">
        <f t="shared" si="38"/>
        <v>25.48</v>
      </c>
      <c r="U156">
        <v>25.93</v>
      </c>
      <c r="V156" s="353">
        <v>162.06</v>
      </c>
      <c r="W156">
        <v>28.28</v>
      </c>
      <c r="Y156" s="49">
        <v>2810836705</v>
      </c>
      <c r="Z156" s="49" t="s">
        <v>598</v>
      </c>
      <c r="AA156">
        <v>25.93</v>
      </c>
      <c r="AC156" s="401">
        <v>2810816705</v>
      </c>
      <c r="AD156" t="s">
        <v>1675</v>
      </c>
      <c r="AE156" s="325">
        <v>22.53</v>
      </c>
      <c r="AG156" s="401">
        <v>2810816705</v>
      </c>
      <c r="AH156" t="s">
        <v>1675</v>
      </c>
      <c r="AI156" s="325">
        <v>26.46</v>
      </c>
    </row>
    <row r="157" spans="2:35">
      <c r="B157" s="210">
        <v>2811811080</v>
      </c>
      <c r="D157" s="342">
        <f t="shared" ref="D157:D180" si="43">VLOOKUP(B157,$Y$13:$AA$620,3,FALSE)</f>
        <v>185.81</v>
      </c>
      <c r="E157" s="211">
        <f t="shared" ref="E157:E180" si="44">VLOOKUP(B157,$Q$14:$V$1164,3,FALSE)</f>
        <v>248.87</v>
      </c>
      <c r="F157" s="270">
        <v>211.54</v>
      </c>
      <c r="G157" s="216" t="s">
        <v>1085</v>
      </c>
      <c r="J157" s="49">
        <f t="shared" si="39"/>
        <v>2811811180</v>
      </c>
      <c r="K157" s="212">
        <f t="shared" si="40"/>
        <v>249.33</v>
      </c>
      <c r="L157" s="270">
        <v>211.93</v>
      </c>
      <c r="M157" s="270">
        <f t="shared" si="41"/>
        <v>211.93</v>
      </c>
      <c r="N157" s="270">
        <f t="shared" si="42"/>
        <v>211.93049999999999</v>
      </c>
      <c r="O157" s="259"/>
      <c r="P157" s="253"/>
      <c r="Q157" s="49">
        <v>2810850700</v>
      </c>
      <c r="R157" s="49" t="s">
        <v>599</v>
      </c>
      <c r="S157" s="49">
        <f t="shared" si="37"/>
        <v>246.72</v>
      </c>
      <c r="T157" s="49">
        <f t="shared" si="38"/>
        <v>210.11</v>
      </c>
      <c r="U157">
        <v>202.33</v>
      </c>
      <c r="V157" s="353">
        <v>237.74</v>
      </c>
      <c r="Y157" s="49">
        <v>2810850700</v>
      </c>
      <c r="Z157" s="49" t="s">
        <v>599</v>
      </c>
      <c r="AA157">
        <v>202.33</v>
      </c>
      <c r="AC157" s="401">
        <v>2810820900</v>
      </c>
      <c r="AD157" t="s">
        <v>596</v>
      </c>
      <c r="AE157" s="325">
        <v>162.1</v>
      </c>
      <c r="AG157" s="401">
        <v>2810820900</v>
      </c>
      <c r="AH157" t="s">
        <v>596</v>
      </c>
      <c r="AI157" s="325">
        <v>190.34</v>
      </c>
    </row>
    <row r="158" spans="2:35">
      <c r="B158" s="210">
        <v>2811811180</v>
      </c>
      <c r="D158" s="342">
        <f t="shared" si="43"/>
        <v>187.33</v>
      </c>
      <c r="E158" s="211">
        <f t="shared" si="44"/>
        <v>249.33</v>
      </c>
      <c r="F158" s="270">
        <v>211.93</v>
      </c>
      <c r="G158" s="216" t="s">
        <v>1086</v>
      </c>
      <c r="H158" s="175">
        <v>100</v>
      </c>
      <c r="J158" s="49">
        <f t="shared" si="39"/>
        <v>2811811280</v>
      </c>
      <c r="K158" s="212">
        <f t="shared" si="40"/>
        <v>248.87</v>
      </c>
      <c r="L158" s="270">
        <v>211.54</v>
      </c>
      <c r="M158" s="270">
        <f t="shared" si="41"/>
        <v>211.54</v>
      </c>
      <c r="N158" s="270">
        <f t="shared" si="42"/>
        <v>211.5395</v>
      </c>
      <c r="O158" s="259"/>
      <c r="P158" s="253"/>
      <c r="Q158" s="49">
        <v>2810860700</v>
      </c>
      <c r="R158" s="49" t="s">
        <v>600</v>
      </c>
      <c r="S158" s="49">
        <f t="shared" si="37"/>
        <v>252.52</v>
      </c>
      <c r="T158" s="49">
        <f t="shared" si="38"/>
        <v>215.05</v>
      </c>
      <c r="U158">
        <v>207.36</v>
      </c>
      <c r="V158" s="353">
        <v>480.85</v>
      </c>
      <c r="Y158" s="49">
        <v>2810860700</v>
      </c>
      <c r="Z158" s="49" t="s">
        <v>600</v>
      </c>
      <c r="AA158">
        <v>207.36</v>
      </c>
      <c r="AC158" s="401">
        <v>2810825400</v>
      </c>
      <c r="AD158" t="s">
        <v>1723</v>
      </c>
      <c r="AE158" s="325">
        <v>249.22</v>
      </c>
      <c r="AG158" s="401">
        <v>2810825400</v>
      </c>
      <c r="AH158" t="s">
        <v>1723</v>
      </c>
      <c r="AI158" s="325">
        <v>292.64</v>
      </c>
    </row>
    <row r="159" spans="2:35">
      <c r="B159" s="210">
        <v>2811811280</v>
      </c>
      <c r="D159" s="342">
        <f t="shared" si="43"/>
        <v>185.81</v>
      </c>
      <c r="E159" s="211">
        <f t="shared" si="44"/>
        <v>248.87</v>
      </c>
      <c r="F159" s="270">
        <v>211.54</v>
      </c>
      <c r="G159" s="216" t="s">
        <v>1087</v>
      </c>
      <c r="H159" s="175">
        <v>100</v>
      </c>
      <c r="J159" s="49">
        <f t="shared" si="39"/>
        <v>2811821080</v>
      </c>
      <c r="K159" s="212">
        <f t="shared" si="40"/>
        <v>262.38</v>
      </c>
      <c r="L159" s="270">
        <v>223.02</v>
      </c>
      <c r="M159" s="270">
        <f t="shared" si="41"/>
        <v>223.02</v>
      </c>
      <c r="N159" s="270">
        <f t="shared" si="42"/>
        <v>223.023</v>
      </c>
      <c r="O159" s="259"/>
      <c r="P159" s="253"/>
      <c r="Q159" s="49">
        <v>2810870700</v>
      </c>
      <c r="R159" s="49" t="s">
        <v>601</v>
      </c>
      <c r="S159" s="49">
        <f t="shared" si="37"/>
        <v>281.89999999999998</v>
      </c>
      <c r="T159" s="49">
        <f t="shared" si="38"/>
        <v>240.07</v>
      </c>
      <c r="U159">
        <v>232.82</v>
      </c>
      <c r="V159" s="353">
        <v>26.04</v>
      </c>
      <c r="Y159" s="49">
        <v>2810870700</v>
      </c>
      <c r="Z159" s="49" t="s">
        <v>601</v>
      </c>
      <c r="AA159">
        <v>232.82</v>
      </c>
      <c r="AC159" s="401">
        <v>2810826605</v>
      </c>
      <c r="AD159" t="s">
        <v>597</v>
      </c>
      <c r="AE159" s="325">
        <v>553.54</v>
      </c>
      <c r="AG159" s="401">
        <v>2810826605</v>
      </c>
      <c r="AH159" t="s">
        <v>597</v>
      </c>
      <c r="AI159" s="325">
        <v>649.98</v>
      </c>
    </row>
    <row r="160" spans="2:35">
      <c r="B160" s="210">
        <v>2811821080</v>
      </c>
      <c r="D160" s="342">
        <f t="shared" si="43"/>
        <v>204.4</v>
      </c>
      <c r="E160" s="211">
        <f t="shared" si="44"/>
        <v>262.38</v>
      </c>
      <c r="F160" s="270">
        <v>223.02</v>
      </c>
      <c r="G160" s="216" t="s">
        <v>1088</v>
      </c>
      <c r="H160" s="175">
        <v>100</v>
      </c>
      <c r="J160" s="49">
        <f t="shared" si="39"/>
        <v>2811821180</v>
      </c>
      <c r="K160" s="212">
        <f t="shared" si="40"/>
        <v>261.61</v>
      </c>
      <c r="L160" s="270">
        <v>222.37</v>
      </c>
      <c r="M160" s="270">
        <f t="shared" si="41"/>
        <v>222.37</v>
      </c>
      <c r="N160" s="270">
        <f t="shared" si="42"/>
        <v>222.36850000000001</v>
      </c>
      <c r="O160" s="259"/>
      <c r="P160" s="253"/>
      <c r="Q160" s="49">
        <v>2810872100</v>
      </c>
      <c r="R160" s="49" t="s">
        <v>602</v>
      </c>
      <c r="S160" s="49">
        <f t="shared" si="37"/>
        <v>236.85</v>
      </c>
      <c r="T160" s="49">
        <f t="shared" si="38"/>
        <v>201.71</v>
      </c>
      <c r="U160">
        <v>198.5</v>
      </c>
      <c r="V160" s="353">
        <v>198.77</v>
      </c>
      <c r="Y160" s="49">
        <v>2810872100</v>
      </c>
      <c r="Z160" s="49" t="s">
        <v>602</v>
      </c>
      <c r="AA160">
        <v>198.5</v>
      </c>
      <c r="AC160" s="401">
        <v>2810836705</v>
      </c>
      <c r="AD160" t="s">
        <v>598</v>
      </c>
      <c r="AE160" s="325">
        <v>25.48</v>
      </c>
      <c r="AG160" s="401">
        <v>2810836705</v>
      </c>
      <c r="AH160" t="s">
        <v>598</v>
      </c>
      <c r="AI160" s="325">
        <v>29.93</v>
      </c>
    </row>
    <row r="161" spans="2:35">
      <c r="B161" s="210">
        <v>2811821180</v>
      </c>
      <c r="D161" s="342">
        <f t="shared" si="43"/>
        <v>206.05</v>
      </c>
      <c r="E161" s="211">
        <f t="shared" si="44"/>
        <v>261.61</v>
      </c>
      <c r="F161" s="270">
        <v>222.37</v>
      </c>
      <c r="G161" s="216" t="s">
        <v>1089</v>
      </c>
      <c r="H161" s="175">
        <v>100</v>
      </c>
      <c r="J161" s="49">
        <f t="shared" si="39"/>
        <v>2811821280</v>
      </c>
      <c r="K161" s="212">
        <f t="shared" si="40"/>
        <v>265.02999999999997</v>
      </c>
      <c r="L161" s="270">
        <v>225.28</v>
      </c>
      <c r="M161" s="270">
        <f t="shared" si="41"/>
        <v>225.28</v>
      </c>
      <c r="N161" s="270">
        <f t="shared" si="42"/>
        <v>225.27549999999997</v>
      </c>
      <c r="O161" s="259"/>
      <c r="P161" s="253"/>
      <c r="Q161" s="49">
        <v>2810880200</v>
      </c>
      <c r="R161" s="49" t="s">
        <v>603</v>
      </c>
      <c r="S161" s="49">
        <f t="shared" si="37"/>
        <v>172.01</v>
      </c>
      <c r="T161" s="49">
        <f t="shared" si="38"/>
        <v>146.49</v>
      </c>
      <c r="U161">
        <v>147.63999999999999</v>
      </c>
      <c r="V161" s="353">
        <v>203.71</v>
      </c>
      <c r="Y161" s="49">
        <v>2810880200</v>
      </c>
      <c r="Z161" s="49" t="s">
        <v>603</v>
      </c>
      <c r="AA161">
        <v>147.63999999999999</v>
      </c>
      <c r="AC161" s="401">
        <v>2810850700</v>
      </c>
      <c r="AD161" t="s">
        <v>599</v>
      </c>
      <c r="AE161" s="325">
        <v>210.11</v>
      </c>
      <c r="AG161" s="401">
        <v>2810850700</v>
      </c>
      <c r="AH161" t="s">
        <v>599</v>
      </c>
      <c r="AI161" s="325">
        <v>246.72</v>
      </c>
    </row>
    <row r="162" spans="2:35">
      <c r="B162" s="210">
        <v>2811821280</v>
      </c>
      <c r="D162" s="342">
        <f t="shared" si="43"/>
        <v>204.4</v>
      </c>
      <c r="E162" s="211">
        <f t="shared" si="44"/>
        <v>265.02999999999997</v>
      </c>
      <c r="F162" s="270">
        <v>225.28</v>
      </c>
      <c r="G162" s="216" t="s">
        <v>1090</v>
      </c>
      <c r="H162" s="175">
        <v>100</v>
      </c>
      <c r="J162" s="49">
        <f t="shared" si="39"/>
        <v>2811841080</v>
      </c>
      <c r="K162" s="212">
        <f t="shared" si="40"/>
        <v>272.68</v>
      </c>
      <c r="L162" s="270">
        <v>231.78</v>
      </c>
      <c r="M162" s="270">
        <f t="shared" si="41"/>
        <v>231.78</v>
      </c>
      <c r="N162" s="270">
        <f t="shared" si="42"/>
        <v>231.77799999999999</v>
      </c>
      <c r="O162" s="259"/>
      <c r="P162" s="253"/>
      <c r="Q162" s="49">
        <v>2810900200</v>
      </c>
      <c r="R162" s="49" t="s">
        <v>604</v>
      </c>
      <c r="S162" s="49">
        <f t="shared" si="37"/>
        <v>185.69</v>
      </c>
      <c r="T162" s="49">
        <f t="shared" si="38"/>
        <v>158.13999999999999</v>
      </c>
      <c r="U162">
        <v>156.34</v>
      </c>
      <c r="V162" s="353">
        <v>228.72</v>
      </c>
      <c r="Y162" s="49">
        <v>2810900200</v>
      </c>
      <c r="Z162" s="49" t="s">
        <v>604</v>
      </c>
      <c r="AA162">
        <v>156.34</v>
      </c>
      <c r="AC162" s="401">
        <v>2810860700</v>
      </c>
      <c r="AD162" t="s">
        <v>600</v>
      </c>
      <c r="AE162" s="325">
        <v>215.05</v>
      </c>
      <c r="AG162" s="401">
        <v>2810860700</v>
      </c>
      <c r="AH162" t="s">
        <v>600</v>
      </c>
      <c r="AI162" s="325">
        <v>252.52</v>
      </c>
    </row>
    <row r="163" spans="2:35">
      <c r="B163" s="210">
        <v>2811841080</v>
      </c>
      <c r="D163" s="342">
        <f t="shared" si="43"/>
        <v>224.82</v>
      </c>
      <c r="E163" s="211">
        <f t="shared" si="44"/>
        <v>272.68</v>
      </c>
      <c r="F163" s="270">
        <v>231.78</v>
      </c>
      <c r="G163" s="216" t="s">
        <v>1091</v>
      </c>
      <c r="H163" s="175">
        <v>100</v>
      </c>
      <c r="J163" s="49">
        <f t="shared" si="39"/>
        <v>2811841180</v>
      </c>
      <c r="K163" s="212">
        <f t="shared" si="40"/>
        <v>274.77</v>
      </c>
      <c r="L163" s="270">
        <v>233.55</v>
      </c>
      <c r="M163" s="270">
        <f t="shared" si="41"/>
        <v>233.55</v>
      </c>
      <c r="N163" s="270">
        <f t="shared" si="42"/>
        <v>233.55449999999999</v>
      </c>
      <c r="O163" s="259"/>
      <c r="P163" s="253"/>
      <c r="Q163" s="49">
        <v>2810900300</v>
      </c>
      <c r="R163" s="49" t="s">
        <v>605</v>
      </c>
      <c r="S163" s="49">
        <f t="shared" si="37"/>
        <v>317.26</v>
      </c>
      <c r="T163" s="49">
        <f t="shared" si="38"/>
        <v>270.18</v>
      </c>
      <c r="U163">
        <v>241.61</v>
      </c>
      <c r="V163" s="353">
        <v>195</v>
      </c>
      <c r="Y163" s="49">
        <v>2810900300</v>
      </c>
      <c r="Z163" s="49" t="s">
        <v>605</v>
      </c>
      <c r="AA163">
        <v>241.61</v>
      </c>
      <c r="AC163" s="401">
        <v>2810870700</v>
      </c>
      <c r="AD163" t="s">
        <v>601</v>
      </c>
      <c r="AE163" s="325">
        <v>240.07</v>
      </c>
      <c r="AG163" s="401">
        <v>2810870700</v>
      </c>
      <c r="AH163" t="s">
        <v>601</v>
      </c>
      <c r="AI163" s="325">
        <v>281.89999999999998</v>
      </c>
    </row>
    <row r="164" spans="2:35">
      <c r="B164" s="210">
        <v>2811841180</v>
      </c>
      <c r="D164" s="342">
        <f t="shared" si="43"/>
        <v>226.64</v>
      </c>
      <c r="E164" s="211">
        <f t="shared" si="44"/>
        <v>274.77</v>
      </c>
      <c r="F164" s="270">
        <v>233.55</v>
      </c>
      <c r="G164" s="216" t="s">
        <v>1092</v>
      </c>
      <c r="H164" s="175">
        <v>100</v>
      </c>
      <c r="J164" s="49">
        <f t="shared" si="39"/>
        <v>2811841280</v>
      </c>
      <c r="K164" s="212">
        <f t="shared" si="40"/>
        <v>272.68</v>
      </c>
      <c r="L164" s="270">
        <v>231.78</v>
      </c>
      <c r="M164" s="270">
        <f t="shared" si="41"/>
        <v>231.78</v>
      </c>
      <c r="N164" s="270">
        <f t="shared" si="42"/>
        <v>231.77799999999999</v>
      </c>
      <c r="O164" s="259"/>
      <c r="P164" s="249"/>
      <c r="Q164" s="49">
        <v>2810900400</v>
      </c>
      <c r="R164" s="49" t="s">
        <v>606</v>
      </c>
      <c r="S164" s="49">
        <f t="shared" si="37"/>
        <v>322.55</v>
      </c>
      <c r="T164" s="49">
        <f t="shared" si="38"/>
        <v>274.69</v>
      </c>
      <c r="U164">
        <v>243.09</v>
      </c>
      <c r="V164" s="353">
        <v>145.03</v>
      </c>
      <c r="Y164" s="49">
        <v>2810900400</v>
      </c>
      <c r="Z164" s="49" t="s">
        <v>606</v>
      </c>
      <c r="AA164">
        <v>243.09</v>
      </c>
      <c r="AC164" s="401">
        <v>2810872100</v>
      </c>
      <c r="AD164" t="s">
        <v>602</v>
      </c>
      <c r="AE164" s="325">
        <v>201.71</v>
      </c>
      <c r="AG164" s="401">
        <v>2810872100</v>
      </c>
      <c r="AH164" t="s">
        <v>602</v>
      </c>
      <c r="AI164" s="325">
        <v>236.85</v>
      </c>
    </row>
    <row r="165" spans="2:35">
      <c r="B165" s="210">
        <v>2811841280</v>
      </c>
      <c r="D165" s="342">
        <f t="shared" si="43"/>
        <v>224.82</v>
      </c>
      <c r="E165" s="211">
        <f t="shared" si="44"/>
        <v>272.68</v>
      </c>
      <c r="F165" s="270">
        <v>231.78</v>
      </c>
      <c r="G165" s="216" t="s">
        <v>1093</v>
      </c>
      <c r="H165" s="175">
        <v>100</v>
      </c>
      <c r="J165" s="49">
        <f t="shared" si="39"/>
        <v>2811851080</v>
      </c>
      <c r="K165" s="212">
        <f t="shared" si="40"/>
        <v>298.61</v>
      </c>
      <c r="L165" s="270">
        <v>253.82</v>
      </c>
      <c r="M165" s="270">
        <f t="shared" si="41"/>
        <v>253.82</v>
      </c>
      <c r="N165" s="270">
        <f t="shared" si="42"/>
        <v>253.8185</v>
      </c>
      <c r="O165" s="259"/>
      <c r="P165" s="249"/>
      <c r="Q165" s="49">
        <v>2810900500</v>
      </c>
      <c r="R165" s="49" t="s">
        <v>607</v>
      </c>
      <c r="S165" s="49">
        <f t="shared" si="37"/>
        <v>357.29</v>
      </c>
      <c r="T165" s="49">
        <f t="shared" si="38"/>
        <v>304.27999999999997</v>
      </c>
      <c r="U165">
        <v>355.27</v>
      </c>
      <c r="V165" s="353">
        <v>153.58000000000001</v>
      </c>
      <c r="Y165" s="49">
        <v>2810900500</v>
      </c>
      <c r="Z165" s="49" t="s">
        <v>607</v>
      </c>
      <c r="AA165">
        <v>355.27</v>
      </c>
      <c r="AC165" s="401">
        <v>2810880200</v>
      </c>
      <c r="AD165" t="s">
        <v>603</v>
      </c>
      <c r="AE165" s="325">
        <v>146.49</v>
      </c>
      <c r="AG165" s="401">
        <v>2810880200</v>
      </c>
      <c r="AH165" t="s">
        <v>603</v>
      </c>
      <c r="AI165" s="325">
        <v>172.01</v>
      </c>
    </row>
    <row r="166" spans="2:35">
      <c r="B166" s="210">
        <v>2811851080</v>
      </c>
      <c r="D166" s="342">
        <f t="shared" si="43"/>
        <v>247.31</v>
      </c>
      <c r="E166" s="211">
        <f t="shared" si="44"/>
        <v>298.61</v>
      </c>
      <c r="F166" s="270">
        <v>253.82</v>
      </c>
      <c r="G166" s="216" t="s">
        <v>1094</v>
      </c>
      <c r="H166" s="175">
        <v>100</v>
      </c>
      <c r="J166" s="49">
        <f t="shared" si="39"/>
        <v>2811851180</v>
      </c>
      <c r="K166" s="212">
        <f t="shared" si="40"/>
        <v>300.92</v>
      </c>
      <c r="L166" s="270">
        <v>255.78</v>
      </c>
      <c r="M166" s="270">
        <f t="shared" si="41"/>
        <v>255.78</v>
      </c>
      <c r="N166" s="270">
        <f t="shared" si="42"/>
        <v>255.78200000000001</v>
      </c>
      <c r="O166" s="259"/>
      <c r="P166" s="249"/>
      <c r="Q166" s="49">
        <v>2810902210</v>
      </c>
      <c r="R166" s="49" t="s">
        <v>608</v>
      </c>
      <c r="S166" s="49">
        <f t="shared" si="37"/>
        <v>244.38</v>
      </c>
      <c r="T166" s="49">
        <f t="shared" si="38"/>
        <v>208.12</v>
      </c>
      <c r="U166">
        <v>176.32</v>
      </c>
      <c r="V166" s="353">
        <v>237.34</v>
      </c>
      <c r="Y166" s="49">
        <v>2810902210</v>
      </c>
      <c r="Z166" s="49" t="s">
        <v>608</v>
      </c>
      <c r="AA166">
        <v>176.32</v>
      </c>
      <c r="AC166" s="401">
        <v>2810900200</v>
      </c>
      <c r="AD166" t="s">
        <v>604</v>
      </c>
      <c r="AE166" s="325">
        <v>158.13999999999999</v>
      </c>
      <c r="AG166" s="401">
        <v>2810900200</v>
      </c>
      <c r="AH166" t="s">
        <v>604</v>
      </c>
      <c r="AI166" s="325">
        <v>185.69</v>
      </c>
    </row>
    <row r="167" spans="2:35">
      <c r="B167" s="210">
        <v>2811851180</v>
      </c>
      <c r="D167" s="342">
        <f t="shared" si="43"/>
        <v>249.31</v>
      </c>
      <c r="E167" s="211">
        <f t="shared" si="44"/>
        <v>300.92</v>
      </c>
      <c r="F167" s="270">
        <v>255.78</v>
      </c>
      <c r="G167" s="216" t="s">
        <v>1095</v>
      </c>
      <c r="H167" s="175">
        <v>100</v>
      </c>
      <c r="J167" s="49">
        <f t="shared" si="39"/>
        <v>2811851280</v>
      </c>
      <c r="K167" s="212">
        <f t="shared" si="40"/>
        <v>311.89</v>
      </c>
      <c r="L167" s="270">
        <v>265.11</v>
      </c>
      <c r="M167" s="270">
        <f t="shared" si="41"/>
        <v>265.11</v>
      </c>
      <c r="N167" s="270">
        <f t="shared" si="42"/>
        <v>265.10649999999998</v>
      </c>
      <c r="O167" s="259"/>
      <c r="P167" s="249"/>
      <c r="Q167" s="49">
        <v>2810905100</v>
      </c>
      <c r="R167" s="49" t="s">
        <v>609</v>
      </c>
      <c r="S167" s="49">
        <f t="shared" si="37"/>
        <v>597.92999999999995</v>
      </c>
      <c r="T167" s="49">
        <f t="shared" si="38"/>
        <v>509.22</v>
      </c>
      <c r="U167">
        <v>518.24</v>
      </c>
      <c r="V167" s="353">
        <v>238.8</v>
      </c>
      <c r="Y167" s="49">
        <v>2810905100</v>
      </c>
      <c r="Z167" s="49" t="s">
        <v>609</v>
      </c>
      <c r="AA167">
        <v>518.24</v>
      </c>
      <c r="AC167" s="401">
        <v>2810900300</v>
      </c>
      <c r="AD167" t="s">
        <v>605</v>
      </c>
      <c r="AE167" s="325">
        <v>270.18</v>
      </c>
      <c r="AG167" s="401">
        <v>2810900300</v>
      </c>
      <c r="AH167" t="s">
        <v>605</v>
      </c>
      <c r="AI167" s="325">
        <v>317.26</v>
      </c>
    </row>
    <row r="168" spans="2:35">
      <c r="B168" s="210">
        <v>2811851280</v>
      </c>
      <c r="D168" s="342">
        <f t="shared" si="43"/>
        <v>247.31</v>
      </c>
      <c r="E168" s="211">
        <f t="shared" si="44"/>
        <v>311.89</v>
      </c>
      <c r="F168" s="270">
        <v>265.11</v>
      </c>
      <c r="G168" s="216" t="s">
        <v>1096</v>
      </c>
      <c r="H168" s="175">
        <v>100</v>
      </c>
      <c r="J168" s="49">
        <f t="shared" si="39"/>
        <v>2811911080</v>
      </c>
      <c r="K168" s="212">
        <f t="shared" si="40"/>
        <v>376.25</v>
      </c>
      <c r="L168" s="270">
        <v>319.81</v>
      </c>
      <c r="M168" s="270">
        <f t="shared" si="41"/>
        <v>319.81</v>
      </c>
      <c r="N168" s="270">
        <f t="shared" si="42"/>
        <v>319.8125</v>
      </c>
      <c r="O168" s="259"/>
      <c r="P168" s="249"/>
      <c r="Q168" s="49">
        <v>2810906400</v>
      </c>
      <c r="R168" s="49" t="s">
        <v>610</v>
      </c>
      <c r="S168" s="49">
        <f t="shared" si="37"/>
        <v>55.08</v>
      </c>
      <c r="T168" s="49">
        <f t="shared" si="38"/>
        <v>46.9</v>
      </c>
      <c r="U168">
        <v>47.72</v>
      </c>
      <c r="V168" s="353">
        <v>349.02</v>
      </c>
      <c r="Y168" s="49">
        <v>2810906400</v>
      </c>
      <c r="Z168" s="49" t="s">
        <v>610</v>
      </c>
      <c r="AA168">
        <v>47.72</v>
      </c>
      <c r="AC168" s="401">
        <v>2810900400</v>
      </c>
      <c r="AD168" t="s">
        <v>606</v>
      </c>
      <c r="AE168" s="325">
        <v>274.69</v>
      </c>
      <c r="AG168" s="401">
        <v>2810900400</v>
      </c>
      <c r="AH168" t="s">
        <v>606</v>
      </c>
      <c r="AI168" s="325">
        <v>322.55</v>
      </c>
    </row>
    <row r="169" spans="2:35">
      <c r="B169" s="210">
        <v>2811911080</v>
      </c>
      <c r="D169" s="342">
        <f t="shared" si="43"/>
        <v>293.57</v>
      </c>
      <c r="E169" s="211">
        <f t="shared" si="44"/>
        <v>376.25</v>
      </c>
      <c r="F169" s="270">
        <v>319.81</v>
      </c>
      <c r="G169" s="216" t="s">
        <v>1097</v>
      </c>
      <c r="H169" s="175">
        <v>100</v>
      </c>
      <c r="J169" s="49">
        <f t="shared" si="39"/>
        <v>2811911180</v>
      </c>
      <c r="K169" s="212">
        <f t="shared" si="40"/>
        <v>341.48</v>
      </c>
      <c r="L169" s="270">
        <v>290.26</v>
      </c>
      <c r="M169" s="270">
        <f t="shared" si="41"/>
        <v>290.26</v>
      </c>
      <c r="N169" s="270">
        <f t="shared" si="42"/>
        <v>290.25799999999998</v>
      </c>
      <c r="O169" s="259"/>
      <c r="P169" s="249"/>
      <c r="Q169" s="49">
        <v>2810912210</v>
      </c>
      <c r="R169" s="49" t="s">
        <v>611</v>
      </c>
      <c r="S169" s="49">
        <f t="shared" si="37"/>
        <v>264.63</v>
      </c>
      <c r="T169" s="49">
        <f t="shared" si="38"/>
        <v>225.37</v>
      </c>
      <c r="U169">
        <v>224.18</v>
      </c>
      <c r="V169" s="353">
        <v>173.12</v>
      </c>
      <c r="Y169" s="49">
        <v>2810912210</v>
      </c>
      <c r="Z169" s="49" t="s">
        <v>611</v>
      </c>
      <c r="AA169">
        <v>224.18</v>
      </c>
      <c r="AC169" s="401">
        <v>2810900500</v>
      </c>
      <c r="AD169" t="s">
        <v>607</v>
      </c>
      <c r="AE169" s="325">
        <v>304.27999999999997</v>
      </c>
      <c r="AG169" s="401">
        <v>2810900500</v>
      </c>
      <c r="AH169" t="s">
        <v>607</v>
      </c>
      <c r="AI169" s="325">
        <v>357.29</v>
      </c>
    </row>
    <row r="170" spans="2:35">
      <c r="B170" s="210">
        <v>2811911180</v>
      </c>
      <c r="D170" s="342">
        <f t="shared" si="43"/>
        <v>295.95999999999998</v>
      </c>
      <c r="E170" s="211">
        <f t="shared" si="44"/>
        <v>341.48</v>
      </c>
      <c r="F170" s="270">
        <v>290.26</v>
      </c>
      <c r="G170" s="216" t="s">
        <v>1098</v>
      </c>
      <c r="H170" s="175">
        <v>158</v>
      </c>
      <c r="J170" s="49">
        <f t="shared" si="39"/>
        <v>2811911280</v>
      </c>
      <c r="K170" s="212">
        <f t="shared" si="40"/>
        <v>379.43</v>
      </c>
      <c r="L170" s="270">
        <v>322.52</v>
      </c>
      <c r="M170" s="270">
        <f t="shared" si="41"/>
        <v>322.52</v>
      </c>
      <c r="N170" s="270">
        <f t="shared" si="42"/>
        <v>322.51549999999997</v>
      </c>
      <c r="O170" s="259"/>
      <c r="P170" s="249"/>
      <c r="Q170" s="49">
        <v>2810915400</v>
      </c>
      <c r="R170" s="49" t="s">
        <v>595</v>
      </c>
      <c r="S170" s="49">
        <f t="shared" si="37"/>
        <v>327.51</v>
      </c>
      <c r="T170" s="49">
        <f t="shared" si="38"/>
        <v>278.92</v>
      </c>
      <c r="U170">
        <v>260.85000000000002</v>
      </c>
      <c r="V170" s="353">
        <v>520.82000000000005</v>
      </c>
      <c r="Y170" s="49">
        <v>2810915400</v>
      </c>
      <c r="Z170" s="49" t="s">
        <v>595</v>
      </c>
      <c r="AA170">
        <v>260.85000000000002</v>
      </c>
      <c r="AC170" s="401">
        <v>2810902210</v>
      </c>
      <c r="AD170" t="s">
        <v>608</v>
      </c>
      <c r="AE170" s="325">
        <v>208.12</v>
      </c>
      <c r="AG170" s="401">
        <v>2810902210</v>
      </c>
      <c r="AH170" t="s">
        <v>608</v>
      </c>
      <c r="AI170" s="325">
        <v>244.38</v>
      </c>
    </row>
    <row r="171" spans="2:35">
      <c r="B171" s="210">
        <v>2811911280</v>
      </c>
      <c r="D171" s="342">
        <f t="shared" si="43"/>
        <v>293.57</v>
      </c>
      <c r="E171" s="211">
        <f t="shared" si="44"/>
        <v>379.43</v>
      </c>
      <c r="F171" s="270">
        <v>322.52</v>
      </c>
      <c r="G171" s="216" t="s">
        <v>1099</v>
      </c>
      <c r="H171" s="175">
        <v>158</v>
      </c>
      <c r="J171" s="49">
        <f t="shared" si="39"/>
        <v>2811921080</v>
      </c>
      <c r="K171" s="212">
        <f t="shared" si="40"/>
        <v>397.99</v>
      </c>
      <c r="L171" s="270">
        <v>338.29</v>
      </c>
      <c r="M171" s="270">
        <f t="shared" si="41"/>
        <v>338.29</v>
      </c>
      <c r="N171" s="270">
        <f t="shared" si="42"/>
        <v>338.29149999999998</v>
      </c>
      <c r="O171" s="259"/>
      <c r="P171" s="249"/>
      <c r="Q171" s="49">
        <v>2810920900</v>
      </c>
      <c r="R171" s="49" t="s">
        <v>612</v>
      </c>
      <c r="S171" s="49">
        <f t="shared" si="37"/>
        <v>397.92</v>
      </c>
      <c r="T171" s="49">
        <f t="shared" si="38"/>
        <v>338.89</v>
      </c>
      <c r="U171">
        <v>421.93</v>
      </c>
      <c r="V171" s="353">
        <v>47.93</v>
      </c>
      <c r="Y171" s="49">
        <v>2810920900</v>
      </c>
      <c r="Z171" s="49" t="s">
        <v>612</v>
      </c>
      <c r="AA171">
        <v>421.93</v>
      </c>
      <c r="AC171" s="401">
        <v>2810905100</v>
      </c>
      <c r="AD171" t="s">
        <v>609</v>
      </c>
      <c r="AE171" s="325">
        <v>509.22</v>
      </c>
      <c r="AG171" s="401">
        <v>2810905100</v>
      </c>
      <c r="AH171" t="s">
        <v>609</v>
      </c>
      <c r="AI171" s="325">
        <v>597.92999999999995</v>
      </c>
    </row>
    <row r="172" spans="2:35">
      <c r="B172" s="210">
        <v>2811921080</v>
      </c>
      <c r="D172" s="342">
        <f t="shared" si="43"/>
        <v>322.95</v>
      </c>
      <c r="E172" s="211">
        <f t="shared" si="44"/>
        <v>397.99</v>
      </c>
      <c r="F172" s="270">
        <v>338.29</v>
      </c>
      <c r="G172" s="216" t="s">
        <v>1100</v>
      </c>
      <c r="H172" s="175">
        <v>158</v>
      </c>
      <c r="J172" s="49">
        <f t="shared" si="39"/>
        <v>2811921180</v>
      </c>
      <c r="K172" s="212">
        <f t="shared" si="40"/>
        <v>375.64</v>
      </c>
      <c r="L172" s="270">
        <v>319.29000000000002</v>
      </c>
      <c r="M172" s="270">
        <f t="shared" si="41"/>
        <v>319.29000000000002</v>
      </c>
      <c r="N172" s="270">
        <f t="shared" si="42"/>
        <v>319.29399999999998</v>
      </c>
      <c r="O172" s="259"/>
      <c r="P172" s="249"/>
      <c r="Q172" s="49">
        <v>2810970700</v>
      </c>
      <c r="R172" s="49" t="s">
        <v>613</v>
      </c>
      <c r="S172" s="49">
        <f t="shared" si="37"/>
        <v>293.73</v>
      </c>
      <c r="T172" s="49">
        <f t="shared" si="38"/>
        <v>250.15</v>
      </c>
      <c r="U172">
        <v>231.58</v>
      </c>
      <c r="V172" s="353">
        <v>220.1</v>
      </c>
      <c r="Y172" s="49">
        <v>2810970700</v>
      </c>
      <c r="Z172" s="49" t="s">
        <v>613</v>
      </c>
      <c r="AA172">
        <v>231.58</v>
      </c>
      <c r="AC172" s="401">
        <v>2810906400</v>
      </c>
      <c r="AD172" t="s">
        <v>610</v>
      </c>
      <c r="AE172" s="325">
        <v>46.9</v>
      </c>
      <c r="AG172" s="401">
        <v>2810906400</v>
      </c>
      <c r="AH172" t="s">
        <v>610</v>
      </c>
      <c r="AI172" s="325">
        <v>55.08</v>
      </c>
    </row>
    <row r="173" spans="2:35">
      <c r="B173" s="210">
        <v>2811921180</v>
      </c>
      <c r="D173" s="342">
        <f t="shared" si="43"/>
        <v>325.56</v>
      </c>
      <c r="E173" s="211">
        <f t="shared" si="44"/>
        <v>375.64</v>
      </c>
      <c r="F173" s="270">
        <v>319.29000000000002</v>
      </c>
      <c r="G173" s="216" t="s">
        <v>1101</v>
      </c>
      <c r="H173" s="175">
        <v>158</v>
      </c>
      <c r="J173" s="49">
        <f t="shared" si="39"/>
        <v>2811921280</v>
      </c>
      <c r="K173" s="212">
        <f t="shared" si="40"/>
        <v>401.97</v>
      </c>
      <c r="L173" s="270">
        <v>341.67</v>
      </c>
      <c r="M173" s="270">
        <f t="shared" si="41"/>
        <v>341.67</v>
      </c>
      <c r="N173" s="270">
        <f t="shared" si="42"/>
        <v>341.67450000000002</v>
      </c>
      <c r="O173" s="259"/>
      <c r="P173" s="249"/>
      <c r="Q173" s="49">
        <v>2810980700</v>
      </c>
      <c r="R173" s="49" t="s">
        <v>614</v>
      </c>
      <c r="S173" s="49">
        <f t="shared" si="37"/>
        <v>306.73</v>
      </c>
      <c r="T173" s="49">
        <f t="shared" si="38"/>
        <v>261.22000000000003</v>
      </c>
      <c r="U173">
        <v>231.58</v>
      </c>
      <c r="V173" s="353">
        <v>256.25</v>
      </c>
      <c r="Y173" s="49">
        <v>2810980700</v>
      </c>
      <c r="Z173" s="49" t="s">
        <v>614</v>
      </c>
      <c r="AA173">
        <v>231.58</v>
      </c>
      <c r="AC173" s="401">
        <v>2810912210</v>
      </c>
      <c r="AD173" t="s">
        <v>611</v>
      </c>
      <c r="AE173" s="325">
        <v>225.37</v>
      </c>
      <c r="AG173" s="401">
        <v>2810912210</v>
      </c>
      <c r="AH173" t="s">
        <v>611</v>
      </c>
      <c r="AI173" s="325">
        <v>264.63</v>
      </c>
    </row>
    <row r="174" spans="2:35">
      <c r="B174" s="210">
        <v>2811921280</v>
      </c>
      <c r="D174" s="342">
        <f t="shared" si="43"/>
        <v>322.95</v>
      </c>
      <c r="E174" s="211">
        <f t="shared" si="44"/>
        <v>401.97</v>
      </c>
      <c r="F174" s="270">
        <v>341.67</v>
      </c>
      <c r="G174" s="216" t="s">
        <v>1102</v>
      </c>
      <c r="H174" s="175">
        <v>158</v>
      </c>
      <c r="J174" s="49">
        <f t="shared" si="39"/>
        <v>2811941080</v>
      </c>
      <c r="K174" s="212">
        <f t="shared" si="40"/>
        <v>436.37</v>
      </c>
      <c r="L174" s="270">
        <v>370.91</v>
      </c>
      <c r="M174" s="270">
        <f t="shared" si="41"/>
        <v>370.91</v>
      </c>
      <c r="N174" s="270">
        <f t="shared" si="42"/>
        <v>370.91449999999998</v>
      </c>
      <c r="O174" s="259"/>
      <c r="P174" s="249"/>
      <c r="Q174" s="49">
        <v>2810981600</v>
      </c>
      <c r="R174" s="49" t="s">
        <v>615</v>
      </c>
      <c r="S174" s="49">
        <f t="shared" si="37"/>
        <v>193.48</v>
      </c>
      <c r="T174" s="49">
        <f t="shared" si="38"/>
        <v>164.77</v>
      </c>
      <c r="U174">
        <v>115.81</v>
      </c>
      <c r="V174" s="353">
        <v>414.48</v>
      </c>
      <c r="Y174" s="49">
        <v>2810981600</v>
      </c>
      <c r="Z174" s="49" t="s">
        <v>615</v>
      </c>
      <c r="AA174">
        <v>115.81</v>
      </c>
      <c r="AC174" s="401">
        <v>2810915400</v>
      </c>
      <c r="AD174" t="s">
        <v>595</v>
      </c>
      <c r="AE174" s="325">
        <v>278.92</v>
      </c>
      <c r="AG174" s="401">
        <v>2810915400</v>
      </c>
      <c r="AH174" t="s">
        <v>595</v>
      </c>
      <c r="AI174" s="325">
        <v>327.51</v>
      </c>
    </row>
    <row r="175" spans="2:35">
      <c r="B175" s="210">
        <v>2811941080</v>
      </c>
      <c r="D175" s="342">
        <f t="shared" si="43"/>
        <v>355.21</v>
      </c>
      <c r="E175" s="211">
        <f t="shared" si="44"/>
        <v>436.37</v>
      </c>
      <c r="F175" s="270">
        <v>370.91</v>
      </c>
      <c r="G175" s="216" t="s">
        <v>1103</v>
      </c>
      <c r="H175" s="175">
        <v>158</v>
      </c>
      <c r="J175" s="49">
        <f t="shared" si="39"/>
        <v>2811941180</v>
      </c>
      <c r="K175" s="212">
        <f t="shared" si="40"/>
        <v>413.17</v>
      </c>
      <c r="L175" s="270">
        <v>351.19</v>
      </c>
      <c r="M175" s="270">
        <f t="shared" si="41"/>
        <v>351.19</v>
      </c>
      <c r="N175" s="270">
        <f t="shared" si="42"/>
        <v>351.19450000000001</v>
      </c>
      <c r="O175" s="259"/>
      <c r="P175" s="249"/>
      <c r="Q175" s="49">
        <v>2810982100</v>
      </c>
      <c r="R175" s="49" t="s">
        <v>616</v>
      </c>
      <c r="S175" s="49">
        <f t="shared" si="37"/>
        <v>229.58</v>
      </c>
      <c r="T175" s="49">
        <f t="shared" si="38"/>
        <v>195.52</v>
      </c>
      <c r="U175">
        <v>173.69</v>
      </c>
      <c r="V175" s="353">
        <v>227.49</v>
      </c>
      <c r="Y175" s="49">
        <v>2810982100</v>
      </c>
      <c r="Z175" s="49" t="s">
        <v>616</v>
      </c>
      <c r="AA175">
        <v>173.69</v>
      </c>
      <c r="AC175" s="401">
        <v>2810920900</v>
      </c>
      <c r="AD175" t="s">
        <v>612</v>
      </c>
      <c r="AE175" s="325">
        <v>338.89</v>
      </c>
      <c r="AG175" s="401">
        <v>2810920900</v>
      </c>
      <c r="AH175" t="s">
        <v>612</v>
      </c>
      <c r="AI175" s="325">
        <v>397.92</v>
      </c>
    </row>
    <row r="176" spans="2:35">
      <c r="B176" s="210">
        <v>2811941180</v>
      </c>
      <c r="D176" s="342">
        <f t="shared" si="43"/>
        <v>358.1</v>
      </c>
      <c r="E176" s="211">
        <f t="shared" si="44"/>
        <v>413.17</v>
      </c>
      <c r="F176" s="270">
        <v>351.19</v>
      </c>
      <c r="G176" s="216" t="s">
        <v>1104</v>
      </c>
      <c r="H176" s="175">
        <v>158</v>
      </c>
      <c r="J176" s="49">
        <f t="shared" si="39"/>
        <v>2811941280</v>
      </c>
      <c r="K176" s="212">
        <f t="shared" si="40"/>
        <v>449.64</v>
      </c>
      <c r="L176" s="270">
        <v>382.19</v>
      </c>
      <c r="M176" s="270">
        <f t="shared" si="41"/>
        <v>382.19</v>
      </c>
      <c r="N176" s="270">
        <f t="shared" si="42"/>
        <v>382.19399999999996</v>
      </c>
      <c r="O176" s="259"/>
      <c r="P176" s="249"/>
      <c r="Q176" s="49">
        <v>2811000980</v>
      </c>
      <c r="R176" s="49" t="s">
        <v>617</v>
      </c>
      <c r="S176" s="49">
        <f t="shared" si="37"/>
        <v>108.02</v>
      </c>
      <c r="T176" s="49">
        <f t="shared" si="38"/>
        <v>91.99</v>
      </c>
      <c r="U176">
        <v>84.68</v>
      </c>
      <c r="V176" s="353">
        <v>227.49</v>
      </c>
      <c r="Y176" s="49">
        <v>2811000980</v>
      </c>
      <c r="Z176" s="49" t="s">
        <v>617</v>
      </c>
      <c r="AA176">
        <v>84.68</v>
      </c>
      <c r="AC176" s="401">
        <v>2810970700</v>
      </c>
      <c r="AD176" t="s">
        <v>613</v>
      </c>
      <c r="AE176" s="325">
        <v>250.15</v>
      </c>
      <c r="AG176" s="401">
        <v>2810970700</v>
      </c>
      <c r="AH176" t="s">
        <v>613</v>
      </c>
      <c r="AI176" s="325">
        <v>293.73</v>
      </c>
    </row>
    <row r="177" spans="2:35">
      <c r="B177" s="210">
        <v>2811941280</v>
      </c>
      <c r="D177" s="342">
        <f t="shared" si="43"/>
        <v>355.21</v>
      </c>
      <c r="E177" s="211">
        <f t="shared" si="44"/>
        <v>449.64</v>
      </c>
      <c r="F177" s="270">
        <v>382.19</v>
      </c>
      <c r="G177" s="216" t="s">
        <v>1105</v>
      </c>
      <c r="H177" s="175">
        <v>158</v>
      </c>
      <c r="J177" s="49">
        <f t="shared" si="39"/>
        <v>2811951080</v>
      </c>
      <c r="K177" s="212">
        <f t="shared" si="40"/>
        <v>478.67</v>
      </c>
      <c r="L177" s="270">
        <v>406.87</v>
      </c>
      <c r="M177" s="270">
        <f t="shared" si="41"/>
        <v>406.87</v>
      </c>
      <c r="N177" s="270">
        <f t="shared" si="42"/>
        <v>406.86950000000002</v>
      </c>
      <c r="O177" s="259"/>
      <c r="P177" s="249"/>
      <c r="Q177" s="49">
        <v>2811002080</v>
      </c>
      <c r="R177" s="49" t="s">
        <v>618</v>
      </c>
      <c r="S177" s="49">
        <f t="shared" si="37"/>
        <v>59.62</v>
      </c>
      <c r="T177" s="49">
        <f t="shared" si="38"/>
        <v>50.77</v>
      </c>
      <c r="U177">
        <v>53.07</v>
      </c>
      <c r="V177" s="353">
        <v>113.76</v>
      </c>
      <c r="Y177" s="49">
        <v>2811002080</v>
      </c>
      <c r="Z177" s="49" t="s">
        <v>618</v>
      </c>
      <c r="AA177">
        <v>53.07</v>
      </c>
      <c r="AC177" s="401">
        <v>2810980700</v>
      </c>
      <c r="AD177" t="s">
        <v>614</v>
      </c>
      <c r="AE177" s="325">
        <v>261.22000000000003</v>
      </c>
      <c r="AG177" s="401">
        <v>2810980700</v>
      </c>
      <c r="AH177" t="s">
        <v>614</v>
      </c>
      <c r="AI177" s="325">
        <v>306.73</v>
      </c>
    </row>
    <row r="178" spans="2:35">
      <c r="B178" s="210">
        <v>2811951080</v>
      </c>
      <c r="D178" s="342">
        <f t="shared" si="43"/>
        <v>390.75</v>
      </c>
      <c r="E178" s="211">
        <f t="shared" si="44"/>
        <v>478.67</v>
      </c>
      <c r="F178" s="270">
        <v>406.87</v>
      </c>
      <c r="G178" s="216" t="s">
        <v>1106</v>
      </c>
      <c r="H178" s="175">
        <v>158</v>
      </c>
      <c r="J178" s="49">
        <f t="shared" si="39"/>
        <v>2811951180</v>
      </c>
      <c r="K178" s="212">
        <f t="shared" si="40"/>
        <v>454.48</v>
      </c>
      <c r="L178" s="270">
        <v>386.31</v>
      </c>
      <c r="M178" s="270">
        <f t="shared" si="41"/>
        <v>386.31</v>
      </c>
      <c r="N178" s="270">
        <f t="shared" si="42"/>
        <v>386.30799999999999</v>
      </c>
      <c r="O178" s="259"/>
      <c r="P178" s="249"/>
      <c r="Q178" s="49">
        <v>2811002580</v>
      </c>
      <c r="S178" s="49">
        <f t="shared" si="37"/>
        <v>52.47</v>
      </c>
      <c r="T178" s="49">
        <f t="shared" si="38"/>
        <v>44.68</v>
      </c>
      <c r="U178">
        <v>40.619999999999997</v>
      </c>
      <c r="V178" s="353">
        <v>170.63</v>
      </c>
      <c r="Y178" s="49">
        <v>2811002580</v>
      </c>
      <c r="Z178" s="49"/>
      <c r="AA178">
        <v>40.619999999999997</v>
      </c>
      <c r="AC178" s="401">
        <v>2810981600</v>
      </c>
      <c r="AD178" t="s">
        <v>615</v>
      </c>
      <c r="AE178" s="325">
        <v>164.77</v>
      </c>
      <c r="AG178" s="401">
        <v>2810981600</v>
      </c>
      <c r="AH178" t="s">
        <v>615</v>
      </c>
      <c r="AI178" s="325">
        <v>193.48</v>
      </c>
    </row>
    <row r="179" spans="2:35">
      <c r="B179" s="210">
        <v>2811951180</v>
      </c>
      <c r="D179" s="342">
        <f t="shared" si="43"/>
        <v>393.9</v>
      </c>
      <c r="E179" s="211">
        <f t="shared" si="44"/>
        <v>454.48</v>
      </c>
      <c r="F179" s="270">
        <v>386.31</v>
      </c>
      <c r="G179" s="216" t="s">
        <v>1107</v>
      </c>
      <c r="H179" s="175">
        <v>158</v>
      </c>
      <c r="J179" s="49">
        <f t="shared" si="39"/>
        <v>2811951280</v>
      </c>
      <c r="K179" s="212">
        <f t="shared" si="40"/>
        <v>490.6</v>
      </c>
      <c r="L179" s="270">
        <v>417.01</v>
      </c>
      <c r="M179" s="270">
        <f t="shared" si="41"/>
        <v>417.01</v>
      </c>
      <c r="N179" s="270">
        <f t="shared" si="42"/>
        <v>417.01</v>
      </c>
      <c r="O179" s="259"/>
      <c r="P179" s="253"/>
      <c r="Q179" s="49">
        <v>2811002680</v>
      </c>
      <c r="R179" s="49" t="s">
        <v>619</v>
      </c>
      <c r="S179" s="49">
        <f t="shared" si="37"/>
        <v>52.52</v>
      </c>
      <c r="T179" s="49">
        <f t="shared" si="38"/>
        <v>44.73</v>
      </c>
      <c r="U179">
        <v>46.76</v>
      </c>
      <c r="V179" s="353">
        <v>85.04</v>
      </c>
      <c r="Y179" s="49">
        <v>2811002680</v>
      </c>
      <c r="Z179" s="49" t="s">
        <v>619</v>
      </c>
      <c r="AA179">
        <v>46.76</v>
      </c>
      <c r="AC179" s="401">
        <v>2810982100</v>
      </c>
      <c r="AD179" t="s">
        <v>616</v>
      </c>
      <c r="AE179" s="325">
        <v>195.52</v>
      </c>
      <c r="AG179" s="401">
        <v>2810982100</v>
      </c>
      <c r="AH179" t="s">
        <v>616</v>
      </c>
      <c r="AI179" s="325">
        <v>229.58</v>
      </c>
    </row>
    <row r="180" spans="2:35">
      <c r="B180" s="210">
        <v>2811951280</v>
      </c>
      <c r="D180" s="342">
        <f t="shared" si="43"/>
        <v>390.75</v>
      </c>
      <c r="E180" s="211">
        <f t="shared" si="44"/>
        <v>490.6</v>
      </c>
      <c r="F180" s="270">
        <v>417.01</v>
      </c>
      <c r="G180" s="216" t="s">
        <v>1108</v>
      </c>
      <c r="H180" s="175">
        <v>158</v>
      </c>
      <c r="K180" s="212"/>
      <c r="L180" s="359"/>
      <c r="M180" s="359"/>
      <c r="N180" s="359"/>
      <c r="O180" s="259"/>
      <c r="P180" s="253"/>
      <c r="Q180" s="49">
        <v>2811002710</v>
      </c>
      <c r="R180" s="49" t="s">
        <v>620</v>
      </c>
      <c r="S180" s="49">
        <f t="shared" si="37"/>
        <v>26.33</v>
      </c>
      <c r="T180" s="49">
        <f t="shared" si="38"/>
        <v>22.42</v>
      </c>
      <c r="U180">
        <v>23.44</v>
      </c>
      <c r="V180" s="353">
        <v>53.31</v>
      </c>
      <c r="Y180" s="49">
        <v>2811002710</v>
      </c>
      <c r="Z180" s="49" t="s">
        <v>620</v>
      </c>
      <c r="AA180">
        <v>23.44</v>
      </c>
      <c r="AC180" s="401">
        <v>2811000980</v>
      </c>
      <c r="AD180" t="s">
        <v>617</v>
      </c>
      <c r="AE180" s="325">
        <v>91.99</v>
      </c>
      <c r="AG180" s="401">
        <v>2811000980</v>
      </c>
      <c r="AH180" t="s">
        <v>617</v>
      </c>
      <c r="AI180" s="325">
        <v>108.02</v>
      </c>
    </row>
    <row r="181" spans="2:35">
      <c r="B181" s="210"/>
      <c r="E181" s="211"/>
      <c r="F181" s="329"/>
      <c r="G181" s="216"/>
      <c r="J181" s="49">
        <f t="shared" ref="J181:J199" si="45">B182*$K$13</f>
        <v>2811101880</v>
      </c>
      <c r="K181" s="212">
        <f t="shared" ref="K181:K199" si="46">VLOOKUP(J181,$Q$14:$V$1164,3,FALSE)</f>
        <v>27.51</v>
      </c>
      <c r="L181" s="270">
        <v>23.38</v>
      </c>
      <c r="M181" s="270">
        <f t="shared" si="41"/>
        <v>23.38</v>
      </c>
      <c r="N181" s="270">
        <f t="shared" ref="N181:N199" si="47">K181*$N$13</f>
        <v>23.383500000000002</v>
      </c>
      <c r="O181" s="259"/>
      <c r="P181" s="253"/>
      <c r="Q181" s="49">
        <v>2811002880</v>
      </c>
      <c r="R181" s="49" t="s">
        <v>621</v>
      </c>
      <c r="S181" s="49">
        <f t="shared" si="37"/>
        <v>393.55</v>
      </c>
      <c r="T181" s="49">
        <f t="shared" si="38"/>
        <v>335.16</v>
      </c>
      <c r="U181">
        <v>329.31</v>
      </c>
      <c r="V181" s="353">
        <v>40.799999999999997</v>
      </c>
      <c r="Y181" s="49">
        <v>2811002880</v>
      </c>
      <c r="Z181" s="49" t="s">
        <v>621</v>
      </c>
      <c r="AA181">
        <v>329.31</v>
      </c>
      <c r="AC181" s="401">
        <v>2811002080</v>
      </c>
      <c r="AD181" t="s">
        <v>618</v>
      </c>
      <c r="AE181" s="325">
        <v>50.77</v>
      </c>
      <c r="AG181" s="401">
        <v>2811002080</v>
      </c>
      <c r="AH181" t="s">
        <v>618</v>
      </c>
      <c r="AI181" s="325">
        <v>59.62</v>
      </c>
    </row>
    <row r="182" spans="2:35">
      <c r="B182" s="210">
        <v>2811101880</v>
      </c>
      <c r="C182" s="202"/>
      <c r="D182" s="342">
        <f t="shared" ref="D182:D200" si="48">VLOOKUP(B182,$Y$13:$AA$620,3,FALSE)</f>
        <v>35.75</v>
      </c>
      <c r="E182" s="211">
        <f t="shared" ref="E182:E200" si="49">VLOOKUP(B182,$Q$14:$V$1164,3,FALSE)</f>
        <v>27.51</v>
      </c>
      <c r="F182" s="270">
        <v>23.38</v>
      </c>
      <c r="G182" s="174" t="s">
        <v>1109</v>
      </c>
      <c r="H182" s="175">
        <v>20</v>
      </c>
      <c r="J182" s="49">
        <f t="shared" si="45"/>
        <v>2811111880</v>
      </c>
      <c r="K182" s="212">
        <f t="shared" si="46"/>
        <v>32.67</v>
      </c>
      <c r="L182" s="270">
        <v>27.77</v>
      </c>
      <c r="M182" s="270">
        <f t="shared" si="41"/>
        <v>27.77</v>
      </c>
      <c r="N182" s="270">
        <f t="shared" si="47"/>
        <v>27.769500000000001</v>
      </c>
      <c r="O182" s="259"/>
      <c r="P182" s="249"/>
      <c r="Q182" s="49">
        <v>2811004500</v>
      </c>
      <c r="R182" s="49" t="s">
        <v>622</v>
      </c>
      <c r="S182" s="49">
        <f t="shared" si="37"/>
        <v>613.55999999999995</v>
      </c>
      <c r="T182" s="49">
        <f t="shared" si="38"/>
        <v>522.53</v>
      </c>
      <c r="U182">
        <v>423.55</v>
      </c>
      <c r="V182" s="353">
        <v>46.98</v>
      </c>
      <c r="Y182" s="49">
        <v>2811004500</v>
      </c>
      <c r="Z182" s="49" t="s">
        <v>622</v>
      </c>
      <c r="AA182">
        <v>423.55</v>
      </c>
      <c r="AC182" s="401">
        <v>2811002580</v>
      </c>
      <c r="AD182" t="s">
        <v>1758</v>
      </c>
      <c r="AE182" s="325">
        <v>44.68</v>
      </c>
      <c r="AG182" s="401">
        <v>2811002580</v>
      </c>
      <c r="AH182" t="s">
        <v>1758</v>
      </c>
      <c r="AI182" s="325">
        <v>52.47</v>
      </c>
    </row>
    <row r="183" spans="2:35">
      <c r="B183" s="210">
        <v>2811111880</v>
      </c>
      <c r="C183" s="202"/>
      <c r="D183" s="342">
        <f t="shared" si="48"/>
        <v>42.15</v>
      </c>
      <c r="E183" s="211">
        <f t="shared" si="49"/>
        <v>32.67</v>
      </c>
      <c r="F183" s="270">
        <v>27.77</v>
      </c>
      <c r="G183" s="174" t="s">
        <v>1109</v>
      </c>
      <c r="H183" s="175">
        <v>20</v>
      </c>
      <c r="J183" s="49">
        <f t="shared" si="45"/>
        <v>2811211880</v>
      </c>
      <c r="K183" s="212">
        <f t="shared" si="46"/>
        <v>50</v>
      </c>
      <c r="L183" s="270">
        <v>42.5</v>
      </c>
      <c r="M183" s="270">
        <f t="shared" si="41"/>
        <v>42.5</v>
      </c>
      <c r="N183" s="270">
        <f t="shared" si="47"/>
        <v>42.5</v>
      </c>
      <c r="O183" s="259"/>
      <c r="P183" s="253"/>
      <c r="Q183" s="49">
        <v>2811007502</v>
      </c>
      <c r="R183" s="49" t="s">
        <v>623</v>
      </c>
      <c r="S183" s="49">
        <f t="shared" si="37"/>
        <v>10.76</v>
      </c>
      <c r="T183" s="49">
        <f t="shared" si="38"/>
        <v>9.16</v>
      </c>
      <c r="U183">
        <v>9.58</v>
      </c>
      <c r="V183" s="353">
        <v>23.53</v>
      </c>
      <c r="Y183" s="49">
        <v>2811007502</v>
      </c>
      <c r="Z183" s="49" t="s">
        <v>623</v>
      </c>
      <c r="AA183">
        <v>9.58</v>
      </c>
      <c r="AC183" s="405">
        <v>2811002680</v>
      </c>
      <c r="AD183" s="49" t="s">
        <v>619</v>
      </c>
      <c r="AE183" s="325">
        <v>44.73</v>
      </c>
      <c r="AG183" s="405">
        <v>2811002680</v>
      </c>
      <c r="AH183" s="49" t="s">
        <v>619</v>
      </c>
      <c r="AI183" s="325">
        <v>52.52</v>
      </c>
    </row>
    <row r="184" spans="2:35">
      <c r="B184" s="210">
        <v>2811211880</v>
      </c>
      <c r="C184" s="202"/>
      <c r="D184" s="342">
        <f t="shared" si="48"/>
        <v>44.52</v>
      </c>
      <c r="E184" s="211">
        <f t="shared" si="49"/>
        <v>50</v>
      </c>
      <c r="F184" s="270">
        <v>42.5</v>
      </c>
      <c r="G184" s="174" t="s">
        <v>1109</v>
      </c>
      <c r="H184" s="175">
        <v>25</v>
      </c>
      <c r="J184" s="49">
        <f t="shared" si="45"/>
        <v>2811221880</v>
      </c>
      <c r="K184" s="212">
        <f t="shared" si="46"/>
        <v>60.04</v>
      </c>
      <c r="L184" s="270">
        <v>51.03</v>
      </c>
      <c r="M184" s="270">
        <f t="shared" si="41"/>
        <v>51.03</v>
      </c>
      <c r="N184" s="270">
        <f t="shared" si="47"/>
        <v>51.033999999999999</v>
      </c>
      <c r="O184" s="259"/>
      <c r="P184" s="249"/>
      <c r="Q184" s="49">
        <v>2811007700</v>
      </c>
      <c r="R184" s="49" t="s">
        <v>624</v>
      </c>
      <c r="S184" s="49">
        <f t="shared" si="37"/>
        <v>13.93</v>
      </c>
      <c r="T184" s="49">
        <f t="shared" si="38"/>
        <v>11.86</v>
      </c>
      <c r="U184">
        <v>12.4</v>
      </c>
      <c r="V184" s="353">
        <v>343.31</v>
      </c>
      <c r="Y184" s="49">
        <v>2811007700</v>
      </c>
      <c r="Z184" s="49" t="s">
        <v>624</v>
      </c>
      <c r="AA184">
        <v>12.4</v>
      </c>
      <c r="AC184" s="401">
        <v>2811002710</v>
      </c>
      <c r="AD184" t="s">
        <v>620</v>
      </c>
      <c r="AE184" s="325">
        <v>22.42</v>
      </c>
      <c r="AG184" s="401">
        <v>2811002710</v>
      </c>
      <c r="AH184" t="s">
        <v>620</v>
      </c>
      <c r="AI184" s="325">
        <v>26.33</v>
      </c>
    </row>
    <row r="185" spans="2:35">
      <c r="B185" s="210">
        <v>2811221880</v>
      </c>
      <c r="C185" s="202"/>
      <c r="D185" s="342">
        <f t="shared" si="48"/>
        <v>60.8</v>
      </c>
      <c r="E185" s="211">
        <f t="shared" si="49"/>
        <v>60.04</v>
      </c>
      <c r="F185" s="270">
        <v>51.03</v>
      </c>
      <c r="G185" s="174" t="s">
        <v>1109</v>
      </c>
      <c r="H185" s="175">
        <v>25</v>
      </c>
      <c r="J185" s="49">
        <f t="shared" si="45"/>
        <v>2811431880</v>
      </c>
      <c r="K185" s="212">
        <f t="shared" si="46"/>
        <v>81.89</v>
      </c>
      <c r="L185" s="270">
        <v>69.61</v>
      </c>
      <c r="M185" s="270">
        <f t="shared" si="41"/>
        <v>69.61</v>
      </c>
      <c r="N185" s="270">
        <f t="shared" si="47"/>
        <v>69.606499999999997</v>
      </c>
      <c r="O185" s="259"/>
      <c r="P185" s="249"/>
      <c r="Q185" s="49">
        <v>2811007900</v>
      </c>
      <c r="R185" s="49" t="s">
        <v>625</v>
      </c>
      <c r="S185" s="49">
        <f t="shared" si="37"/>
        <v>18.600000000000001</v>
      </c>
      <c r="T185" s="49">
        <f t="shared" si="38"/>
        <v>15.83</v>
      </c>
      <c r="U185">
        <v>16.55</v>
      </c>
      <c r="V185" s="353">
        <v>405.01</v>
      </c>
      <c r="Y185" s="49">
        <v>2811007900</v>
      </c>
      <c r="Z185" s="49" t="s">
        <v>625</v>
      </c>
      <c r="AA185">
        <v>16.55</v>
      </c>
      <c r="AC185" s="401">
        <v>2811002880</v>
      </c>
      <c r="AD185" t="s">
        <v>621</v>
      </c>
      <c r="AE185" s="325">
        <v>335.16</v>
      </c>
      <c r="AG185" s="401">
        <v>2811002880</v>
      </c>
      <c r="AH185" t="s">
        <v>621</v>
      </c>
      <c r="AI185" s="325">
        <v>393.55</v>
      </c>
    </row>
    <row r="186" spans="2:35">
      <c r="B186" s="210">
        <v>2811431880</v>
      </c>
      <c r="C186" s="202"/>
      <c r="D186" s="342">
        <f t="shared" si="48"/>
        <v>85.53</v>
      </c>
      <c r="E186" s="211">
        <f t="shared" si="49"/>
        <v>81.89</v>
      </c>
      <c r="F186" s="270">
        <v>69.61</v>
      </c>
      <c r="G186" s="174" t="s">
        <v>1109</v>
      </c>
      <c r="H186" s="175">
        <v>40</v>
      </c>
      <c r="J186" s="49">
        <f t="shared" si="45"/>
        <v>2811441880</v>
      </c>
      <c r="K186" s="212">
        <f t="shared" si="46"/>
        <v>88.51</v>
      </c>
      <c r="L186" s="270">
        <v>75.23</v>
      </c>
      <c r="M186" s="270">
        <f t="shared" si="41"/>
        <v>75.23</v>
      </c>
      <c r="N186" s="270">
        <f t="shared" si="47"/>
        <v>75.233500000000006</v>
      </c>
      <c r="O186" s="259"/>
      <c r="P186" s="249"/>
      <c r="Q186" s="49">
        <v>2811012710</v>
      </c>
      <c r="R186" s="49" t="s">
        <v>626</v>
      </c>
      <c r="S186" s="49">
        <f t="shared" si="37"/>
        <v>52.45</v>
      </c>
      <c r="T186" s="49">
        <f t="shared" si="38"/>
        <v>44.67</v>
      </c>
      <c r="U186">
        <v>46.7</v>
      </c>
      <c r="V186" s="353">
        <v>9.6300000000000008</v>
      </c>
      <c r="Y186" s="49">
        <v>2811012710</v>
      </c>
      <c r="Z186" s="49" t="s">
        <v>626</v>
      </c>
      <c r="AA186">
        <v>46.7</v>
      </c>
      <c r="AC186" s="401">
        <v>2811004500</v>
      </c>
      <c r="AD186" t="s">
        <v>622</v>
      </c>
      <c r="AE186" s="402">
        <v>522.53</v>
      </c>
      <c r="AG186" s="401">
        <v>2811004500</v>
      </c>
      <c r="AH186" t="s">
        <v>622</v>
      </c>
      <c r="AI186" s="402">
        <v>613.55999999999995</v>
      </c>
    </row>
    <row r="187" spans="2:35">
      <c r="B187" s="210">
        <v>2811441880</v>
      </c>
      <c r="C187" s="202"/>
      <c r="D187" s="342">
        <f t="shared" si="48"/>
        <v>73.400000000000006</v>
      </c>
      <c r="E187" s="211">
        <f t="shared" si="49"/>
        <v>88.51</v>
      </c>
      <c r="F187" s="270">
        <v>75.23</v>
      </c>
      <c r="G187" s="174" t="s">
        <v>1109</v>
      </c>
      <c r="H187" s="175">
        <v>40</v>
      </c>
      <c r="J187" s="49">
        <f t="shared" si="45"/>
        <v>2811541880</v>
      </c>
      <c r="K187" s="212">
        <f t="shared" si="46"/>
        <v>105.18</v>
      </c>
      <c r="L187" s="270">
        <v>89.4</v>
      </c>
      <c r="M187" s="270">
        <f t="shared" si="41"/>
        <v>89.4</v>
      </c>
      <c r="N187" s="270">
        <f t="shared" si="47"/>
        <v>89.403000000000006</v>
      </c>
      <c r="O187" s="259"/>
      <c r="P187" s="249"/>
      <c r="Q187" s="49">
        <v>2811014900</v>
      </c>
      <c r="R187" s="49" t="s">
        <v>1158</v>
      </c>
      <c r="S187" s="49">
        <f t="shared" si="37"/>
        <v>1.07</v>
      </c>
      <c r="T187" s="49">
        <f t="shared" si="38"/>
        <v>0.9</v>
      </c>
      <c r="U187">
        <v>1.34</v>
      </c>
      <c r="V187" s="353">
        <v>12.45</v>
      </c>
      <c r="Y187" s="49">
        <v>2811014900</v>
      </c>
      <c r="Z187" s="49" t="s">
        <v>1158</v>
      </c>
      <c r="AA187">
        <v>1.34</v>
      </c>
      <c r="AC187" s="401">
        <v>2811007502</v>
      </c>
      <c r="AD187" t="s">
        <v>623</v>
      </c>
      <c r="AE187" s="325">
        <v>9.16</v>
      </c>
      <c r="AG187" s="401">
        <v>2811007502</v>
      </c>
      <c r="AH187" t="s">
        <v>623</v>
      </c>
      <c r="AI187" s="325">
        <v>10.76</v>
      </c>
    </row>
    <row r="188" spans="2:35">
      <c r="B188" s="210">
        <v>2811541880</v>
      </c>
      <c r="C188" s="202"/>
      <c r="D188" s="342">
        <f t="shared" si="48"/>
        <v>91.43</v>
      </c>
      <c r="E188" s="211">
        <f t="shared" si="49"/>
        <v>105.18</v>
      </c>
      <c r="F188" s="270">
        <v>89.4</v>
      </c>
      <c r="G188" s="174" t="s">
        <v>1109</v>
      </c>
      <c r="H188" s="175">
        <v>50</v>
      </c>
      <c r="J188" s="49">
        <f t="shared" si="45"/>
        <v>2811551880</v>
      </c>
      <c r="K188" s="212">
        <f t="shared" si="46"/>
        <v>108.34</v>
      </c>
      <c r="L188" s="270">
        <v>92.09</v>
      </c>
      <c r="M188" s="270">
        <f t="shared" si="41"/>
        <v>92.09</v>
      </c>
      <c r="N188" s="270">
        <f t="shared" si="47"/>
        <v>92.088999999999999</v>
      </c>
      <c r="O188" s="259"/>
      <c r="P188" s="253"/>
      <c r="Q188" s="49">
        <v>2811017200</v>
      </c>
      <c r="R188" s="49" t="s">
        <v>627</v>
      </c>
      <c r="S188" s="49">
        <f t="shared" si="37"/>
        <v>3.9</v>
      </c>
      <c r="T188" s="49">
        <f t="shared" si="38"/>
        <v>3.32</v>
      </c>
      <c r="U188">
        <v>3.47</v>
      </c>
      <c r="V188" s="353">
        <v>16.63</v>
      </c>
      <c r="Y188" s="49">
        <v>2811017200</v>
      </c>
      <c r="Z188" s="49" t="s">
        <v>627</v>
      </c>
      <c r="AA188">
        <v>3.47</v>
      </c>
      <c r="AC188" s="401">
        <v>2811007700</v>
      </c>
      <c r="AD188" t="s">
        <v>624</v>
      </c>
      <c r="AE188" s="325">
        <v>11.86</v>
      </c>
      <c r="AG188" s="401">
        <v>2811007700</v>
      </c>
      <c r="AH188" t="s">
        <v>624</v>
      </c>
      <c r="AI188" s="325">
        <v>13.93</v>
      </c>
    </row>
    <row r="189" spans="2:35">
      <c r="B189" s="210">
        <v>2811551880</v>
      </c>
      <c r="C189" s="202"/>
      <c r="D189" s="342">
        <f t="shared" si="48"/>
        <v>93.87</v>
      </c>
      <c r="E189" s="211">
        <f t="shared" si="49"/>
        <v>108.34</v>
      </c>
      <c r="F189" s="270">
        <v>92.09</v>
      </c>
      <c r="G189" s="174" t="s">
        <v>1109</v>
      </c>
      <c r="H189" s="175">
        <v>50</v>
      </c>
      <c r="J189" s="49">
        <f t="shared" si="45"/>
        <v>2811651890</v>
      </c>
      <c r="K189" s="212">
        <f t="shared" si="46"/>
        <v>192.94</v>
      </c>
      <c r="L189" s="270">
        <v>164</v>
      </c>
      <c r="M189" s="270">
        <f t="shared" si="41"/>
        <v>164</v>
      </c>
      <c r="N189" s="270">
        <f t="shared" si="47"/>
        <v>163.999</v>
      </c>
      <c r="O189" s="259"/>
      <c r="P189" s="253"/>
      <c r="Q189" s="49">
        <v>2811022710</v>
      </c>
      <c r="R189" s="49" t="s">
        <v>628</v>
      </c>
      <c r="S189" s="49">
        <f t="shared" si="37"/>
        <v>72.3</v>
      </c>
      <c r="T189" s="49">
        <f t="shared" si="38"/>
        <v>61.57</v>
      </c>
      <c r="U189">
        <v>64.36</v>
      </c>
      <c r="V189" s="353">
        <v>46.89</v>
      </c>
      <c r="Y189" s="49">
        <v>2811022710</v>
      </c>
      <c r="Z189" s="49" t="s">
        <v>628</v>
      </c>
      <c r="AA189">
        <v>64.36</v>
      </c>
      <c r="AC189" s="405">
        <v>2811007900</v>
      </c>
      <c r="AD189" s="49" t="s">
        <v>625</v>
      </c>
      <c r="AE189" s="325">
        <v>15.83</v>
      </c>
      <c r="AG189" s="405">
        <v>2811007900</v>
      </c>
      <c r="AH189" s="49" t="s">
        <v>625</v>
      </c>
      <c r="AI189" s="325">
        <v>18.600000000000001</v>
      </c>
    </row>
    <row r="190" spans="2:35">
      <c r="B190" s="210">
        <v>2811651890</v>
      </c>
      <c r="D190" s="342">
        <f t="shared" si="48"/>
        <v>176.72</v>
      </c>
      <c r="E190" s="211">
        <f t="shared" si="49"/>
        <v>192.94</v>
      </c>
      <c r="F190" s="270">
        <v>164</v>
      </c>
      <c r="G190" s="216" t="s">
        <v>1110</v>
      </c>
      <c r="H190" s="175">
        <v>63</v>
      </c>
      <c r="J190" s="49">
        <f t="shared" si="45"/>
        <v>2811661890</v>
      </c>
      <c r="K190" s="212">
        <f t="shared" si="46"/>
        <v>192.94</v>
      </c>
      <c r="L190" s="270">
        <v>164</v>
      </c>
      <c r="M190" s="270">
        <f t="shared" si="41"/>
        <v>164</v>
      </c>
      <c r="N190" s="270">
        <f t="shared" si="47"/>
        <v>163.999</v>
      </c>
      <c r="O190" s="259"/>
      <c r="P190" s="249"/>
      <c r="Q190" s="49">
        <v>2811022990</v>
      </c>
      <c r="R190" s="49" t="s">
        <v>629</v>
      </c>
      <c r="S190" s="49">
        <f t="shared" si="37"/>
        <v>3.64</v>
      </c>
      <c r="T190" s="49">
        <f t="shared" si="38"/>
        <v>3.1</v>
      </c>
      <c r="U190">
        <v>5.79</v>
      </c>
      <c r="V190" s="353">
        <v>1.4</v>
      </c>
      <c r="Y190" s="49">
        <v>2811022990</v>
      </c>
      <c r="Z190" s="49" t="s">
        <v>629</v>
      </c>
      <c r="AA190">
        <v>5.79</v>
      </c>
      <c r="AC190" s="401">
        <v>2811012710</v>
      </c>
      <c r="AD190" t="s">
        <v>626</v>
      </c>
      <c r="AE190" s="325">
        <v>44.67</v>
      </c>
      <c r="AG190" s="401">
        <v>2811012710</v>
      </c>
      <c r="AH190" t="s">
        <v>626</v>
      </c>
      <c r="AI190" s="325">
        <v>52.45</v>
      </c>
    </row>
    <row r="191" spans="2:35">
      <c r="B191" s="210">
        <v>2811661890</v>
      </c>
      <c r="D191" s="342">
        <f t="shared" si="48"/>
        <v>155.41999999999999</v>
      </c>
      <c r="E191" s="211">
        <f t="shared" si="49"/>
        <v>192.94</v>
      </c>
      <c r="F191" s="270">
        <v>164</v>
      </c>
      <c r="G191" s="216" t="s">
        <v>1111</v>
      </c>
      <c r="H191" s="175">
        <v>63</v>
      </c>
      <c r="J191" s="49">
        <f t="shared" si="45"/>
        <v>2811761890</v>
      </c>
      <c r="K191" s="212">
        <f t="shared" si="46"/>
        <v>241.83</v>
      </c>
      <c r="L191" s="270">
        <v>205.56</v>
      </c>
      <c r="M191" s="270">
        <f t="shared" si="41"/>
        <v>205.56</v>
      </c>
      <c r="N191" s="270">
        <f t="shared" si="47"/>
        <v>205.55549999999999</v>
      </c>
      <c r="O191" s="259"/>
      <c r="P191" s="253"/>
      <c r="Q191" s="49">
        <v>2811024500</v>
      </c>
      <c r="R191" s="49" t="s">
        <v>630</v>
      </c>
      <c r="S191" s="49">
        <f t="shared" si="37"/>
        <v>1222.25</v>
      </c>
      <c r="T191" s="49">
        <f t="shared" si="38"/>
        <v>1040.92</v>
      </c>
      <c r="U191">
        <v>820.18</v>
      </c>
      <c r="V191" s="353">
        <v>3.49</v>
      </c>
      <c r="Y191" s="49">
        <v>2811024500</v>
      </c>
      <c r="Z191" s="49" t="s">
        <v>630</v>
      </c>
      <c r="AA191">
        <v>820.18</v>
      </c>
      <c r="AC191" s="401">
        <v>2811014900</v>
      </c>
      <c r="AD191" t="s">
        <v>1158</v>
      </c>
      <c r="AE191" s="402">
        <v>0.9</v>
      </c>
      <c r="AG191" s="401">
        <v>2811014900</v>
      </c>
      <c r="AH191" t="s">
        <v>1158</v>
      </c>
      <c r="AI191" s="402">
        <v>1.07</v>
      </c>
    </row>
    <row r="192" spans="2:35">
      <c r="B192" s="210">
        <v>2811761890</v>
      </c>
      <c r="D192" s="342">
        <f t="shared" si="48"/>
        <v>233.04</v>
      </c>
      <c r="E192" s="211">
        <f t="shared" si="49"/>
        <v>241.83</v>
      </c>
      <c r="F192" s="270">
        <v>205.56</v>
      </c>
      <c r="G192" s="216" t="s">
        <v>1112</v>
      </c>
      <c r="H192" s="175">
        <v>80</v>
      </c>
      <c r="J192" s="49">
        <f t="shared" si="45"/>
        <v>2811771890</v>
      </c>
      <c r="K192" s="212">
        <f t="shared" si="46"/>
        <v>244.49</v>
      </c>
      <c r="L192" s="270">
        <v>207.82</v>
      </c>
      <c r="M192" s="270">
        <f t="shared" si="41"/>
        <v>207.82</v>
      </c>
      <c r="N192" s="270">
        <f t="shared" si="47"/>
        <v>207.81649999999999</v>
      </c>
      <c r="O192" s="259"/>
      <c r="P192" s="253"/>
      <c r="Q192" s="49">
        <v>2811027200</v>
      </c>
      <c r="R192" s="49" t="s">
        <v>631</v>
      </c>
      <c r="S192" s="49">
        <f t="shared" si="37"/>
        <v>4.5599999999999996</v>
      </c>
      <c r="T192" s="49">
        <f t="shared" si="38"/>
        <v>3.88</v>
      </c>
      <c r="U192">
        <v>4.0599999999999996</v>
      </c>
      <c r="V192" s="353">
        <v>64.650000000000006</v>
      </c>
      <c r="Y192" s="49">
        <v>2811027200</v>
      </c>
      <c r="Z192" s="49" t="s">
        <v>631</v>
      </c>
      <c r="AA192">
        <v>4.0599999999999996</v>
      </c>
      <c r="AC192" s="401">
        <v>2811017200</v>
      </c>
      <c r="AD192" t="s">
        <v>627</v>
      </c>
      <c r="AE192" s="325">
        <v>3.32</v>
      </c>
      <c r="AG192" s="401">
        <v>2811017200</v>
      </c>
      <c r="AH192" t="s">
        <v>627</v>
      </c>
      <c r="AI192" s="325">
        <v>3.9</v>
      </c>
    </row>
    <row r="193" spans="2:35">
      <c r="B193" s="210">
        <v>2811771890</v>
      </c>
      <c r="D193" s="342">
        <f t="shared" si="48"/>
        <v>223.63</v>
      </c>
      <c r="E193" s="211">
        <f t="shared" si="49"/>
        <v>244.49</v>
      </c>
      <c r="F193" s="270">
        <v>207.82</v>
      </c>
      <c r="G193" s="216" t="s">
        <v>1113</v>
      </c>
      <c r="H193" s="175">
        <v>80</v>
      </c>
      <c r="J193" s="49">
        <f t="shared" si="45"/>
        <v>2811002080</v>
      </c>
      <c r="K193" s="212">
        <f t="shared" si="46"/>
        <v>59.62</v>
      </c>
      <c r="L193" s="270">
        <v>50.68</v>
      </c>
      <c r="M193" s="270">
        <f t="shared" si="41"/>
        <v>50.68</v>
      </c>
      <c r="N193" s="270">
        <f t="shared" si="47"/>
        <v>50.677</v>
      </c>
      <c r="O193" s="259"/>
      <c r="P193" s="253"/>
      <c r="Q193" s="49">
        <v>2811029800</v>
      </c>
      <c r="R193" s="49" t="s">
        <v>632</v>
      </c>
      <c r="S193" s="49">
        <f t="shared" si="37"/>
        <v>21.01</v>
      </c>
      <c r="T193" s="49">
        <f t="shared" si="38"/>
        <v>17.89</v>
      </c>
      <c r="U193" s="324">
        <v>16.260000000000002</v>
      </c>
      <c r="V193" s="353">
        <v>5.38</v>
      </c>
      <c r="Y193" s="49">
        <v>2811029800</v>
      </c>
      <c r="Z193" s="49" t="s">
        <v>632</v>
      </c>
      <c r="AA193" s="324">
        <v>16.260000000000002</v>
      </c>
      <c r="AC193" s="401">
        <v>2811022710</v>
      </c>
      <c r="AD193" t="s">
        <v>628</v>
      </c>
      <c r="AE193" s="325">
        <v>61.57</v>
      </c>
      <c r="AG193" s="401">
        <v>2811022710</v>
      </c>
      <c r="AH193" t="s">
        <v>628</v>
      </c>
      <c r="AI193" s="325">
        <v>72.3</v>
      </c>
    </row>
    <row r="194" spans="2:35">
      <c r="B194" s="210">
        <v>2811002080</v>
      </c>
      <c r="C194" s="202"/>
      <c r="D194" s="342">
        <f t="shared" si="48"/>
        <v>53.07</v>
      </c>
      <c r="E194" s="211">
        <f t="shared" si="49"/>
        <v>59.62</v>
      </c>
      <c r="F194" s="270">
        <v>50.68</v>
      </c>
      <c r="G194" s="174" t="s">
        <v>1114</v>
      </c>
      <c r="H194" s="175">
        <v>20</v>
      </c>
      <c r="J194" s="49">
        <f t="shared" si="45"/>
        <v>2811102080</v>
      </c>
      <c r="K194" s="212">
        <f t="shared" si="46"/>
        <v>59.2</v>
      </c>
      <c r="L194" s="270">
        <v>50.32</v>
      </c>
      <c r="M194" s="270">
        <f t="shared" si="41"/>
        <v>50.32</v>
      </c>
      <c r="N194" s="270">
        <f t="shared" si="47"/>
        <v>50.32</v>
      </c>
      <c r="O194" s="259"/>
      <c r="P194" s="253"/>
      <c r="Q194" s="49">
        <v>2811037200</v>
      </c>
      <c r="R194" s="49" t="s">
        <v>633</v>
      </c>
      <c r="S194" s="49">
        <f t="shared" si="37"/>
        <v>4.9800000000000004</v>
      </c>
      <c r="T194" s="49">
        <f t="shared" si="38"/>
        <v>4.24</v>
      </c>
      <c r="U194">
        <v>3.85</v>
      </c>
      <c r="V194" s="353">
        <v>852.94</v>
      </c>
      <c r="Y194" s="49">
        <v>2811037200</v>
      </c>
      <c r="Z194" s="49" t="s">
        <v>633</v>
      </c>
      <c r="AA194">
        <v>3.85</v>
      </c>
      <c r="AC194" s="401">
        <v>2811022990</v>
      </c>
      <c r="AD194" t="s">
        <v>629</v>
      </c>
      <c r="AE194" s="325">
        <v>3.1</v>
      </c>
      <c r="AG194" s="401">
        <v>2811022990</v>
      </c>
      <c r="AH194" t="s">
        <v>629</v>
      </c>
      <c r="AI194" s="325">
        <v>3.64</v>
      </c>
    </row>
    <row r="195" spans="2:35">
      <c r="B195" s="210">
        <v>2811102080</v>
      </c>
      <c r="C195" s="202"/>
      <c r="D195" s="342">
        <f t="shared" si="48"/>
        <v>52.71</v>
      </c>
      <c r="E195" s="211">
        <f t="shared" si="49"/>
        <v>59.2</v>
      </c>
      <c r="F195" s="270">
        <v>50.32</v>
      </c>
      <c r="G195" s="174" t="s">
        <v>1114</v>
      </c>
      <c r="H195" s="175">
        <v>20</v>
      </c>
      <c r="J195" s="49">
        <f t="shared" si="45"/>
        <v>2811202080</v>
      </c>
      <c r="K195" s="212">
        <f t="shared" si="46"/>
        <v>68.77</v>
      </c>
      <c r="L195" s="270">
        <v>58.45</v>
      </c>
      <c r="M195" s="270">
        <f t="shared" si="41"/>
        <v>58.45</v>
      </c>
      <c r="N195" s="270">
        <f t="shared" si="47"/>
        <v>58.454499999999996</v>
      </c>
      <c r="O195" s="259"/>
      <c r="P195" s="253"/>
      <c r="Q195" s="49">
        <v>2811039800</v>
      </c>
      <c r="R195" s="49" t="s">
        <v>634</v>
      </c>
      <c r="S195" s="49">
        <f t="shared" si="37"/>
        <v>3.51</v>
      </c>
      <c r="T195" s="49">
        <f t="shared" si="38"/>
        <v>2.98</v>
      </c>
      <c r="U195" s="324">
        <v>2.71</v>
      </c>
      <c r="V195" s="353">
        <v>4.08</v>
      </c>
      <c r="Y195" s="49">
        <v>2811039800</v>
      </c>
      <c r="Z195" s="49" t="s">
        <v>634</v>
      </c>
      <c r="AA195" s="324">
        <v>2.71</v>
      </c>
      <c r="AC195" s="401">
        <v>2811024500</v>
      </c>
      <c r="AD195" t="s">
        <v>630</v>
      </c>
      <c r="AE195" s="402">
        <v>1040.92</v>
      </c>
      <c r="AG195" s="401">
        <v>2811024500</v>
      </c>
      <c r="AH195" t="s">
        <v>630</v>
      </c>
      <c r="AI195" s="402">
        <v>1222.25</v>
      </c>
    </row>
    <row r="196" spans="2:35">
      <c r="B196" s="210">
        <v>2811202080</v>
      </c>
      <c r="C196" s="202"/>
      <c r="D196" s="342">
        <f t="shared" si="48"/>
        <v>61.23</v>
      </c>
      <c r="E196" s="211">
        <f t="shared" si="49"/>
        <v>68.77</v>
      </c>
      <c r="F196" s="270">
        <v>58.45</v>
      </c>
      <c r="G196" s="174" t="s">
        <v>1114</v>
      </c>
      <c r="H196" s="175">
        <v>25</v>
      </c>
      <c r="J196" s="49">
        <f t="shared" si="45"/>
        <v>2811212080</v>
      </c>
      <c r="K196" s="212">
        <f t="shared" si="46"/>
        <v>77.09</v>
      </c>
      <c r="L196" s="270">
        <v>65.53</v>
      </c>
      <c r="M196" s="270">
        <f t="shared" si="41"/>
        <v>65.53</v>
      </c>
      <c r="N196" s="270">
        <f t="shared" si="47"/>
        <v>65.526499999999999</v>
      </c>
      <c r="O196" s="259"/>
      <c r="P196" s="253"/>
      <c r="Q196" s="49">
        <v>2811049800</v>
      </c>
      <c r="R196" s="49" t="s">
        <v>635</v>
      </c>
      <c r="S196" s="49">
        <f t="shared" si="37"/>
        <v>5.18</v>
      </c>
      <c r="T196" s="49">
        <f t="shared" si="38"/>
        <v>4.4000000000000004</v>
      </c>
      <c r="U196" s="324">
        <v>4</v>
      </c>
      <c r="V196" s="353">
        <v>16.260000000000002</v>
      </c>
      <c r="Y196" s="49">
        <v>2811049800</v>
      </c>
      <c r="Z196" s="49" t="s">
        <v>635</v>
      </c>
      <c r="AA196" s="324">
        <v>4</v>
      </c>
      <c r="AC196" s="401">
        <v>2811027200</v>
      </c>
      <c r="AD196" t="s">
        <v>631</v>
      </c>
      <c r="AE196" s="325">
        <v>3.88</v>
      </c>
      <c r="AG196" s="401">
        <v>2811027200</v>
      </c>
      <c r="AH196" t="s">
        <v>631</v>
      </c>
      <c r="AI196" s="325">
        <v>4.5599999999999996</v>
      </c>
    </row>
    <row r="197" spans="2:35">
      <c r="B197" s="210">
        <v>2811212080</v>
      </c>
      <c r="C197" s="202"/>
      <c r="D197" s="342">
        <f t="shared" si="48"/>
        <v>57.13</v>
      </c>
      <c r="E197" s="211">
        <f t="shared" si="49"/>
        <v>77.09</v>
      </c>
      <c r="F197" s="270">
        <v>65.53</v>
      </c>
      <c r="G197" s="174" t="s">
        <v>1114</v>
      </c>
      <c r="H197" s="175">
        <v>25</v>
      </c>
      <c r="J197" s="49">
        <f t="shared" si="45"/>
        <v>2811422080</v>
      </c>
      <c r="K197" s="212">
        <f t="shared" si="46"/>
        <v>102.52</v>
      </c>
      <c r="L197" s="270">
        <v>87.14</v>
      </c>
      <c r="M197" s="270">
        <f t="shared" si="41"/>
        <v>87.14</v>
      </c>
      <c r="N197" s="270">
        <f t="shared" si="47"/>
        <v>87.141999999999996</v>
      </c>
      <c r="O197" s="259"/>
      <c r="P197" s="253"/>
      <c r="Q197" s="49">
        <v>2811059800</v>
      </c>
      <c r="R197" s="49" t="s">
        <v>636</v>
      </c>
      <c r="S197" s="49">
        <f t="shared" si="37"/>
        <v>7.02</v>
      </c>
      <c r="T197" s="49">
        <f t="shared" si="38"/>
        <v>5.97</v>
      </c>
      <c r="U197" s="324">
        <v>5.43</v>
      </c>
      <c r="V197" s="353">
        <v>3.85</v>
      </c>
      <c r="Y197" s="49">
        <v>2811059800</v>
      </c>
      <c r="Z197" s="49" t="s">
        <v>636</v>
      </c>
      <c r="AA197" s="324">
        <v>5.43</v>
      </c>
      <c r="AC197" s="401">
        <v>2811029800</v>
      </c>
      <c r="AD197" t="s">
        <v>632</v>
      </c>
      <c r="AE197" s="325">
        <v>17.89</v>
      </c>
      <c r="AG197" s="401">
        <v>2811029800</v>
      </c>
      <c r="AH197" t="s">
        <v>632</v>
      </c>
      <c r="AI197" s="325">
        <v>21.01</v>
      </c>
    </row>
    <row r="198" spans="2:35">
      <c r="B198" s="210">
        <v>2811422080</v>
      </c>
      <c r="C198" s="202"/>
      <c r="D198" s="342">
        <f t="shared" si="48"/>
        <v>91.27</v>
      </c>
      <c r="E198" s="211">
        <f t="shared" si="49"/>
        <v>102.52</v>
      </c>
      <c r="F198" s="270">
        <v>87.14</v>
      </c>
      <c r="G198" s="174" t="s">
        <v>1115</v>
      </c>
      <c r="H198" s="175">
        <v>40</v>
      </c>
      <c r="J198" s="49">
        <f t="shared" si="45"/>
        <v>2811542080</v>
      </c>
      <c r="K198" s="212">
        <f t="shared" si="46"/>
        <v>120.6</v>
      </c>
      <c r="L198" s="270">
        <v>102.51</v>
      </c>
      <c r="M198" s="270">
        <f t="shared" si="41"/>
        <v>102.51</v>
      </c>
      <c r="N198" s="270">
        <f t="shared" si="47"/>
        <v>102.50999999999999</v>
      </c>
      <c r="O198" s="259"/>
      <c r="P198" s="253"/>
      <c r="Q198" s="49">
        <v>2811085612</v>
      </c>
      <c r="R198" s="49" t="s">
        <v>637</v>
      </c>
      <c r="S198" s="49">
        <f t="shared" si="37"/>
        <v>497.12</v>
      </c>
      <c r="T198" s="49">
        <f t="shared" si="38"/>
        <v>423.37</v>
      </c>
      <c r="U198" s="324">
        <v>384.88</v>
      </c>
      <c r="V198" s="353">
        <v>2.71</v>
      </c>
      <c r="Y198" s="49">
        <v>2811085612</v>
      </c>
      <c r="Z198" s="49" t="s">
        <v>637</v>
      </c>
      <c r="AA198" s="324">
        <v>384.88</v>
      </c>
      <c r="AC198" s="401">
        <v>2811037200</v>
      </c>
      <c r="AD198" t="s">
        <v>633</v>
      </c>
      <c r="AE198" s="325">
        <v>4.24</v>
      </c>
      <c r="AG198" s="401">
        <v>2811037200</v>
      </c>
      <c r="AH198" t="s">
        <v>633</v>
      </c>
      <c r="AI198" s="325">
        <v>4.9800000000000004</v>
      </c>
    </row>
    <row r="199" spans="2:35">
      <c r="B199" s="210">
        <v>2811542080</v>
      </c>
      <c r="C199" s="202"/>
      <c r="D199" s="342">
        <f t="shared" si="48"/>
        <v>118.86</v>
      </c>
      <c r="E199" s="211">
        <f t="shared" si="49"/>
        <v>120.6</v>
      </c>
      <c r="F199" s="270">
        <v>102.51</v>
      </c>
      <c r="G199" s="174" t="s">
        <v>1116</v>
      </c>
      <c r="H199" s="175">
        <v>50</v>
      </c>
      <c r="J199" s="49">
        <f t="shared" si="45"/>
        <v>2811552080</v>
      </c>
      <c r="K199" s="212">
        <f t="shared" si="46"/>
        <v>131.58000000000001</v>
      </c>
      <c r="L199" s="270">
        <v>111.84</v>
      </c>
      <c r="M199" s="270">
        <f t="shared" si="41"/>
        <v>111.84</v>
      </c>
      <c r="N199" s="270">
        <f t="shared" si="47"/>
        <v>111.843</v>
      </c>
      <c r="O199" s="259"/>
      <c r="P199" s="253"/>
      <c r="Q199" s="49">
        <v>2811085825</v>
      </c>
      <c r="R199" s="49" t="s">
        <v>638</v>
      </c>
      <c r="S199" s="49">
        <f t="shared" si="37"/>
        <v>169.16</v>
      </c>
      <c r="T199" s="49">
        <f t="shared" si="38"/>
        <v>144.06</v>
      </c>
      <c r="U199" s="324">
        <v>130.96</v>
      </c>
      <c r="V199" s="353">
        <v>4</v>
      </c>
      <c r="Y199" s="49">
        <v>2811085825</v>
      </c>
      <c r="Z199" s="49" t="s">
        <v>638</v>
      </c>
      <c r="AA199" s="324">
        <v>130.96</v>
      </c>
      <c r="AC199" s="401">
        <v>2811039800</v>
      </c>
      <c r="AD199" t="s">
        <v>634</v>
      </c>
      <c r="AE199" s="325">
        <v>2.98</v>
      </c>
      <c r="AG199" s="401">
        <v>2811039800</v>
      </c>
      <c r="AH199" t="s">
        <v>634</v>
      </c>
      <c r="AI199" s="325">
        <v>3.51</v>
      </c>
    </row>
    <row r="200" spans="2:35">
      <c r="B200" s="210">
        <v>2811552080</v>
      </c>
      <c r="C200" s="202"/>
      <c r="D200" s="342">
        <f t="shared" si="48"/>
        <v>117.14</v>
      </c>
      <c r="E200" s="211">
        <f t="shared" si="49"/>
        <v>131.58000000000001</v>
      </c>
      <c r="F200" s="270">
        <v>111.84</v>
      </c>
      <c r="G200" s="174" t="s">
        <v>1117</v>
      </c>
      <c r="H200" s="175">
        <v>50</v>
      </c>
      <c r="K200" s="212"/>
      <c r="L200" s="359"/>
      <c r="M200" s="359"/>
      <c r="N200" s="359"/>
      <c r="O200" s="259"/>
      <c r="P200" s="253"/>
      <c r="Q200" s="49">
        <v>2811085850</v>
      </c>
      <c r="R200" s="49" t="s">
        <v>639</v>
      </c>
      <c r="S200" s="49">
        <f t="shared" si="37"/>
        <v>336.14</v>
      </c>
      <c r="T200" s="49">
        <f t="shared" si="38"/>
        <v>286.26</v>
      </c>
      <c r="U200" s="324">
        <v>260.24</v>
      </c>
      <c r="V200" s="353">
        <v>5.43</v>
      </c>
      <c r="Y200" s="49">
        <v>2811085850</v>
      </c>
      <c r="Z200" s="49" t="s">
        <v>639</v>
      </c>
      <c r="AA200" s="324">
        <v>260.24</v>
      </c>
      <c r="AC200" s="401">
        <v>2811049800</v>
      </c>
      <c r="AD200" t="s">
        <v>635</v>
      </c>
      <c r="AE200" s="325">
        <v>4.4000000000000004</v>
      </c>
      <c r="AG200" s="401">
        <v>2811049800</v>
      </c>
      <c r="AH200" t="s">
        <v>635</v>
      </c>
      <c r="AI200" s="325">
        <v>5.18</v>
      </c>
    </row>
    <row r="201" spans="2:35">
      <c r="B201" s="210"/>
      <c r="C201" s="202"/>
      <c r="E201" s="211"/>
      <c r="F201" s="359"/>
      <c r="J201" s="49">
        <f>B202*$K$13</f>
        <v>2811652090</v>
      </c>
      <c r="K201" s="212">
        <f>VLOOKUP(J201,$Q$14:$V$1164,3,FALSE)</f>
        <v>238.9</v>
      </c>
      <c r="L201" s="270">
        <v>203.07</v>
      </c>
      <c r="M201" s="270">
        <f t="shared" si="41"/>
        <v>203.07</v>
      </c>
      <c r="N201" s="270">
        <f>K201*$N$13</f>
        <v>203.065</v>
      </c>
      <c r="O201" s="259"/>
      <c r="P201" s="253"/>
      <c r="Q201" s="49">
        <v>2811085899</v>
      </c>
      <c r="R201" s="49" t="s">
        <v>640</v>
      </c>
      <c r="S201" s="49">
        <f t="shared" si="37"/>
        <v>635.77</v>
      </c>
      <c r="T201" s="49">
        <f t="shared" si="38"/>
        <v>541.45000000000005</v>
      </c>
      <c r="U201" s="324">
        <v>492.23</v>
      </c>
      <c r="V201" s="353">
        <v>384.88</v>
      </c>
      <c r="Y201" s="49">
        <v>2811085899</v>
      </c>
      <c r="Z201" s="49" t="s">
        <v>640</v>
      </c>
      <c r="AA201" s="324">
        <v>492.23</v>
      </c>
      <c r="AC201" s="401">
        <v>2811059800</v>
      </c>
      <c r="AD201" t="s">
        <v>636</v>
      </c>
      <c r="AE201" s="325">
        <v>5.97</v>
      </c>
      <c r="AG201" s="401">
        <v>2811059800</v>
      </c>
      <c r="AH201" t="s">
        <v>636</v>
      </c>
      <c r="AI201" s="325">
        <v>7.02</v>
      </c>
    </row>
    <row r="202" spans="2:35">
      <c r="B202" s="210">
        <v>2811652090</v>
      </c>
      <c r="D202" s="342">
        <f>VLOOKUP(B202,$Y$13:$AA$620,3,FALSE)</f>
        <v>207.06</v>
      </c>
      <c r="E202" s="211">
        <f>VLOOKUP(B202,$Q$14:$V$1164,3,FALSE)</f>
        <v>238.9</v>
      </c>
      <c r="F202" s="270">
        <v>203.07</v>
      </c>
      <c r="G202" s="216" t="s">
        <v>1118</v>
      </c>
      <c r="H202" s="175">
        <v>63</v>
      </c>
      <c r="J202" s="49">
        <f>B203*$K$13</f>
        <v>2811762090</v>
      </c>
      <c r="K202" s="212">
        <f>VLOOKUP(J202,$Q$14:$V$1164,3,FALSE)</f>
        <v>298.41000000000003</v>
      </c>
      <c r="L202" s="270">
        <v>253.65</v>
      </c>
      <c r="M202" s="270">
        <f t="shared" si="41"/>
        <v>253.65</v>
      </c>
      <c r="N202" s="270">
        <f>K202*$N$13</f>
        <v>253.64850000000001</v>
      </c>
      <c r="O202" s="259"/>
      <c r="P202" s="253"/>
      <c r="Q202" s="49">
        <v>2811085925</v>
      </c>
      <c r="R202" s="49" t="s">
        <v>641</v>
      </c>
      <c r="S202" s="49">
        <f t="shared" si="37"/>
        <v>248.03</v>
      </c>
      <c r="T202" s="49">
        <f t="shared" si="38"/>
        <v>211.23</v>
      </c>
      <c r="U202" s="324">
        <v>192.03</v>
      </c>
      <c r="V202" s="353">
        <v>130.96</v>
      </c>
      <c r="Y202" s="49">
        <v>2811085925</v>
      </c>
      <c r="Z202" s="49" t="s">
        <v>641</v>
      </c>
      <c r="AA202" s="324">
        <v>192.03</v>
      </c>
      <c r="AC202" s="401">
        <v>2811085612</v>
      </c>
      <c r="AD202" t="s">
        <v>637</v>
      </c>
      <c r="AE202" s="325">
        <v>423.37</v>
      </c>
      <c r="AG202" s="401">
        <v>2811085612</v>
      </c>
      <c r="AH202" t="s">
        <v>637</v>
      </c>
      <c r="AI202" s="325">
        <v>497.12</v>
      </c>
    </row>
    <row r="203" spans="2:35">
      <c r="B203" s="210">
        <v>2811762090</v>
      </c>
      <c r="D203" s="342">
        <f>VLOOKUP(B203,$Y$13:$AA$620,3,FALSE)</f>
        <v>258.62</v>
      </c>
      <c r="E203" s="211">
        <f>VLOOKUP(B203,$Q$14:$V$1164,3,FALSE)</f>
        <v>298.41000000000003</v>
      </c>
      <c r="F203" s="270">
        <v>253.65</v>
      </c>
      <c r="G203" s="216" t="s">
        <v>1119</v>
      </c>
      <c r="H203" s="175">
        <v>80</v>
      </c>
      <c r="J203" s="49">
        <f>B204*$K$13</f>
        <v>2811772090</v>
      </c>
      <c r="K203" s="212">
        <f>VLOOKUP(J203,$Q$14:$V$1164,3,FALSE)</f>
        <v>303.37</v>
      </c>
      <c r="L203" s="270">
        <v>257.86</v>
      </c>
      <c r="M203" s="270">
        <f t="shared" si="41"/>
        <v>257.86</v>
      </c>
      <c r="N203" s="270">
        <f>K203*$N$13</f>
        <v>257.86450000000002</v>
      </c>
      <c r="O203" s="259"/>
      <c r="P203" s="253"/>
      <c r="Q203" s="49">
        <v>2811085950</v>
      </c>
      <c r="R203" s="49" t="s">
        <v>642</v>
      </c>
      <c r="S203" s="49">
        <f t="shared" si="37"/>
        <v>495.59</v>
      </c>
      <c r="T203" s="49">
        <f t="shared" si="38"/>
        <v>422.06</v>
      </c>
      <c r="U203" s="324">
        <v>383.69</v>
      </c>
      <c r="V203" s="353">
        <v>260.24</v>
      </c>
      <c r="Y203" s="49">
        <v>2811085950</v>
      </c>
      <c r="Z203" s="49" t="s">
        <v>642</v>
      </c>
      <c r="AA203" s="324">
        <v>383.69</v>
      </c>
      <c r="AC203" s="401">
        <v>2811085825</v>
      </c>
      <c r="AD203" t="s">
        <v>638</v>
      </c>
      <c r="AE203" s="325">
        <v>144.06</v>
      </c>
      <c r="AG203" s="401">
        <v>2811085825</v>
      </c>
      <c r="AH203" t="s">
        <v>638</v>
      </c>
      <c r="AI203" s="325">
        <v>169.16</v>
      </c>
    </row>
    <row r="204" spans="2:35">
      <c r="B204" s="210">
        <v>2811772090</v>
      </c>
      <c r="D204" s="342">
        <f>VLOOKUP(B204,$Y$13:$AA$620,3,FALSE)</f>
        <v>262.94</v>
      </c>
      <c r="E204" s="211">
        <f>VLOOKUP(B204,$Q$14:$V$1164,3,FALSE)</f>
        <v>303.37</v>
      </c>
      <c r="F204" s="270">
        <v>257.86</v>
      </c>
      <c r="G204" s="216" t="s">
        <v>1120</v>
      </c>
      <c r="H204" s="175">
        <v>80</v>
      </c>
      <c r="K204" s="212"/>
      <c r="L204" s="359"/>
      <c r="M204" s="359"/>
      <c r="N204" s="359"/>
      <c r="O204" s="259"/>
      <c r="P204" s="253"/>
      <c r="Q204" s="49">
        <v>2811085999</v>
      </c>
      <c r="R204" s="49" t="s">
        <v>643</v>
      </c>
      <c r="S204" s="49">
        <f t="shared" si="37"/>
        <v>903.03</v>
      </c>
      <c r="T204" s="49">
        <f t="shared" si="38"/>
        <v>769.05</v>
      </c>
      <c r="U204" s="324">
        <v>699.14</v>
      </c>
      <c r="V204" s="353">
        <v>492.23</v>
      </c>
      <c r="Y204" s="49">
        <v>2811085999</v>
      </c>
      <c r="Z204" s="49" t="s">
        <v>643</v>
      </c>
      <c r="AA204" s="324">
        <v>699.14</v>
      </c>
      <c r="AC204" s="401">
        <v>2811085850</v>
      </c>
      <c r="AD204" t="s">
        <v>639</v>
      </c>
      <c r="AE204" s="325">
        <v>286.26</v>
      </c>
      <c r="AG204" s="401">
        <v>2811085850</v>
      </c>
      <c r="AH204" t="s">
        <v>639</v>
      </c>
      <c r="AI204" s="325">
        <v>336.14</v>
      </c>
    </row>
    <row r="205" spans="2:35">
      <c r="B205" s="210"/>
      <c r="E205" s="211"/>
      <c r="F205" s="359"/>
      <c r="G205" s="216"/>
      <c r="J205" s="49">
        <f t="shared" ref="J205:J210" si="50">B206*$K$13</f>
        <v>2811111480</v>
      </c>
      <c r="K205" s="212">
        <f t="shared" ref="K205:K210" si="51">VLOOKUP(J205,$Q$14:$V$1164,3,FALSE)</f>
        <v>76.36</v>
      </c>
      <c r="L205" s="270">
        <v>64.91</v>
      </c>
      <c r="M205" s="270">
        <f t="shared" si="41"/>
        <v>64.91</v>
      </c>
      <c r="N205" s="270">
        <f>K205*$N$13</f>
        <v>64.905999999999992</v>
      </c>
      <c r="O205" s="259"/>
      <c r="P205" s="253"/>
      <c r="Q205" s="49">
        <v>2811100000</v>
      </c>
      <c r="R205" s="49" t="s">
        <v>644</v>
      </c>
      <c r="S205" s="49">
        <f t="shared" si="37"/>
        <v>74.91</v>
      </c>
      <c r="T205" s="49">
        <f t="shared" si="38"/>
        <v>63.79</v>
      </c>
      <c r="U205" s="324">
        <v>69.41</v>
      </c>
      <c r="V205" s="353">
        <v>192.03</v>
      </c>
      <c r="Y205" s="49">
        <v>2811100000</v>
      </c>
      <c r="Z205" s="49" t="s">
        <v>644</v>
      </c>
      <c r="AA205" s="324">
        <v>69.41</v>
      </c>
      <c r="AC205" s="401">
        <v>2811085899</v>
      </c>
      <c r="AD205" t="s">
        <v>640</v>
      </c>
      <c r="AE205" s="325">
        <v>541.45000000000005</v>
      </c>
      <c r="AG205" s="401">
        <v>2811085899</v>
      </c>
      <c r="AH205" t="s">
        <v>640</v>
      </c>
      <c r="AI205" s="325">
        <v>635.77</v>
      </c>
    </row>
    <row r="206" spans="2:35">
      <c r="B206" s="210">
        <v>2811111480</v>
      </c>
      <c r="C206" s="202"/>
      <c r="D206" s="342">
        <f t="shared" ref="D206:D211" si="52">VLOOKUP(B206,$Y$13:$AA$620,3,FALSE)</f>
        <v>91.86</v>
      </c>
      <c r="E206" s="211">
        <f t="shared" ref="E206:E211" si="53">VLOOKUP(B206,$Q$14:$V$1164,3,FALSE)</f>
        <v>76.36</v>
      </c>
      <c r="F206" s="270">
        <v>64.91</v>
      </c>
      <c r="G206" s="174" t="s">
        <v>1122</v>
      </c>
      <c r="H206" s="175">
        <v>20</v>
      </c>
      <c r="J206" s="49">
        <f t="shared" si="50"/>
        <v>2811221480</v>
      </c>
      <c r="K206" s="212">
        <f t="shared" si="51"/>
        <v>88.5</v>
      </c>
      <c r="L206" s="270">
        <v>75.23</v>
      </c>
      <c r="M206" s="270">
        <f t="shared" si="41"/>
        <v>75.23</v>
      </c>
      <c r="N206" s="270">
        <f t="shared" ref="N206:N210" si="54">K206*$N$13</f>
        <v>75.224999999999994</v>
      </c>
      <c r="O206" s="259"/>
      <c r="P206" s="253"/>
      <c r="Q206" s="49">
        <v>2811100280</v>
      </c>
      <c r="R206" s="49" t="s">
        <v>645</v>
      </c>
      <c r="S206" s="49">
        <f t="shared" si="37"/>
        <v>23.74</v>
      </c>
      <c r="T206" s="49">
        <f t="shared" si="38"/>
        <v>20.21</v>
      </c>
      <c r="U206" s="324">
        <v>21.37</v>
      </c>
      <c r="V206" s="353">
        <v>383.69</v>
      </c>
      <c r="Y206" s="49">
        <v>2811100280</v>
      </c>
      <c r="Z206" s="49" t="s">
        <v>645</v>
      </c>
      <c r="AA206" s="324">
        <v>21.37</v>
      </c>
      <c r="AC206" s="401">
        <v>2811085925</v>
      </c>
      <c r="AD206" t="s">
        <v>641</v>
      </c>
      <c r="AE206" s="325">
        <v>211.23</v>
      </c>
      <c r="AG206" s="401">
        <v>2811085925</v>
      </c>
      <c r="AH206" t="s">
        <v>641</v>
      </c>
      <c r="AI206" s="325">
        <v>248.03</v>
      </c>
    </row>
    <row r="207" spans="2:35">
      <c r="B207" s="210">
        <v>2811221480</v>
      </c>
      <c r="C207" s="202"/>
      <c r="D207" s="342">
        <f t="shared" si="52"/>
        <v>97.54</v>
      </c>
      <c r="E207" s="211">
        <f t="shared" si="53"/>
        <v>88.5</v>
      </c>
      <c r="F207" s="270">
        <v>75.23</v>
      </c>
      <c r="G207" s="174" t="s">
        <v>1122</v>
      </c>
      <c r="H207" s="175">
        <v>25</v>
      </c>
      <c r="J207" s="49">
        <f t="shared" si="50"/>
        <v>2811441480</v>
      </c>
      <c r="K207" s="212">
        <f t="shared" si="51"/>
        <v>102.18</v>
      </c>
      <c r="L207" s="270">
        <v>86.85</v>
      </c>
      <c r="M207" s="270">
        <f t="shared" si="41"/>
        <v>86.85</v>
      </c>
      <c r="N207" s="270">
        <f t="shared" si="54"/>
        <v>86.853000000000009</v>
      </c>
      <c r="O207" s="259"/>
      <c r="P207" s="253"/>
      <c r="Q207" s="49">
        <v>2811100290</v>
      </c>
      <c r="R207" s="49" t="s">
        <v>646</v>
      </c>
      <c r="S207" s="49">
        <f t="shared" ref="S207:S270" si="55">VLOOKUP(Q207,$AG$13:$AI$982,3,FALSE)</f>
        <v>96.24</v>
      </c>
      <c r="T207" s="49">
        <f t="shared" ref="T207:T270" si="56">VLOOKUP(Q207,$AC$13:$AE$982,3,FALSE)</f>
        <v>81.96</v>
      </c>
      <c r="U207" s="324">
        <v>74.510000000000005</v>
      </c>
      <c r="V207" s="353">
        <v>699.14</v>
      </c>
      <c r="Y207" s="49">
        <v>2811100290</v>
      </c>
      <c r="Z207" s="49" t="s">
        <v>646</v>
      </c>
      <c r="AA207" s="324">
        <v>74.510000000000005</v>
      </c>
      <c r="AC207" s="401">
        <v>2811085950</v>
      </c>
      <c r="AD207" t="s">
        <v>642</v>
      </c>
      <c r="AE207" s="325">
        <v>422.06</v>
      </c>
      <c r="AG207" s="401">
        <v>2811085950</v>
      </c>
      <c r="AH207" t="s">
        <v>642</v>
      </c>
      <c r="AI207" s="325">
        <v>495.59</v>
      </c>
    </row>
    <row r="208" spans="2:35">
      <c r="B208" s="210">
        <v>2811441480</v>
      </c>
      <c r="C208" s="202"/>
      <c r="D208" s="342">
        <f t="shared" si="52"/>
        <v>103.63</v>
      </c>
      <c r="E208" s="211">
        <f t="shared" si="53"/>
        <v>102.18</v>
      </c>
      <c r="F208" s="270">
        <v>86.85</v>
      </c>
      <c r="G208" s="174" t="s">
        <v>1122</v>
      </c>
      <c r="H208" s="175">
        <v>40</v>
      </c>
      <c r="J208" s="49">
        <f t="shared" si="50"/>
        <v>2811551480</v>
      </c>
      <c r="K208" s="212">
        <f t="shared" si="51"/>
        <v>131.43</v>
      </c>
      <c r="L208" s="270">
        <v>111.72</v>
      </c>
      <c r="M208" s="270">
        <f t="shared" si="41"/>
        <v>111.72</v>
      </c>
      <c r="N208" s="270">
        <f t="shared" si="54"/>
        <v>111.71550000000001</v>
      </c>
      <c r="O208" s="259"/>
      <c r="P208" s="253"/>
      <c r="Q208" s="49">
        <v>2811100380</v>
      </c>
      <c r="R208" s="49" t="s">
        <v>647</v>
      </c>
      <c r="S208" s="49">
        <f t="shared" si="55"/>
        <v>33.96</v>
      </c>
      <c r="T208" s="49">
        <f t="shared" si="56"/>
        <v>28.92</v>
      </c>
      <c r="U208" s="324">
        <v>28.29</v>
      </c>
      <c r="V208" s="353">
        <v>70.44</v>
      </c>
      <c r="Y208" s="49">
        <v>2811100380</v>
      </c>
      <c r="Z208" s="49" t="s">
        <v>647</v>
      </c>
      <c r="AA208" s="324">
        <v>28.29</v>
      </c>
      <c r="AC208" s="401">
        <v>2811085999</v>
      </c>
      <c r="AD208" s="2" t="s">
        <v>643</v>
      </c>
      <c r="AE208" s="325">
        <v>769.05</v>
      </c>
      <c r="AG208" s="401">
        <v>2811085999</v>
      </c>
      <c r="AH208" s="2" t="s">
        <v>643</v>
      </c>
      <c r="AI208" s="325">
        <v>903.03</v>
      </c>
    </row>
    <row r="209" spans="2:35">
      <c r="B209" s="210">
        <v>2811551480</v>
      </c>
      <c r="C209" s="202"/>
      <c r="D209" s="342">
        <f t="shared" si="52"/>
        <v>108.96</v>
      </c>
      <c r="E209" s="211">
        <f t="shared" si="53"/>
        <v>131.43</v>
      </c>
      <c r="F209" s="270">
        <v>111.72</v>
      </c>
      <c r="G209" s="174" t="s">
        <v>1122</v>
      </c>
      <c r="H209" s="175">
        <v>50</v>
      </c>
      <c r="J209" s="49">
        <f t="shared" si="50"/>
        <v>2811661490</v>
      </c>
      <c r="K209" s="212">
        <f t="shared" si="51"/>
        <v>213.76</v>
      </c>
      <c r="L209" s="270">
        <v>181.7</v>
      </c>
      <c r="M209" s="270">
        <f t="shared" si="41"/>
        <v>181.7</v>
      </c>
      <c r="N209" s="270">
        <f t="shared" si="54"/>
        <v>181.696</v>
      </c>
      <c r="O209" s="259"/>
      <c r="P209" s="253"/>
      <c r="Q209" s="49">
        <v>2811100390</v>
      </c>
      <c r="R209" s="49" t="s">
        <v>648</v>
      </c>
      <c r="S209" s="49">
        <f t="shared" si="55"/>
        <v>55.91</v>
      </c>
      <c r="T209" s="49">
        <f t="shared" si="56"/>
        <v>47.61</v>
      </c>
      <c r="U209" s="324">
        <v>43.28</v>
      </c>
      <c r="V209" s="353">
        <v>21.46</v>
      </c>
      <c r="Y209" s="49">
        <v>2811100390</v>
      </c>
      <c r="Z209" s="49" t="s">
        <v>648</v>
      </c>
      <c r="AA209" s="324">
        <v>43.28</v>
      </c>
      <c r="AC209" s="401">
        <v>2811100000</v>
      </c>
      <c r="AD209" t="s">
        <v>644</v>
      </c>
      <c r="AE209" s="325">
        <v>63.79</v>
      </c>
      <c r="AG209" s="401">
        <v>2811100000</v>
      </c>
      <c r="AH209" t="s">
        <v>644</v>
      </c>
      <c r="AI209" s="325">
        <v>74.91</v>
      </c>
    </row>
    <row r="210" spans="2:35">
      <c r="B210" s="210">
        <v>2811661490</v>
      </c>
      <c r="D210" s="342">
        <f t="shared" si="52"/>
        <v>139.27000000000001</v>
      </c>
      <c r="E210" s="211">
        <f t="shared" si="53"/>
        <v>213.76</v>
      </c>
      <c r="F210" s="270">
        <v>181.7</v>
      </c>
      <c r="G210" s="216" t="s">
        <v>1123</v>
      </c>
      <c r="H210" s="175">
        <v>63</v>
      </c>
      <c r="J210" s="49">
        <f t="shared" si="50"/>
        <v>2811771490</v>
      </c>
      <c r="K210" s="212">
        <f t="shared" si="51"/>
        <v>244.49</v>
      </c>
      <c r="L210" s="270">
        <v>207.82</v>
      </c>
      <c r="M210" s="270">
        <f t="shared" si="41"/>
        <v>207.82</v>
      </c>
      <c r="N210" s="270">
        <f t="shared" si="54"/>
        <v>207.81649999999999</v>
      </c>
      <c r="O210" s="259"/>
      <c r="P210" s="253"/>
      <c r="Q210" s="49">
        <v>2811100480</v>
      </c>
      <c r="R210" s="49" t="s">
        <v>649</v>
      </c>
      <c r="S210" s="49">
        <f t="shared" si="55"/>
        <v>38.22</v>
      </c>
      <c r="T210" s="49">
        <f t="shared" si="56"/>
        <v>32.54</v>
      </c>
      <c r="U210" s="324">
        <v>34.58</v>
      </c>
      <c r="V210" s="353">
        <v>74.83</v>
      </c>
      <c r="Y210" s="49">
        <v>2811100480</v>
      </c>
      <c r="Z210" s="49" t="s">
        <v>649</v>
      </c>
      <c r="AA210" s="324">
        <v>34.58</v>
      </c>
      <c r="AC210" s="401">
        <v>2811100280</v>
      </c>
      <c r="AD210" t="s">
        <v>645</v>
      </c>
      <c r="AE210" s="325">
        <v>20.21</v>
      </c>
      <c r="AG210" s="401">
        <v>2811100280</v>
      </c>
      <c r="AH210" t="s">
        <v>645</v>
      </c>
      <c r="AI210" s="325">
        <v>23.74</v>
      </c>
    </row>
    <row r="211" spans="2:35">
      <c r="B211" s="210">
        <v>2811771490</v>
      </c>
      <c r="D211" s="342">
        <f t="shared" si="52"/>
        <v>177.4</v>
      </c>
      <c r="E211" s="211">
        <f t="shared" si="53"/>
        <v>244.49</v>
      </c>
      <c r="F211" s="270">
        <v>207.82</v>
      </c>
      <c r="G211" s="216" t="s">
        <v>1124</v>
      </c>
      <c r="H211" s="175">
        <v>80</v>
      </c>
      <c r="K211" s="212"/>
      <c r="L211" s="359"/>
      <c r="M211" s="359"/>
      <c r="N211" s="359"/>
      <c r="O211" s="259"/>
      <c r="P211" s="249"/>
      <c r="Q211" s="49">
        <v>2811100490</v>
      </c>
      <c r="R211" s="49" t="s">
        <v>650</v>
      </c>
      <c r="S211" s="49">
        <f t="shared" si="55"/>
        <v>195.79</v>
      </c>
      <c r="T211" s="49">
        <f t="shared" si="56"/>
        <v>166.74</v>
      </c>
      <c r="U211" s="324">
        <v>151.58000000000001</v>
      </c>
      <c r="V211" s="353">
        <v>28.4</v>
      </c>
      <c r="Y211" s="49">
        <v>2811100490</v>
      </c>
      <c r="Z211" s="49" t="s">
        <v>650</v>
      </c>
      <c r="AA211" s="324">
        <v>151.58000000000001</v>
      </c>
      <c r="AC211" s="401">
        <v>2811100290</v>
      </c>
      <c r="AD211" t="s">
        <v>646</v>
      </c>
      <c r="AE211" s="325">
        <v>81.96</v>
      </c>
      <c r="AG211" s="401">
        <v>2811100290</v>
      </c>
      <c r="AH211" t="s">
        <v>646</v>
      </c>
      <c r="AI211" s="325">
        <v>96.24</v>
      </c>
    </row>
    <row r="212" spans="2:35">
      <c r="E212" s="211"/>
      <c r="F212" s="359"/>
      <c r="G212" s="49"/>
      <c r="H212" s="49"/>
      <c r="J212" s="49">
        <f t="shared" ref="J212:J218" si="57">B213*$K$13</f>
        <v>2811100680</v>
      </c>
      <c r="K212" s="212">
        <f t="shared" ref="K212:K218" si="58">VLOOKUP(J212,$Q$14:$V$1164,3,FALSE)</f>
        <v>25.62</v>
      </c>
      <c r="L212" s="270">
        <v>21.78</v>
      </c>
      <c r="M212" s="270">
        <f t="shared" si="41"/>
        <v>21.78</v>
      </c>
      <c r="N212" s="270">
        <f t="shared" ref="N212:N218" si="59">K212*$N$13</f>
        <v>21.777000000000001</v>
      </c>
      <c r="O212" s="259"/>
      <c r="P212" s="249"/>
      <c r="Q212" s="49">
        <v>2811100580</v>
      </c>
      <c r="R212" s="49" t="s">
        <v>651</v>
      </c>
      <c r="S212" s="49">
        <f t="shared" si="55"/>
        <v>39.69</v>
      </c>
      <c r="T212" s="49">
        <f t="shared" si="56"/>
        <v>33.799999999999997</v>
      </c>
      <c r="U212" s="324">
        <v>37.729999999999997</v>
      </c>
      <c r="V212" s="353">
        <v>43.46</v>
      </c>
      <c r="Y212" s="49">
        <v>2811100580</v>
      </c>
      <c r="Z212" s="49" t="s">
        <v>651</v>
      </c>
      <c r="AA212" s="324">
        <v>37.729999999999997</v>
      </c>
      <c r="AC212" s="401">
        <v>2811100380</v>
      </c>
      <c r="AD212" s="2" t="s">
        <v>647</v>
      </c>
      <c r="AE212" s="325">
        <v>28.92</v>
      </c>
      <c r="AG212" s="401">
        <v>2811100380</v>
      </c>
      <c r="AH212" s="2" t="s">
        <v>647</v>
      </c>
      <c r="AI212" s="325">
        <v>33.96</v>
      </c>
    </row>
    <row r="213" spans="2:35">
      <c r="B213" s="210">
        <v>2811100680</v>
      </c>
      <c r="C213" s="202"/>
      <c r="D213" s="342">
        <f t="shared" ref="D213:D219" si="60">VLOOKUP(B213,$Y$13:$AA$620,3,FALSE)</f>
        <v>29.73</v>
      </c>
      <c r="E213" s="211">
        <f t="shared" ref="E213:E219" si="61">VLOOKUP(B213,$Q$14:$V$1164,3,FALSE)</f>
        <v>25.62</v>
      </c>
      <c r="F213" s="270">
        <v>21.78</v>
      </c>
      <c r="G213" s="174" t="s">
        <v>1125</v>
      </c>
      <c r="H213" s="175">
        <v>20</v>
      </c>
      <c r="J213" s="49">
        <f t="shared" si="57"/>
        <v>2811200680</v>
      </c>
      <c r="K213" s="212">
        <f t="shared" si="58"/>
        <v>32.6</v>
      </c>
      <c r="L213" s="270">
        <v>27.71</v>
      </c>
      <c r="M213" s="270">
        <f t="shared" si="41"/>
        <v>27.71</v>
      </c>
      <c r="N213" s="270">
        <f t="shared" si="59"/>
        <v>27.71</v>
      </c>
      <c r="O213" s="259"/>
      <c r="P213" s="249"/>
      <c r="Q213" s="49">
        <v>2811100590</v>
      </c>
      <c r="R213" s="49" t="s">
        <v>652</v>
      </c>
      <c r="S213" s="49">
        <f t="shared" si="55"/>
        <v>135.26</v>
      </c>
      <c r="T213" s="49">
        <f t="shared" si="56"/>
        <v>115.19</v>
      </c>
      <c r="U213" s="324">
        <v>104.72</v>
      </c>
      <c r="V213" s="353">
        <v>44.77</v>
      </c>
      <c r="Y213" s="49">
        <v>2811100590</v>
      </c>
      <c r="Z213" s="49" t="s">
        <v>652</v>
      </c>
      <c r="AA213" s="324">
        <v>104.72</v>
      </c>
      <c r="AC213" s="401">
        <v>2811100390</v>
      </c>
      <c r="AD213" s="404" t="s">
        <v>648</v>
      </c>
      <c r="AE213" s="325">
        <v>47.61</v>
      </c>
      <c r="AG213" s="401">
        <v>2811100390</v>
      </c>
      <c r="AH213" s="404" t="s">
        <v>648</v>
      </c>
      <c r="AI213" s="325">
        <v>55.91</v>
      </c>
    </row>
    <row r="214" spans="2:35">
      <c r="B214" s="210">
        <v>2811200680</v>
      </c>
      <c r="C214" s="202"/>
      <c r="D214" s="342">
        <f t="shared" si="60"/>
        <v>39.380000000000003</v>
      </c>
      <c r="E214" s="211">
        <f t="shared" si="61"/>
        <v>32.6</v>
      </c>
      <c r="F214" s="270">
        <v>27.71</v>
      </c>
      <c r="G214" s="174" t="s">
        <v>1125</v>
      </c>
      <c r="H214" s="175">
        <v>26</v>
      </c>
      <c r="J214" s="49">
        <f t="shared" si="57"/>
        <v>2811400680</v>
      </c>
      <c r="K214" s="212">
        <f t="shared" si="58"/>
        <v>42.21</v>
      </c>
      <c r="L214" s="270">
        <v>35.880000000000003</v>
      </c>
      <c r="M214" s="270">
        <f t="shared" si="41"/>
        <v>35.880000000000003</v>
      </c>
      <c r="N214" s="270">
        <f t="shared" si="59"/>
        <v>35.878500000000003</v>
      </c>
      <c r="O214" s="259"/>
      <c r="P214" s="249"/>
      <c r="Q214" s="49">
        <v>2811100680</v>
      </c>
      <c r="R214" s="49" t="s">
        <v>653</v>
      </c>
      <c r="S214" s="49">
        <f t="shared" si="55"/>
        <v>25.62</v>
      </c>
      <c r="T214" s="49">
        <f t="shared" si="56"/>
        <v>21.82</v>
      </c>
      <c r="U214" s="324">
        <v>29.73</v>
      </c>
      <c r="V214" s="353">
        <v>152.22</v>
      </c>
      <c r="Y214" s="49">
        <v>2811100680</v>
      </c>
      <c r="Z214" s="49" t="s">
        <v>653</v>
      </c>
      <c r="AA214" s="324">
        <v>29.73</v>
      </c>
      <c r="AC214" s="401">
        <v>2811100480</v>
      </c>
      <c r="AD214" s="404" t="s">
        <v>649</v>
      </c>
      <c r="AE214" s="325">
        <v>32.54</v>
      </c>
      <c r="AG214" s="401">
        <v>2811100480</v>
      </c>
      <c r="AH214" s="404" t="s">
        <v>649</v>
      </c>
      <c r="AI214" s="325">
        <v>38.22</v>
      </c>
    </row>
    <row r="215" spans="2:35">
      <c r="B215" s="210">
        <v>2811400680</v>
      </c>
      <c r="C215" s="202"/>
      <c r="D215" s="342">
        <f t="shared" si="60"/>
        <v>47.93</v>
      </c>
      <c r="E215" s="211">
        <f t="shared" si="61"/>
        <v>42.21</v>
      </c>
      <c r="F215" s="270">
        <v>35.880000000000003</v>
      </c>
      <c r="G215" s="174" t="s">
        <v>1125</v>
      </c>
      <c r="H215" s="175">
        <v>40</v>
      </c>
      <c r="J215" s="49">
        <f t="shared" si="57"/>
        <v>2811500680</v>
      </c>
      <c r="K215" s="212">
        <f t="shared" si="58"/>
        <v>59.63</v>
      </c>
      <c r="L215" s="270">
        <v>50.69</v>
      </c>
      <c r="M215" s="270">
        <f t="shared" si="41"/>
        <v>50.69</v>
      </c>
      <c r="N215" s="270">
        <f t="shared" si="59"/>
        <v>50.685499999999998</v>
      </c>
      <c r="O215" s="259"/>
      <c r="P215" s="249"/>
      <c r="Q215" s="49">
        <v>2811100980</v>
      </c>
      <c r="R215" s="49" t="s">
        <v>654</v>
      </c>
      <c r="S215" s="49">
        <f t="shared" si="55"/>
        <v>109.7</v>
      </c>
      <c r="T215" s="49">
        <f t="shared" si="56"/>
        <v>93.42</v>
      </c>
      <c r="U215" s="324">
        <v>86.17</v>
      </c>
      <c r="V215" s="353">
        <v>37.9</v>
      </c>
      <c r="Y215" s="49">
        <v>2811100980</v>
      </c>
      <c r="Z215" s="49" t="s">
        <v>654</v>
      </c>
      <c r="AA215" s="324">
        <v>86.17</v>
      </c>
      <c r="AC215" s="401">
        <v>2811100490</v>
      </c>
      <c r="AD215" s="404" t="s">
        <v>650</v>
      </c>
      <c r="AE215" s="325">
        <v>166.74</v>
      </c>
      <c r="AG215" s="401">
        <v>2811100490</v>
      </c>
      <c r="AH215" s="404" t="s">
        <v>650</v>
      </c>
      <c r="AI215" s="325">
        <v>195.79</v>
      </c>
    </row>
    <row r="216" spans="2:35">
      <c r="B216" s="210">
        <v>2811500680</v>
      </c>
      <c r="C216" s="202"/>
      <c r="D216" s="342">
        <f t="shared" si="60"/>
        <v>63.43</v>
      </c>
      <c r="E216" s="211">
        <f t="shared" si="61"/>
        <v>59.63</v>
      </c>
      <c r="F216" s="270">
        <v>50.69</v>
      </c>
      <c r="G216" s="174" t="s">
        <v>1125</v>
      </c>
      <c r="H216" s="175">
        <v>50</v>
      </c>
      <c r="J216" s="49">
        <f t="shared" si="57"/>
        <v>2811600690</v>
      </c>
      <c r="K216" s="212">
        <f t="shared" si="58"/>
        <v>88.41</v>
      </c>
      <c r="L216" s="270">
        <v>75.150000000000006</v>
      </c>
      <c r="M216" s="270">
        <f t="shared" si="41"/>
        <v>75.150000000000006</v>
      </c>
      <c r="N216" s="270">
        <f t="shared" si="59"/>
        <v>75.148499999999999</v>
      </c>
      <c r="O216" s="259"/>
      <c r="P216" s="249"/>
      <c r="Q216" s="49">
        <v>2811101880</v>
      </c>
      <c r="R216" s="49" t="s">
        <v>655</v>
      </c>
      <c r="S216" s="49">
        <f t="shared" si="55"/>
        <v>27.51</v>
      </c>
      <c r="T216" s="49">
        <f t="shared" si="56"/>
        <v>23.42</v>
      </c>
      <c r="U216" s="324">
        <v>35.75</v>
      </c>
      <c r="V216" s="353">
        <v>105.18</v>
      </c>
      <c r="Y216" s="49">
        <v>2811101880</v>
      </c>
      <c r="Z216" s="49" t="s">
        <v>655</v>
      </c>
      <c r="AA216" s="324">
        <v>35.75</v>
      </c>
      <c r="AC216" s="401">
        <v>2811100580</v>
      </c>
      <c r="AD216" s="404" t="s">
        <v>651</v>
      </c>
      <c r="AE216" s="325">
        <v>33.799999999999997</v>
      </c>
      <c r="AG216" s="401">
        <v>2811100580</v>
      </c>
      <c r="AH216" s="404" t="s">
        <v>651</v>
      </c>
      <c r="AI216" s="325">
        <v>39.69</v>
      </c>
    </row>
    <row r="217" spans="2:35">
      <c r="B217" s="210">
        <v>2811600690</v>
      </c>
      <c r="D217" s="342">
        <f t="shared" si="60"/>
        <v>77.709999999999994</v>
      </c>
      <c r="E217" s="211">
        <f t="shared" si="61"/>
        <v>88.41</v>
      </c>
      <c r="F217" s="270">
        <v>75.150000000000006</v>
      </c>
      <c r="G217" s="216" t="s">
        <v>1126</v>
      </c>
      <c r="H217" s="175">
        <v>63</v>
      </c>
      <c r="J217" s="49">
        <f t="shared" si="57"/>
        <v>2811700690</v>
      </c>
      <c r="K217" s="212">
        <f t="shared" si="58"/>
        <v>105.61</v>
      </c>
      <c r="L217" s="270">
        <v>89.77</v>
      </c>
      <c r="M217" s="270">
        <f t="shared" si="41"/>
        <v>89.77</v>
      </c>
      <c r="N217" s="270">
        <f t="shared" si="59"/>
        <v>89.768500000000003</v>
      </c>
      <c r="O217" s="259"/>
      <c r="P217" s="249"/>
      <c r="Q217" s="49">
        <v>2811102080</v>
      </c>
      <c r="R217" s="49" t="s">
        <v>656</v>
      </c>
      <c r="S217" s="49">
        <f t="shared" si="55"/>
        <v>59.2</v>
      </c>
      <c r="T217" s="49">
        <f t="shared" si="56"/>
        <v>50.41</v>
      </c>
      <c r="U217" s="324">
        <v>52.71</v>
      </c>
      <c r="V217" s="353">
        <v>29.85</v>
      </c>
      <c r="Y217" s="49">
        <v>2811102080</v>
      </c>
      <c r="Z217" s="49" t="s">
        <v>656</v>
      </c>
      <c r="AA217" s="324">
        <v>52.71</v>
      </c>
      <c r="AC217" s="401">
        <v>2811100590</v>
      </c>
      <c r="AD217" t="s">
        <v>652</v>
      </c>
      <c r="AE217" s="325">
        <v>115.19</v>
      </c>
      <c r="AG217" s="401">
        <v>2811100590</v>
      </c>
      <c r="AH217" t="s">
        <v>652</v>
      </c>
      <c r="AI217" s="325">
        <v>135.26</v>
      </c>
    </row>
    <row r="218" spans="2:35">
      <c r="B218" s="210">
        <v>2811700690</v>
      </c>
      <c r="D218" s="342">
        <f t="shared" si="60"/>
        <v>136.63</v>
      </c>
      <c r="E218" s="211">
        <f t="shared" si="61"/>
        <v>105.61</v>
      </c>
      <c r="F218" s="270">
        <v>89.77</v>
      </c>
      <c r="G218" s="216" t="s">
        <v>1127</v>
      </c>
      <c r="H218" s="175">
        <v>80</v>
      </c>
      <c r="J218" s="49">
        <f t="shared" si="57"/>
        <v>2810981600</v>
      </c>
      <c r="K218" s="212">
        <f t="shared" si="58"/>
        <v>193.48</v>
      </c>
      <c r="L218" s="270">
        <v>164.46</v>
      </c>
      <c r="M218" s="270">
        <f t="shared" si="41"/>
        <v>164.46</v>
      </c>
      <c r="N218" s="270">
        <f t="shared" si="59"/>
        <v>164.458</v>
      </c>
      <c r="O218" s="259"/>
      <c r="P218" s="249"/>
      <c r="Q218" s="49">
        <v>2811102480</v>
      </c>
      <c r="R218" s="49" t="s">
        <v>657</v>
      </c>
      <c r="S218" s="49">
        <f t="shared" si="55"/>
        <v>55.43</v>
      </c>
      <c r="T218" s="49">
        <f t="shared" si="56"/>
        <v>47.2</v>
      </c>
      <c r="U218" s="324">
        <v>49.35</v>
      </c>
      <c r="V218" s="353">
        <v>86.54</v>
      </c>
      <c r="Y218" s="49">
        <v>2811102480</v>
      </c>
      <c r="Z218" s="49" t="s">
        <v>657</v>
      </c>
      <c r="AA218" s="324">
        <v>49.35</v>
      </c>
      <c r="AC218" s="401">
        <v>2811100680</v>
      </c>
      <c r="AD218" s="404" t="s">
        <v>653</v>
      </c>
      <c r="AE218" s="325">
        <v>21.82</v>
      </c>
      <c r="AG218" s="401">
        <v>2811100680</v>
      </c>
      <c r="AH218" s="404" t="s">
        <v>653</v>
      </c>
      <c r="AI218" s="325">
        <v>25.62</v>
      </c>
    </row>
    <row r="219" spans="2:35">
      <c r="B219" s="210">
        <v>2810981600</v>
      </c>
      <c r="C219" s="202"/>
      <c r="D219" s="342">
        <f t="shared" si="60"/>
        <v>115.81</v>
      </c>
      <c r="E219" s="211">
        <f t="shared" si="61"/>
        <v>193.48</v>
      </c>
      <c r="F219" s="270">
        <v>164.46</v>
      </c>
      <c r="G219" s="174" t="s">
        <v>44</v>
      </c>
      <c r="H219" s="175" t="s">
        <v>1128</v>
      </c>
      <c r="K219" s="212"/>
      <c r="L219" s="329"/>
      <c r="M219" s="329"/>
      <c r="N219" s="329"/>
      <c r="O219" s="259"/>
      <c r="P219" s="249"/>
      <c r="Q219" s="49">
        <v>2811102680</v>
      </c>
      <c r="R219" s="49" t="s">
        <v>658</v>
      </c>
      <c r="S219" s="49">
        <f t="shared" si="55"/>
        <v>53.46</v>
      </c>
      <c r="T219" s="49">
        <f t="shared" si="56"/>
        <v>45.53</v>
      </c>
      <c r="U219" s="324">
        <v>47.6</v>
      </c>
      <c r="V219" s="353">
        <v>35.909999999999997</v>
      </c>
      <c r="Y219" s="49">
        <v>2811102680</v>
      </c>
      <c r="Z219" s="49" t="s">
        <v>658</v>
      </c>
      <c r="AA219" s="324">
        <v>47.6</v>
      </c>
      <c r="AC219" s="401">
        <v>2811100980</v>
      </c>
      <c r="AD219" t="s">
        <v>654</v>
      </c>
      <c r="AE219" s="325">
        <v>93.42</v>
      </c>
      <c r="AG219" s="401">
        <v>2811100980</v>
      </c>
      <c r="AH219" t="s">
        <v>654</v>
      </c>
      <c r="AI219" s="325">
        <v>109.7</v>
      </c>
    </row>
    <row r="220" spans="2:35">
      <c r="B220" s="210"/>
      <c r="C220" s="202"/>
      <c r="E220" s="211"/>
      <c r="F220" s="329"/>
      <c r="J220" s="49">
        <f t="shared" ref="J220:J231" si="62">B221*$K$13</f>
        <v>2811205191</v>
      </c>
      <c r="K220" s="212">
        <f t="shared" ref="K220:K231" si="63">VLOOKUP(J220,$Q$14:$V$1164,3,FALSE)</f>
        <v>94.47</v>
      </c>
      <c r="L220" s="270">
        <v>80.3</v>
      </c>
      <c r="M220" s="270">
        <f t="shared" si="41"/>
        <v>80.3</v>
      </c>
      <c r="N220" s="270">
        <f t="shared" ref="N220:N231" si="64">K220*$N$13</f>
        <v>80.299499999999995</v>
      </c>
      <c r="O220" s="259"/>
      <c r="P220" s="249"/>
      <c r="Q220" s="49">
        <v>2811102800</v>
      </c>
      <c r="R220" s="49" t="s">
        <v>659</v>
      </c>
      <c r="S220" s="49">
        <f t="shared" si="55"/>
        <v>4.09</v>
      </c>
      <c r="T220" s="49">
        <f t="shared" si="56"/>
        <v>3.48</v>
      </c>
      <c r="U220" s="324">
        <v>5.88</v>
      </c>
      <c r="V220" s="353">
        <v>52.95</v>
      </c>
      <c r="Y220" s="49">
        <v>2811102800</v>
      </c>
      <c r="Z220" s="49" t="s">
        <v>659</v>
      </c>
      <c r="AA220" s="324">
        <v>5.88</v>
      </c>
      <c r="AC220" s="401">
        <v>2811101880</v>
      </c>
      <c r="AD220" s="404" t="s">
        <v>655</v>
      </c>
      <c r="AE220" s="325">
        <v>23.42</v>
      </c>
      <c r="AG220" s="401">
        <v>2811101880</v>
      </c>
      <c r="AH220" s="404" t="s">
        <v>655</v>
      </c>
      <c r="AI220" s="325">
        <v>27.51</v>
      </c>
    </row>
    <row r="221" spans="2:35">
      <c r="B221" s="210">
        <v>2811205191</v>
      </c>
      <c r="C221" s="202"/>
      <c r="D221" s="342">
        <f t="shared" ref="D221:D232" si="65">VLOOKUP(B221,$Y$13:$AA$620,3,FALSE)</f>
        <v>104.14</v>
      </c>
      <c r="E221" s="211">
        <f t="shared" ref="E221:E232" si="66">VLOOKUP(B221,$Q$14:$V$1164,3,FALSE)</f>
        <v>94.47</v>
      </c>
      <c r="F221" s="270">
        <v>80.3</v>
      </c>
      <c r="G221" s="174" t="s">
        <v>1129</v>
      </c>
      <c r="H221" s="175">
        <v>25</v>
      </c>
      <c r="J221" s="49">
        <f t="shared" si="62"/>
        <v>2811225391</v>
      </c>
      <c r="K221" s="212">
        <f t="shared" si="63"/>
        <v>98.88</v>
      </c>
      <c r="L221" s="270">
        <v>84.05</v>
      </c>
      <c r="M221" s="270">
        <f t="shared" si="41"/>
        <v>84.05</v>
      </c>
      <c r="N221" s="270">
        <f t="shared" si="64"/>
        <v>84.047999999999988</v>
      </c>
      <c r="O221" s="259"/>
      <c r="P221" s="249"/>
      <c r="Q221" s="49">
        <v>2811104180</v>
      </c>
      <c r="R221" s="49" t="s">
        <v>660</v>
      </c>
      <c r="S221" s="49">
        <f t="shared" si="55"/>
        <v>45.97</v>
      </c>
      <c r="T221" s="49">
        <f t="shared" si="56"/>
        <v>39.15</v>
      </c>
      <c r="U221" s="324">
        <v>40.93</v>
      </c>
      <c r="V221" s="353">
        <v>56.61</v>
      </c>
      <c r="Y221" s="49">
        <v>2811104180</v>
      </c>
      <c r="Z221" s="49" t="s">
        <v>660</v>
      </c>
      <c r="AA221" s="324">
        <v>40.93</v>
      </c>
      <c r="AC221" s="401">
        <v>2811102080</v>
      </c>
      <c r="AD221" s="404" t="s">
        <v>656</v>
      </c>
      <c r="AE221" s="325">
        <v>50.41</v>
      </c>
      <c r="AG221" s="401">
        <v>2811102080</v>
      </c>
      <c r="AH221" s="404" t="s">
        <v>656</v>
      </c>
      <c r="AI221" s="325">
        <v>59.2</v>
      </c>
    </row>
    <row r="222" spans="2:35">
      <c r="B222" s="210">
        <v>2811225391</v>
      </c>
      <c r="C222" s="202"/>
      <c r="D222" s="342">
        <f t="shared" si="65"/>
        <v>96.55</v>
      </c>
      <c r="E222" s="211">
        <f t="shared" si="66"/>
        <v>98.88</v>
      </c>
      <c r="F222" s="270">
        <v>84.05</v>
      </c>
      <c r="G222" s="174" t="s">
        <v>701</v>
      </c>
      <c r="H222" s="175">
        <v>25</v>
      </c>
      <c r="J222" s="49">
        <f t="shared" si="62"/>
        <v>2811105191</v>
      </c>
      <c r="K222" s="212">
        <f t="shared" si="63"/>
        <v>64.73</v>
      </c>
      <c r="L222" s="270">
        <v>55.02</v>
      </c>
      <c r="M222" s="270">
        <f t="shared" ref="M222:M285" si="67">ROUND(N222,2)</f>
        <v>55.02</v>
      </c>
      <c r="N222" s="270">
        <f t="shared" si="64"/>
        <v>55.020499999999998</v>
      </c>
      <c r="O222" s="259"/>
      <c r="P222" s="249"/>
      <c r="Q222" s="49">
        <v>2811104380</v>
      </c>
      <c r="R222" s="49" t="s">
        <v>661</v>
      </c>
      <c r="S222" s="49">
        <f t="shared" si="55"/>
        <v>142.08000000000001</v>
      </c>
      <c r="T222" s="49">
        <f t="shared" si="56"/>
        <v>121</v>
      </c>
      <c r="U222" s="324">
        <v>126.5</v>
      </c>
      <c r="V222" s="353">
        <v>47.8</v>
      </c>
      <c r="Y222" s="49">
        <v>2811104380</v>
      </c>
      <c r="Z222" s="49" t="s">
        <v>661</v>
      </c>
      <c r="AA222" s="324">
        <v>126.5</v>
      </c>
      <c r="AC222" s="401">
        <v>2811102480</v>
      </c>
      <c r="AD222" t="s">
        <v>657</v>
      </c>
      <c r="AE222" s="325">
        <v>47.2</v>
      </c>
      <c r="AG222" s="401">
        <v>2811102480</v>
      </c>
      <c r="AH222" t="s">
        <v>657</v>
      </c>
      <c r="AI222" s="325">
        <v>55.43</v>
      </c>
    </row>
    <row r="223" spans="2:35">
      <c r="B223" s="210">
        <v>2811105191</v>
      </c>
      <c r="C223" s="202"/>
      <c r="D223" s="342">
        <f t="shared" si="65"/>
        <v>80.11</v>
      </c>
      <c r="E223" s="211">
        <f t="shared" si="66"/>
        <v>64.73</v>
      </c>
      <c r="F223" s="270">
        <v>55.02</v>
      </c>
      <c r="G223" s="174" t="s">
        <v>669</v>
      </c>
      <c r="H223" s="175">
        <v>20</v>
      </c>
      <c r="J223" s="49">
        <f t="shared" si="62"/>
        <v>2811405191</v>
      </c>
      <c r="K223" s="212">
        <f t="shared" si="63"/>
        <v>158.01</v>
      </c>
      <c r="L223" s="270">
        <v>134.31</v>
      </c>
      <c r="M223" s="270">
        <f t="shared" si="67"/>
        <v>134.31</v>
      </c>
      <c r="N223" s="270">
        <f t="shared" si="64"/>
        <v>134.30849999999998</v>
      </c>
      <c r="O223" s="259"/>
      <c r="P223" s="249"/>
      <c r="Q223" s="49">
        <v>2811105191</v>
      </c>
      <c r="R223" s="49" t="s">
        <v>662</v>
      </c>
      <c r="S223" s="49">
        <f t="shared" si="55"/>
        <v>64.73</v>
      </c>
      <c r="T223" s="49">
        <f t="shared" si="56"/>
        <v>55.12</v>
      </c>
      <c r="U223" s="324">
        <v>80.11</v>
      </c>
      <c r="V223" s="353">
        <v>6.13</v>
      </c>
      <c r="Y223" s="49">
        <v>2811105191</v>
      </c>
      <c r="Z223" s="49" t="s">
        <v>662</v>
      </c>
      <c r="AA223" s="324">
        <v>80.11</v>
      </c>
      <c r="AC223">
        <v>2811102680</v>
      </c>
      <c r="AD223" t="s">
        <v>658</v>
      </c>
      <c r="AE223" s="325">
        <v>45.53</v>
      </c>
      <c r="AG223">
        <v>2811102680</v>
      </c>
      <c r="AH223" t="s">
        <v>658</v>
      </c>
      <c r="AI223" s="325">
        <v>53.46</v>
      </c>
    </row>
    <row r="224" spans="2:35">
      <c r="B224" s="210">
        <v>2811405191</v>
      </c>
      <c r="C224" s="202"/>
      <c r="D224" s="342">
        <f t="shared" si="65"/>
        <v>137.33000000000001</v>
      </c>
      <c r="E224" s="211">
        <f t="shared" si="66"/>
        <v>158.01</v>
      </c>
      <c r="F224" s="270">
        <v>134.31</v>
      </c>
      <c r="G224" s="174" t="s">
        <v>1130</v>
      </c>
      <c r="H224" s="175">
        <v>40</v>
      </c>
      <c r="J224" s="49">
        <f t="shared" si="62"/>
        <v>2811505191</v>
      </c>
      <c r="K224" s="212">
        <f t="shared" si="63"/>
        <v>308.13</v>
      </c>
      <c r="L224" s="270">
        <v>261.91000000000003</v>
      </c>
      <c r="M224" s="270">
        <f t="shared" si="67"/>
        <v>261.91000000000003</v>
      </c>
      <c r="N224" s="270">
        <f t="shared" si="64"/>
        <v>261.91050000000001</v>
      </c>
      <c r="O224" s="259"/>
      <c r="P224" s="249"/>
      <c r="Q224" s="49">
        <v>2811106100</v>
      </c>
      <c r="R224" s="49" t="s">
        <v>663</v>
      </c>
      <c r="S224" s="49">
        <f t="shared" si="55"/>
        <v>87.25</v>
      </c>
      <c r="T224" s="49">
        <f t="shared" si="56"/>
        <v>74.3</v>
      </c>
      <c r="U224" s="324">
        <v>64.11</v>
      </c>
      <c r="V224" s="353">
        <v>41.12</v>
      </c>
      <c r="Y224" s="49">
        <v>2811106100</v>
      </c>
      <c r="Z224" s="49" t="s">
        <v>663</v>
      </c>
      <c r="AA224" s="324">
        <v>64.11</v>
      </c>
      <c r="AC224" s="401">
        <v>2811102800</v>
      </c>
      <c r="AD224" t="s">
        <v>659</v>
      </c>
      <c r="AE224" s="402">
        <v>3.48</v>
      </c>
      <c r="AG224" s="401">
        <v>2811102800</v>
      </c>
      <c r="AH224" t="s">
        <v>659</v>
      </c>
      <c r="AI224" s="402">
        <v>4.09</v>
      </c>
    </row>
    <row r="225" spans="2:35">
      <c r="B225" s="210">
        <v>2811505191</v>
      </c>
      <c r="C225" s="202"/>
      <c r="D225" s="342">
        <f t="shared" si="65"/>
        <v>274.33</v>
      </c>
      <c r="E225" s="211">
        <f t="shared" si="66"/>
        <v>308.13</v>
      </c>
      <c r="F225" s="270">
        <v>261.91000000000003</v>
      </c>
      <c r="G225" s="174" t="s">
        <v>1131</v>
      </c>
      <c r="H225" s="175">
        <v>50</v>
      </c>
      <c r="J225" s="49">
        <f t="shared" si="62"/>
        <v>2811115391</v>
      </c>
      <c r="K225" s="212">
        <f t="shared" si="63"/>
        <v>85.69</v>
      </c>
      <c r="L225" s="270">
        <v>72.84</v>
      </c>
      <c r="M225" s="270">
        <f t="shared" si="67"/>
        <v>72.84</v>
      </c>
      <c r="N225" s="270">
        <f t="shared" si="64"/>
        <v>72.836500000000001</v>
      </c>
      <c r="O225" s="259"/>
      <c r="P225" s="253"/>
      <c r="Q225" s="49">
        <v>2811106200</v>
      </c>
      <c r="R225" s="49" t="s">
        <v>1185</v>
      </c>
      <c r="S225" s="49">
        <f t="shared" si="55"/>
        <v>94.35</v>
      </c>
      <c r="T225" s="49">
        <f t="shared" si="56"/>
        <v>80.349999999999994</v>
      </c>
      <c r="U225" s="324">
        <v>81.78</v>
      </c>
      <c r="V225" s="353">
        <v>127.05</v>
      </c>
      <c r="Y225" s="49">
        <v>2811106200</v>
      </c>
      <c r="Z225" s="49" t="s">
        <v>1185</v>
      </c>
      <c r="AA225" s="324">
        <v>81.78</v>
      </c>
      <c r="AC225" s="401">
        <v>2811104180</v>
      </c>
      <c r="AD225" s="404" t="s">
        <v>660</v>
      </c>
      <c r="AE225" s="325">
        <v>39.15</v>
      </c>
      <c r="AG225" s="401">
        <v>2811104180</v>
      </c>
      <c r="AH225" s="404" t="s">
        <v>660</v>
      </c>
      <c r="AI225" s="325">
        <v>45.97</v>
      </c>
    </row>
    <row r="226" spans="2:35">
      <c r="B226" s="210">
        <v>2811115391</v>
      </c>
      <c r="C226" s="202"/>
      <c r="D226" s="342">
        <f t="shared" si="65"/>
        <v>96.34</v>
      </c>
      <c r="E226" s="211">
        <f t="shared" si="66"/>
        <v>85.69</v>
      </c>
      <c r="F226" s="270">
        <v>72.84</v>
      </c>
      <c r="G226" s="174" t="s">
        <v>1132</v>
      </c>
      <c r="H226" s="175">
        <v>20</v>
      </c>
      <c r="J226" s="49">
        <f t="shared" si="62"/>
        <v>2811445391</v>
      </c>
      <c r="K226" s="212">
        <f t="shared" si="63"/>
        <v>183.87</v>
      </c>
      <c r="L226" s="270">
        <v>156.29</v>
      </c>
      <c r="M226" s="270">
        <f t="shared" si="67"/>
        <v>156.29</v>
      </c>
      <c r="N226" s="270">
        <f t="shared" si="64"/>
        <v>156.2895</v>
      </c>
      <c r="O226" s="259"/>
      <c r="P226" s="253"/>
      <c r="Q226" s="49">
        <v>2811106705</v>
      </c>
      <c r="R226" s="173" t="s">
        <v>665</v>
      </c>
      <c r="S226" s="49">
        <f t="shared" si="55"/>
        <v>87.58</v>
      </c>
      <c r="T226" s="49">
        <f t="shared" si="56"/>
        <v>74.58</v>
      </c>
      <c r="U226" s="324">
        <v>64.400000000000006</v>
      </c>
      <c r="V226" s="353">
        <v>80.459999999999994</v>
      </c>
      <c r="Y226" s="49">
        <v>2811106705</v>
      </c>
      <c r="Z226" s="173" t="s">
        <v>665</v>
      </c>
      <c r="AA226" s="324">
        <v>64.400000000000006</v>
      </c>
      <c r="AC226" s="401">
        <v>2811104380</v>
      </c>
      <c r="AD226" s="404" t="s">
        <v>661</v>
      </c>
      <c r="AE226" s="325">
        <v>121</v>
      </c>
      <c r="AG226" s="401">
        <v>2811104380</v>
      </c>
      <c r="AH226" s="404" t="s">
        <v>661</v>
      </c>
      <c r="AI226" s="325">
        <v>142.08000000000001</v>
      </c>
    </row>
    <row r="227" spans="2:35">
      <c r="B227" s="210">
        <v>2811445391</v>
      </c>
      <c r="C227" s="202"/>
      <c r="D227" s="342">
        <f t="shared" si="65"/>
        <v>162.35</v>
      </c>
      <c r="E227" s="211">
        <f t="shared" si="66"/>
        <v>183.87</v>
      </c>
      <c r="F227" s="270">
        <v>156.29</v>
      </c>
      <c r="G227" s="174" t="s">
        <v>1133</v>
      </c>
      <c r="H227" s="175">
        <v>40</v>
      </c>
      <c r="J227" s="49">
        <f t="shared" si="62"/>
        <v>2811555391</v>
      </c>
      <c r="K227" s="212">
        <f t="shared" si="63"/>
        <v>229.56</v>
      </c>
      <c r="L227" s="270">
        <v>195.13</v>
      </c>
      <c r="M227" s="270">
        <f t="shared" si="67"/>
        <v>195.13</v>
      </c>
      <c r="N227" s="270">
        <f t="shared" si="64"/>
        <v>195.126</v>
      </c>
      <c r="O227" s="259"/>
      <c r="P227" s="253"/>
      <c r="Q227" s="49">
        <v>2811111480</v>
      </c>
      <c r="R227" s="49" t="s">
        <v>666</v>
      </c>
      <c r="S227" s="49">
        <f t="shared" si="55"/>
        <v>76.36</v>
      </c>
      <c r="T227" s="49">
        <v>78.23</v>
      </c>
      <c r="U227" s="324">
        <v>91.86</v>
      </c>
      <c r="V227" s="353">
        <v>64.459999999999994</v>
      </c>
      <c r="Y227" s="49">
        <v>2811111480</v>
      </c>
      <c r="Z227" s="49" t="s">
        <v>666</v>
      </c>
      <c r="AA227" s="324">
        <v>91.86</v>
      </c>
      <c r="AC227" s="401">
        <v>2811105191</v>
      </c>
      <c r="AD227" s="404" t="s">
        <v>662</v>
      </c>
      <c r="AE227" s="325">
        <v>55.12</v>
      </c>
      <c r="AG227" s="401">
        <v>2811105191</v>
      </c>
      <c r="AH227" s="404" t="s">
        <v>662</v>
      </c>
      <c r="AI227" s="325">
        <v>64.73</v>
      </c>
    </row>
    <row r="228" spans="2:35">
      <c r="B228" s="210">
        <v>2811555391</v>
      </c>
      <c r="C228" s="202"/>
      <c r="D228" s="342">
        <f t="shared" si="65"/>
        <v>237.73</v>
      </c>
      <c r="E228" s="211">
        <f t="shared" si="66"/>
        <v>229.56</v>
      </c>
      <c r="F228" s="270">
        <v>195.13</v>
      </c>
      <c r="G228" s="174" t="s">
        <v>1134</v>
      </c>
      <c r="H228" s="175">
        <v>50</v>
      </c>
      <c r="J228" s="49">
        <f t="shared" si="62"/>
        <v>2811605190</v>
      </c>
      <c r="K228" s="212">
        <f t="shared" si="63"/>
        <v>571.98</v>
      </c>
      <c r="L228" s="270">
        <v>486.18</v>
      </c>
      <c r="M228" s="270">
        <f t="shared" si="67"/>
        <v>486.18</v>
      </c>
      <c r="N228" s="270">
        <f t="shared" si="64"/>
        <v>486.18299999999999</v>
      </c>
      <c r="O228" s="259"/>
      <c r="P228" s="253"/>
      <c r="Q228" s="49">
        <v>2811111880</v>
      </c>
      <c r="R228" s="49" t="s">
        <v>667</v>
      </c>
      <c r="S228" s="49">
        <f t="shared" si="55"/>
        <v>32.67</v>
      </c>
      <c r="T228" s="49">
        <f t="shared" si="56"/>
        <v>27.82</v>
      </c>
      <c r="U228" s="324">
        <v>42.15</v>
      </c>
      <c r="V228" s="353">
        <v>73.349999999999994</v>
      </c>
      <c r="Y228" s="49">
        <v>2811111880</v>
      </c>
      <c r="Z228" s="49" t="s">
        <v>667</v>
      </c>
      <c r="AA228" s="324">
        <v>42.15</v>
      </c>
      <c r="AC228" s="401">
        <v>2811106100</v>
      </c>
      <c r="AD228" s="404" t="s">
        <v>663</v>
      </c>
      <c r="AE228" s="325">
        <v>74.3</v>
      </c>
      <c r="AG228" s="401">
        <v>2811106100</v>
      </c>
      <c r="AH228" s="404" t="s">
        <v>663</v>
      </c>
      <c r="AI228" s="325">
        <v>87.25</v>
      </c>
    </row>
    <row r="229" spans="2:35">
      <c r="B229" s="210">
        <v>2811605190</v>
      </c>
      <c r="D229" s="342">
        <f t="shared" si="65"/>
        <v>551.08000000000004</v>
      </c>
      <c r="E229" s="211">
        <f t="shared" si="66"/>
        <v>571.98</v>
      </c>
      <c r="F229" s="270">
        <v>486.18</v>
      </c>
      <c r="G229" s="216" t="s">
        <v>1135</v>
      </c>
      <c r="H229" s="175">
        <v>63</v>
      </c>
      <c r="J229" s="49">
        <f t="shared" si="62"/>
        <v>2811705190</v>
      </c>
      <c r="K229" s="212">
        <f t="shared" si="63"/>
        <v>769.27</v>
      </c>
      <c r="L229" s="270">
        <v>653.88</v>
      </c>
      <c r="M229" s="270">
        <f t="shared" si="67"/>
        <v>653.88</v>
      </c>
      <c r="N229" s="270">
        <f t="shared" si="64"/>
        <v>653.87950000000001</v>
      </c>
      <c r="O229" s="259"/>
      <c r="P229" s="249"/>
      <c r="Q229" s="49">
        <v>2811112220</v>
      </c>
      <c r="R229" s="49" t="s">
        <v>668</v>
      </c>
      <c r="S229" s="49">
        <f t="shared" si="55"/>
        <v>62.29</v>
      </c>
      <c r="T229" s="49">
        <f t="shared" si="56"/>
        <v>53.04</v>
      </c>
      <c r="U229" s="324">
        <v>48.22</v>
      </c>
      <c r="V229" s="353">
        <v>64.75</v>
      </c>
      <c r="Y229" s="49">
        <v>2811112220</v>
      </c>
      <c r="Z229" s="49" t="s">
        <v>668</v>
      </c>
      <c r="AA229" s="324">
        <v>48.22</v>
      </c>
      <c r="AC229" s="401">
        <v>2811106200</v>
      </c>
      <c r="AD229" t="s">
        <v>1185</v>
      </c>
      <c r="AE229" s="325">
        <v>80.349999999999994</v>
      </c>
      <c r="AG229" s="401">
        <v>2811106200</v>
      </c>
      <c r="AH229" t="s">
        <v>1185</v>
      </c>
      <c r="AI229" s="325">
        <v>94.35</v>
      </c>
    </row>
    <row r="230" spans="2:35">
      <c r="B230" s="210">
        <v>2811705190</v>
      </c>
      <c r="D230" s="342">
        <f t="shared" si="65"/>
        <v>699.77</v>
      </c>
      <c r="E230" s="211">
        <f t="shared" si="66"/>
        <v>769.27</v>
      </c>
      <c r="F230" s="270">
        <v>653.88</v>
      </c>
      <c r="G230" s="216" t="s">
        <v>1136</v>
      </c>
      <c r="H230" s="175">
        <v>80</v>
      </c>
      <c r="J230" s="49">
        <f t="shared" si="62"/>
        <v>2811775390</v>
      </c>
      <c r="K230" s="212">
        <f t="shared" si="63"/>
        <v>795.07</v>
      </c>
      <c r="L230" s="270">
        <v>675.81</v>
      </c>
      <c r="M230" s="270">
        <f t="shared" si="67"/>
        <v>675.81</v>
      </c>
      <c r="N230" s="270">
        <f t="shared" si="64"/>
        <v>675.80950000000007</v>
      </c>
      <c r="O230" s="259"/>
      <c r="P230" s="249"/>
      <c r="Q230" s="49">
        <v>2811115391</v>
      </c>
      <c r="R230" s="49" t="s">
        <v>669</v>
      </c>
      <c r="S230" s="49">
        <f t="shared" si="55"/>
        <v>85.69</v>
      </c>
      <c r="T230" s="49">
        <f t="shared" si="56"/>
        <v>72.97</v>
      </c>
      <c r="U230" s="324">
        <v>96.34</v>
      </c>
      <c r="V230" s="353">
        <v>92.26</v>
      </c>
      <c r="Y230" s="49">
        <v>2811115391</v>
      </c>
      <c r="Z230" s="49" t="s">
        <v>669</v>
      </c>
      <c r="AA230" s="324">
        <v>96.34</v>
      </c>
      <c r="AC230" s="401">
        <v>2811106705</v>
      </c>
      <c r="AD230" t="s">
        <v>665</v>
      </c>
      <c r="AE230" s="325">
        <v>74.58</v>
      </c>
      <c r="AG230" s="401">
        <v>2811106490</v>
      </c>
      <c r="AH230" t="s">
        <v>2069</v>
      </c>
      <c r="AI230" s="325">
        <v>65.25</v>
      </c>
    </row>
    <row r="231" spans="2:35">
      <c r="B231" s="210">
        <v>2811775390</v>
      </c>
      <c r="D231" s="342">
        <f t="shared" si="65"/>
        <v>735.21</v>
      </c>
      <c r="E231" s="211">
        <f t="shared" si="66"/>
        <v>795.07</v>
      </c>
      <c r="F231" s="270">
        <v>675.81</v>
      </c>
      <c r="G231" s="216" t="s">
        <v>1137</v>
      </c>
      <c r="H231" s="175">
        <v>80</v>
      </c>
      <c r="J231" s="49">
        <f t="shared" si="62"/>
        <v>2811665390</v>
      </c>
      <c r="K231" s="212">
        <f t="shared" si="63"/>
        <v>635.83000000000004</v>
      </c>
      <c r="L231" s="270">
        <v>540.46</v>
      </c>
      <c r="M231" s="270">
        <f t="shared" si="67"/>
        <v>540.46</v>
      </c>
      <c r="N231" s="270">
        <f t="shared" si="64"/>
        <v>540.45550000000003</v>
      </c>
      <c r="O231" s="259"/>
      <c r="P231" s="249"/>
      <c r="Q231" s="49">
        <v>2811117600</v>
      </c>
      <c r="R231" s="49" t="s">
        <v>670</v>
      </c>
      <c r="S231" s="49">
        <f t="shared" si="55"/>
        <v>35.65</v>
      </c>
      <c r="T231" s="49">
        <f t="shared" si="56"/>
        <v>30.36</v>
      </c>
      <c r="U231" s="324">
        <v>27.6</v>
      </c>
      <c r="V231" s="353">
        <v>42.34</v>
      </c>
      <c r="Y231" s="49">
        <v>2811117600</v>
      </c>
      <c r="Z231" s="49" t="s">
        <v>670</v>
      </c>
      <c r="AA231" s="324">
        <v>27.6</v>
      </c>
      <c r="AC231" s="49">
        <v>2811110922</v>
      </c>
      <c r="AD231" s="49" t="s">
        <v>1759</v>
      </c>
      <c r="AE231" s="187">
        <v>66.75</v>
      </c>
      <c r="AG231" s="49">
        <v>2811106705</v>
      </c>
      <c r="AH231" s="49" t="s">
        <v>665</v>
      </c>
      <c r="AI231" s="187">
        <v>87.58</v>
      </c>
    </row>
    <row r="232" spans="2:35">
      <c r="B232" s="210">
        <v>2811665390</v>
      </c>
      <c r="D232" s="342">
        <f t="shared" si="65"/>
        <v>551.08000000000004</v>
      </c>
      <c r="E232" s="211">
        <f t="shared" si="66"/>
        <v>635.83000000000004</v>
      </c>
      <c r="F232" s="270">
        <v>540.46</v>
      </c>
      <c r="G232" s="216" t="s">
        <v>1138</v>
      </c>
      <c r="H232" s="175">
        <v>63</v>
      </c>
      <c r="K232" s="212"/>
      <c r="L232" s="329"/>
      <c r="M232" s="329"/>
      <c r="N232" s="329"/>
      <c r="O232" s="259"/>
      <c r="P232" s="249"/>
      <c r="Q232" s="49">
        <v>2811117700</v>
      </c>
      <c r="R232" s="49" t="s">
        <v>671</v>
      </c>
      <c r="S232" s="49">
        <f t="shared" si="55"/>
        <v>28.1</v>
      </c>
      <c r="T232" s="49">
        <f t="shared" si="56"/>
        <v>23.93</v>
      </c>
      <c r="U232" s="324">
        <v>25.01</v>
      </c>
      <c r="V232" s="353">
        <v>48.43</v>
      </c>
      <c r="Y232" s="49">
        <v>2811117700</v>
      </c>
      <c r="Z232" s="49" t="s">
        <v>671</v>
      </c>
      <c r="AA232" s="324">
        <v>25.01</v>
      </c>
      <c r="AC232" s="49">
        <v>2811111422</v>
      </c>
      <c r="AD232" s="49" t="s">
        <v>1760</v>
      </c>
      <c r="AE232" s="187">
        <v>78.23</v>
      </c>
      <c r="AG232" s="49">
        <v>2811110922</v>
      </c>
      <c r="AH232" s="49" t="s">
        <v>1759</v>
      </c>
      <c r="AI232" s="187">
        <v>78.38</v>
      </c>
    </row>
    <row r="233" spans="2:35">
      <c r="E233" s="211"/>
      <c r="F233" s="329"/>
      <c r="J233" s="49">
        <f>B234*$K$13</f>
        <v>2811615490</v>
      </c>
      <c r="K233" s="212">
        <f>VLOOKUP(J233,$Q$14:$V$1164,3,FALSE)</f>
        <v>160.72999999999999</v>
      </c>
      <c r="L233" s="270">
        <v>136.62</v>
      </c>
      <c r="M233" s="270">
        <f t="shared" si="67"/>
        <v>136.62</v>
      </c>
      <c r="N233" s="270">
        <f>K233*$N$13</f>
        <v>136.62049999999999</v>
      </c>
      <c r="O233" s="259"/>
      <c r="P233" s="249"/>
      <c r="Q233" s="49">
        <v>2811117800</v>
      </c>
      <c r="R233" s="49" t="s">
        <v>672</v>
      </c>
      <c r="S233" s="49">
        <f t="shared" si="55"/>
        <v>20.62</v>
      </c>
      <c r="T233" s="49">
        <f t="shared" si="56"/>
        <v>17.55</v>
      </c>
      <c r="U233" s="324">
        <v>15.95</v>
      </c>
      <c r="V233" s="353">
        <v>79.39</v>
      </c>
      <c r="Y233" s="49">
        <v>2811117800</v>
      </c>
      <c r="Z233" s="49" t="s">
        <v>672</v>
      </c>
      <c r="AA233" s="324">
        <v>15.95</v>
      </c>
      <c r="AC233" s="405">
        <v>2811111480</v>
      </c>
      <c r="AD233" s="49" t="s">
        <v>666</v>
      </c>
      <c r="AE233" s="325">
        <v>65.03</v>
      </c>
      <c r="AG233" s="405">
        <v>2811111422</v>
      </c>
      <c r="AH233" s="49" t="s">
        <v>1760</v>
      </c>
      <c r="AI233" s="325">
        <v>91.86</v>
      </c>
    </row>
    <row r="234" spans="2:35">
      <c r="B234" s="210">
        <v>2811615490</v>
      </c>
      <c r="D234" s="342">
        <f>VLOOKUP(B234,$Y$13:$AA$620,3,FALSE)</f>
        <v>139.30000000000001</v>
      </c>
      <c r="E234" s="211">
        <f>VLOOKUP(B234,$Q$14:$V$1164,3,FALSE)</f>
        <v>160.72999999999999</v>
      </c>
      <c r="F234" s="270">
        <v>136.62</v>
      </c>
      <c r="G234" s="216" t="s">
        <v>1139</v>
      </c>
      <c r="H234" s="175">
        <v>63</v>
      </c>
      <c r="J234" s="49">
        <f>B235*$K$13</f>
        <v>2811715490</v>
      </c>
      <c r="K234" s="212">
        <f>VLOOKUP(J234,$Q$14:$V$1164,3,FALSE)</f>
        <v>216.12</v>
      </c>
      <c r="L234" s="270">
        <v>183.7</v>
      </c>
      <c r="M234" s="270">
        <f t="shared" si="67"/>
        <v>183.7</v>
      </c>
      <c r="N234" s="270">
        <f>K234*$N$13</f>
        <v>183.702</v>
      </c>
      <c r="O234" s="259"/>
      <c r="P234" s="249"/>
      <c r="Q234" s="49">
        <v>2811117900</v>
      </c>
      <c r="R234" s="49" t="s">
        <v>673</v>
      </c>
      <c r="S234" s="49">
        <f t="shared" si="55"/>
        <v>31.96</v>
      </c>
      <c r="T234" s="49">
        <f t="shared" si="56"/>
        <v>27.21</v>
      </c>
      <c r="U234" s="324">
        <v>28.45</v>
      </c>
      <c r="V234" s="353">
        <v>27.71</v>
      </c>
      <c r="Y234" s="49">
        <v>2811117900</v>
      </c>
      <c r="Z234" s="49" t="s">
        <v>673</v>
      </c>
      <c r="AA234" s="324">
        <v>28.45</v>
      </c>
      <c r="AC234" s="401">
        <v>2811111880</v>
      </c>
      <c r="AD234" t="s">
        <v>667</v>
      </c>
      <c r="AE234" s="325">
        <v>27.82</v>
      </c>
      <c r="AG234" s="401">
        <v>2811111480</v>
      </c>
      <c r="AH234" t="s">
        <v>666</v>
      </c>
      <c r="AI234" s="325">
        <v>76.36</v>
      </c>
    </row>
    <row r="235" spans="2:35">
      <c r="B235" s="210">
        <v>2811715490</v>
      </c>
      <c r="D235" s="342">
        <f>VLOOKUP(B235,$Y$13:$AA$620,3,FALSE)</f>
        <v>233.07</v>
      </c>
      <c r="E235" s="211">
        <f>VLOOKUP(B235,$Q$14:$V$1164,3,FALSE)</f>
        <v>216.12</v>
      </c>
      <c r="F235" s="270">
        <v>183.7</v>
      </c>
      <c r="G235" s="216" t="s">
        <v>1140</v>
      </c>
      <c r="H235" s="175">
        <v>80</v>
      </c>
      <c r="K235" s="212"/>
      <c r="L235" s="329"/>
      <c r="M235" s="329"/>
      <c r="N235" s="329"/>
      <c r="O235" s="259"/>
      <c r="P235" s="249"/>
      <c r="Q235" s="49">
        <v>2811125100</v>
      </c>
      <c r="R235" s="49" t="s">
        <v>674</v>
      </c>
      <c r="S235" s="49">
        <f t="shared" si="55"/>
        <v>26.92</v>
      </c>
      <c r="T235" s="49">
        <f t="shared" si="56"/>
        <v>22.92</v>
      </c>
      <c r="U235" s="324">
        <v>23.97</v>
      </c>
      <c r="V235" s="353">
        <v>25.11</v>
      </c>
      <c r="Y235" s="49">
        <v>2811125100</v>
      </c>
      <c r="Z235" s="49" t="s">
        <v>674</v>
      </c>
      <c r="AA235" s="324">
        <v>23.97</v>
      </c>
      <c r="AC235" s="401">
        <v>2811112220</v>
      </c>
      <c r="AD235" t="s">
        <v>668</v>
      </c>
      <c r="AE235" s="325">
        <v>53.04</v>
      </c>
      <c r="AG235" s="401">
        <v>2811111880</v>
      </c>
      <c r="AH235" t="s">
        <v>667</v>
      </c>
      <c r="AI235" s="325">
        <v>32.67</v>
      </c>
    </row>
    <row r="236" spans="2:35">
      <c r="B236" s="210"/>
      <c r="E236" s="211"/>
      <c r="F236" s="329"/>
      <c r="G236" s="216"/>
      <c r="J236" s="49">
        <f t="shared" ref="J236:J244" si="68">B237*$K$13</f>
        <v>1606456104</v>
      </c>
      <c r="K236" s="212">
        <f t="shared" ref="K236:K244" si="69">VLOOKUP(J236,$Q$14:$V$1164,3,FALSE)</f>
        <v>555.4</v>
      </c>
      <c r="L236" s="270">
        <v>472.09</v>
      </c>
      <c r="M236" s="270">
        <f t="shared" si="67"/>
        <v>472.09</v>
      </c>
      <c r="N236" s="270">
        <f t="shared" ref="N236:N244" si="70">K236*$N$13</f>
        <v>472.09</v>
      </c>
      <c r="O236" s="259"/>
      <c r="P236" s="253"/>
      <c r="Q236" s="49">
        <v>2811126400</v>
      </c>
      <c r="R236" s="49" t="s">
        <v>675</v>
      </c>
      <c r="S236" s="49">
        <f t="shared" si="55"/>
        <v>34.32</v>
      </c>
      <c r="T236" s="49">
        <f t="shared" si="56"/>
        <v>29.23</v>
      </c>
      <c r="U236" s="324">
        <v>30.56</v>
      </c>
      <c r="V236" s="353">
        <v>16.03</v>
      </c>
      <c r="Y236" s="49">
        <v>2811126400</v>
      </c>
      <c r="Z236" s="49" t="s">
        <v>675</v>
      </c>
      <c r="AA236" s="324">
        <v>30.56</v>
      </c>
      <c r="AC236" s="401">
        <v>2811115391</v>
      </c>
      <c r="AD236" t="s">
        <v>669</v>
      </c>
      <c r="AE236" s="325">
        <v>72.97</v>
      </c>
      <c r="AG236" s="401">
        <v>2811112220</v>
      </c>
      <c r="AH236" t="s">
        <v>668</v>
      </c>
      <c r="AI236" s="325">
        <v>62.29</v>
      </c>
    </row>
    <row r="237" spans="2:35">
      <c r="B237" s="210">
        <v>1606456104</v>
      </c>
      <c r="C237" s="202"/>
      <c r="D237" s="342">
        <f t="shared" ref="D237:D245" si="71">VLOOKUP(B237,$Y$13:$AA$620,3,FALSE)</f>
        <v>394.7</v>
      </c>
      <c r="E237" s="211">
        <f t="shared" ref="E237:E245" si="72">VLOOKUP(B237,$Q$14:$V$1164,3,FALSE)</f>
        <v>555.4</v>
      </c>
      <c r="F237" s="270">
        <v>472.09</v>
      </c>
      <c r="G237" s="174" t="s">
        <v>369</v>
      </c>
      <c r="H237" s="175">
        <v>100</v>
      </c>
      <c r="J237" s="49">
        <f t="shared" si="68"/>
        <v>2810905100</v>
      </c>
      <c r="K237" s="212">
        <f t="shared" si="69"/>
        <v>597.92999999999995</v>
      </c>
      <c r="L237" s="270">
        <v>508.24</v>
      </c>
      <c r="M237" s="270">
        <f t="shared" si="67"/>
        <v>508.24</v>
      </c>
      <c r="N237" s="270">
        <f t="shared" si="70"/>
        <v>508.24049999999994</v>
      </c>
      <c r="O237" s="259"/>
      <c r="P237" s="253"/>
      <c r="Q237" s="49">
        <v>2811200000</v>
      </c>
      <c r="R237" s="49" t="s">
        <v>676</v>
      </c>
      <c r="S237" s="49">
        <f t="shared" si="55"/>
        <v>93.62</v>
      </c>
      <c r="T237" s="49">
        <f t="shared" si="56"/>
        <v>79.73</v>
      </c>
      <c r="U237" s="324">
        <v>111.57</v>
      </c>
      <c r="V237" s="353">
        <v>28.56</v>
      </c>
      <c r="Y237" s="49">
        <v>2811200000</v>
      </c>
      <c r="Z237" s="49" t="s">
        <v>676</v>
      </c>
      <c r="AA237" s="324">
        <v>111.57</v>
      </c>
      <c r="AC237" s="401">
        <v>2811117600</v>
      </c>
      <c r="AD237" t="s">
        <v>670</v>
      </c>
      <c r="AE237" s="325">
        <v>30.36</v>
      </c>
      <c r="AG237" s="401">
        <v>2811115391</v>
      </c>
      <c r="AH237" t="s">
        <v>669</v>
      </c>
      <c r="AI237" s="325">
        <v>85.69</v>
      </c>
    </row>
    <row r="238" spans="2:35">
      <c r="B238" s="210">
        <v>2810905100</v>
      </c>
      <c r="C238" s="202"/>
      <c r="D238" s="342">
        <f t="shared" si="71"/>
        <v>518.24</v>
      </c>
      <c r="E238" s="211">
        <f t="shared" si="72"/>
        <v>597.92999999999995</v>
      </c>
      <c r="F238" s="270">
        <v>508.24</v>
      </c>
      <c r="G238" s="174" t="s">
        <v>369</v>
      </c>
      <c r="H238" s="175">
        <v>158</v>
      </c>
      <c r="J238" s="49">
        <f t="shared" si="68"/>
        <v>2810806010</v>
      </c>
      <c r="K238" s="212">
        <f t="shared" si="69"/>
        <v>61.13</v>
      </c>
      <c r="L238" s="270">
        <v>51.96</v>
      </c>
      <c r="M238" s="270">
        <f t="shared" si="67"/>
        <v>51.96</v>
      </c>
      <c r="N238" s="270">
        <f t="shared" si="70"/>
        <v>51.960500000000003</v>
      </c>
      <c r="O238" s="259"/>
      <c r="P238" s="253"/>
      <c r="Q238" s="49">
        <v>2811200280</v>
      </c>
      <c r="R238" s="49" t="s">
        <v>677</v>
      </c>
      <c r="S238" s="49">
        <f t="shared" si="55"/>
        <v>36.270000000000003</v>
      </c>
      <c r="T238" s="49">
        <f t="shared" si="56"/>
        <v>30.89</v>
      </c>
      <c r="U238" s="324">
        <v>32.29</v>
      </c>
      <c r="V238" s="353">
        <v>24.05</v>
      </c>
      <c r="Y238" s="49">
        <v>2811200280</v>
      </c>
      <c r="Z238" s="49" t="s">
        <v>677</v>
      </c>
      <c r="AA238" s="324">
        <v>32.29</v>
      </c>
      <c r="AC238">
        <v>2811117700</v>
      </c>
      <c r="AD238" t="s">
        <v>671</v>
      </c>
      <c r="AE238" s="325">
        <v>23.93</v>
      </c>
      <c r="AG238">
        <v>2811117600</v>
      </c>
      <c r="AH238" t="s">
        <v>670</v>
      </c>
      <c r="AI238" s="325">
        <v>35.65</v>
      </c>
    </row>
    <row r="239" spans="2:35">
      <c r="B239" s="204">
        <v>2810806010</v>
      </c>
      <c r="C239" s="202"/>
      <c r="D239" s="342">
        <f t="shared" si="71"/>
        <v>46.06</v>
      </c>
      <c r="E239" s="211">
        <f t="shared" si="72"/>
        <v>61.13</v>
      </c>
      <c r="F239" s="270">
        <v>51.96</v>
      </c>
      <c r="G239" s="218" t="s">
        <v>1141</v>
      </c>
      <c r="H239" s="219" t="s">
        <v>1142</v>
      </c>
      <c r="J239" s="49">
        <f t="shared" si="68"/>
        <v>2810025408</v>
      </c>
      <c r="K239" s="212">
        <f t="shared" si="69"/>
        <v>131.44999999999999</v>
      </c>
      <c r="L239" s="270">
        <v>111.73</v>
      </c>
      <c r="M239" s="270">
        <f t="shared" si="67"/>
        <v>111.73</v>
      </c>
      <c r="N239" s="270">
        <f t="shared" si="70"/>
        <v>111.73249999999999</v>
      </c>
      <c r="O239" s="259"/>
      <c r="P239" s="253"/>
      <c r="Q239" s="49">
        <v>2811200380</v>
      </c>
      <c r="R239" s="49" t="s">
        <v>678</v>
      </c>
      <c r="S239" s="49">
        <f t="shared" si="55"/>
        <v>43</v>
      </c>
      <c r="T239" s="49">
        <f t="shared" si="56"/>
        <v>36.61</v>
      </c>
      <c r="U239" s="324">
        <v>35.97</v>
      </c>
      <c r="V239" s="353">
        <v>31</v>
      </c>
      <c r="Y239" s="49">
        <v>2811200380</v>
      </c>
      <c r="Z239" s="49" t="s">
        <v>678</v>
      </c>
      <c r="AA239" s="324">
        <v>35.97</v>
      </c>
      <c r="AC239">
        <v>2811117800</v>
      </c>
      <c r="AD239" t="s">
        <v>672</v>
      </c>
      <c r="AE239" s="325">
        <v>17.55</v>
      </c>
      <c r="AG239">
        <v>2811117700</v>
      </c>
      <c r="AH239" t="s">
        <v>671</v>
      </c>
      <c r="AI239" s="325">
        <v>28.1</v>
      </c>
    </row>
    <row r="240" spans="2:35">
      <c r="B240" s="210">
        <v>2810025408</v>
      </c>
      <c r="C240" s="202"/>
      <c r="D240" s="342">
        <f t="shared" si="71"/>
        <v>99.07</v>
      </c>
      <c r="E240" s="211">
        <f t="shared" si="72"/>
        <v>131.44999999999999</v>
      </c>
      <c r="F240" s="270">
        <v>111.73</v>
      </c>
      <c r="G240" s="174" t="s">
        <v>1143</v>
      </c>
      <c r="H240" s="175" t="s">
        <v>96</v>
      </c>
      <c r="J240" s="49">
        <f t="shared" si="68"/>
        <v>2810045408</v>
      </c>
      <c r="K240" s="212">
        <f t="shared" si="69"/>
        <v>208.35</v>
      </c>
      <c r="L240" s="270">
        <v>177.1</v>
      </c>
      <c r="M240" s="270">
        <f t="shared" si="67"/>
        <v>177.1</v>
      </c>
      <c r="N240" s="270">
        <f t="shared" si="70"/>
        <v>177.0975</v>
      </c>
      <c r="O240" s="259"/>
      <c r="P240" s="253"/>
      <c r="Q240" s="49">
        <v>2811200390</v>
      </c>
      <c r="R240" s="49" t="s">
        <v>1724</v>
      </c>
      <c r="S240" s="49">
        <f t="shared" si="55"/>
        <v>52.66</v>
      </c>
      <c r="T240" s="49">
        <f t="shared" si="56"/>
        <v>44.84</v>
      </c>
      <c r="U240" s="324">
        <v>40.76</v>
      </c>
      <c r="V240" s="353">
        <v>113.2</v>
      </c>
      <c r="Y240" s="49">
        <v>2811200390</v>
      </c>
      <c r="Z240" s="49" t="s">
        <v>1724</v>
      </c>
      <c r="AA240" s="324">
        <v>40.76</v>
      </c>
      <c r="AC240" s="401">
        <v>2811117900</v>
      </c>
      <c r="AD240" t="s">
        <v>673</v>
      </c>
      <c r="AE240" s="325">
        <v>27.21</v>
      </c>
      <c r="AG240" s="401">
        <v>2811117800</v>
      </c>
      <c r="AH240" t="s">
        <v>672</v>
      </c>
      <c r="AI240" s="325">
        <v>20.62</v>
      </c>
    </row>
    <row r="241" spans="2:35">
      <c r="B241" s="210">
        <v>2810045408</v>
      </c>
      <c r="C241" s="202"/>
      <c r="D241" s="342">
        <f t="shared" si="71"/>
        <v>249.59</v>
      </c>
      <c r="E241" s="211">
        <f t="shared" si="72"/>
        <v>208.35</v>
      </c>
      <c r="F241" s="270">
        <v>177.1</v>
      </c>
      <c r="G241" s="174" t="s">
        <v>1143</v>
      </c>
      <c r="H241" s="175" t="s">
        <v>91</v>
      </c>
      <c r="J241" s="49">
        <f t="shared" si="68"/>
        <v>2811615490</v>
      </c>
      <c r="K241" s="212">
        <f t="shared" si="69"/>
        <v>160.72999999999999</v>
      </c>
      <c r="L241" s="270">
        <v>136.62</v>
      </c>
      <c r="M241" s="270">
        <f t="shared" si="67"/>
        <v>136.62</v>
      </c>
      <c r="N241" s="270">
        <f t="shared" si="70"/>
        <v>136.62049999999999</v>
      </c>
      <c r="O241" s="259"/>
      <c r="P241" s="249"/>
      <c r="Q241" s="49">
        <v>2811200480</v>
      </c>
      <c r="R241" s="49" t="s">
        <v>679</v>
      </c>
      <c r="S241" s="49">
        <f t="shared" si="55"/>
        <v>50.38</v>
      </c>
      <c r="T241" s="49">
        <f t="shared" si="56"/>
        <v>42.9</v>
      </c>
      <c r="U241" s="324">
        <v>44.85</v>
      </c>
      <c r="V241" s="353">
        <v>32.43</v>
      </c>
      <c r="Y241" s="49">
        <v>2811200480</v>
      </c>
      <c r="Z241" s="49" t="s">
        <v>679</v>
      </c>
      <c r="AA241" s="324">
        <v>44.85</v>
      </c>
      <c r="AC241" s="49">
        <v>2811121422</v>
      </c>
      <c r="AD241" s="49" t="s">
        <v>1761</v>
      </c>
      <c r="AE241" s="187">
        <v>82.08</v>
      </c>
      <c r="AG241" s="49">
        <v>2811117900</v>
      </c>
      <c r="AH241" s="49" t="s">
        <v>673</v>
      </c>
      <c r="AI241" s="187">
        <v>31.96</v>
      </c>
    </row>
    <row r="242" spans="2:35">
      <c r="B242" s="210">
        <v>2811615490</v>
      </c>
      <c r="C242" s="202"/>
      <c r="D242" s="342">
        <f t="shared" si="71"/>
        <v>139.30000000000001</v>
      </c>
      <c r="E242" s="211">
        <f t="shared" si="72"/>
        <v>160.72999999999999</v>
      </c>
      <c r="F242" s="270">
        <v>136.62</v>
      </c>
      <c r="G242" s="174" t="s">
        <v>1144</v>
      </c>
      <c r="H242" s="175">
        <v>63</v>
      </c>
      <c r="J242" s="49">
        <f t="shared" si="68"/>
        <v>2811715490</v>
      </c>
      <c r="K242" s="212">
        <f t="shared" si="69"/>
        <v>216.12</v>
      </c>
      <c r="L242" s="270">
        <v>183.7</v>
      </c>
      <c r="M242" s="270">
        <f t="shared" si="67"/>
        <v>183.7</v>
      </c>
      <c r="N242" s="270">
        <f t="shared" si="70"/>
        <v>183.702</v>
      </c>
      <c r="O242" s="259"/>
      <c r="P242" s="251"/>
      <c r="Q242" s="49">
        <v>2811200490</v>
      </c>
      <c r="R242" s="49" t="s">
        <v>1725</v>
      </c>
      <c r="S242" s="49">
        <f t="shared" si="55"/>
        <v>159.69</v>
      </c>
      <c r="T242" s="49">
        <f t="shared" si="56"/>
        <v>135.99</v>
      </c>
      <c r="U242" s="324">
        <v>123.63</v>
      </c>
      <c r="V242" s="353">
        <v>36.130000000000003</v>
      </c>
      <c r="W242">
        <v>445.51</v>
      </c>
      <c r="Y242" s="49">
        <v>2811200490</v>
      </c>
      <c r="Z242" s="49" t="s">
        <v>1725</v>
      </c>
      <c r="AA242" s="324">
        <v>123.63</v>
      </c>
      <c r="AC242" s="401">
        <v>2811125100</v>
      </c>
      <c r="AD242" t="s">
        <v>674</v>
      </c>
      <c r="AE242" s="325">
        <v>22.92</v>
      </c>
      <c r="AG242" s="401">
        <v>2811121422</v>
      </c>
      <c r="AH242" t="s">
        <v>1761</v>
      </c>
      <c r="AI242" s="325">
        <v>96.38</v>
      </c>
    </row>
    <row r="243" spans="2:35">
      <c r="B243" s="210">
        <v>2811715490</v>
      </c>
      <c r="C243" s="202"/>
      <c r="D243" s="342">
        <f t="shared" si="71"/>
        <v>233.07</v>
      </c>
      <c r="E243" s="211">
        <f t="shared" si="72"/>
        <v>216.12</v>
      </c>
      <c r="F243" s="270">
        <v>183.7</v>
      </c>
      <c r="G243" s="174" t="s">
        <v>1145</v>
      </c>
      <c r="H243" s="175">
        <v>80</v>
      </c>
      <c r="J243" s="49">
        <f t="shared" si="68"/>
        <v>2810825400</v>
      </c>
      <c r="K243" s="212">
        <f t="shared" si="69"/>
        <v>292.64</v>
      </c>
      <c r="L243" s="270">
        <v>248.74</v>
      </c>
      <c r="M243" s="270">
        <f t="shared" si="67"/>
        <v>248.74</v>
      </c>
      <c r="N243" s="270">
        <f t="shared" si="70"/>
        <v>248.74399999999997</v>
      </c>
      <c r="O243" s="259"/>
      <c r="P243" s="251"/>
      <c r="Q243" s="49">
        <v>2811200580</v>
      </c>
      <c r="R243" s="49" t="s">
        <v>1194</v>
      </c>
      <c r="S243" s="49">
        <f t="shared" si="55"/>
        <v>52</v>
      </c>
      <c r="T243" s="49">
        <f t="shared" si="56"/>
        <v>44.28</v>
      </c>
      <c r="U243" s="324">
        <v>45.14</v>
      </c>
      <c r="V243" s="353">
        <v>40.94</v>
      </c>
      <c r="Y243" s="49">
        <v>2811200580</v>
      </c>
      <c r="Z243" s="49" t="s">
        <v>1194</v>
      </c>
      <c r="AA243" s="324">
        <v>45.14</v>
      </c>
      <c r="AC243" s="401">
        <v>2811126400</v>
      </c>
      <c r="AD243" t="s">
        <v>675</v>
      </c>
      <c r="AE243" s="325">
        <v>29.23</v>
      </c>
      <c r="AG243" s="401">
        <v>2811125100</v>
      </c>
      <c r="AH243" t="s">
        <v>674</v>
      </c>
      <c r="AI243" s="325">
        <v>26.92</v>
      </c>
    </row>
    <row r="244" spans="2:35">
      <c r="B244" s="210">
        <v>2810825400</v>
      </c>
      <c r="C244" s="202"/>
      <c r="D244" s="342">
        <f t="shared" si="71"/>
        <v>242</v>
      </c>
      <c r="E244" s="211">
        <f t="shared" si="72"/>
        <v>292.64</v>
      </c>
      <c r="F244" s="270">
        <v>248.74</v>
      </c>
      <c r="G244" s="174" t="s">
        <v>1146</v>
      </c>
      <c r="H244" s="175">
        <v>100</v>
      </c>
      <c r="J244" s="49">
        <f t="shared" si="68"/>
        <v>2810915400</v>
      </c>
      <c r="K244" s="212">
        <f t="shared" si="69"/>
        <v>327.51</v>
      </c>
      <c r="L244" s="270">
        <v>278.38</v>
      </c>
      <c r="M244" s="270">
        <f t="shared" si="67"/>
        <v>278.38</v>
      </c>
      <c r="N244" s="270">
        <f t="shared" si="70"/>
        <v>278.38349999999997</v>
      </c>
      <c r="O244" s="259"/>
      <c r="P244" s="251"/>
      <c r="Q244" s="49">
        <v>2811200590</v>
      </c>
      <c r="R244" s="49" t="s">
        <v>680</v>
      </c>
      <c r="S244" s="49">
        <f t="shared" si="55"/>
        <v>132.77000000000001</v>
      </c>
      <c r="T244" s="49">
        <f t="shared" si="56"/>
        <v>113.07</v>
      </c>
      <c r="U244" s="324">
        <v>102.79</v>
      </c>
      <c r="V244" s="353">
        <v>35</v>
      </c>
      <c r="Y244" s="49">
        <v>2811200590</v>
      </c>
      <c r="Z244" s="49" t="s">
        <v>680</v>
      </c>
      <c r="AA244" s="324">
        <v>102.79</v>
      </c>
      <c r="AC244" s="401">
        <v>2811200000</v>
      </c>
      <c r="AD244" t="s">
        <v>676</v>
      </c>
      <c r="AE244" s="325">
        <v>79.73</v>
      </c>
      <c r="AG244" s="401">
        <v>2811126400</v>
      </c>
      <c r="AH244" t="s">
        <v>675</v>
      </c>
      <c r="AI244" s="325">
        <v>34.32</v>
      </c>
    </row>
    <row r="245" spans="2:35">
      <c r="B245" s="210">
        <v>2810915400</v>
      </c>
      <c r="C245" s="202"/>
      <c r="D245" s="342">
        <f t="shared" si="71"/>
        <v>260.85000000000002</v>
      </c>
      <c r="E245" s="211">
        <f t="shared" si="72"/>
        <v>327.51</v>
      </c>
      <c r="F245" s="270">
        <v>278.38</v>
      </c>
      <c r="G245" s="174" t="s">
        <v>1147</v>
      </c>
      <c r="H245" s="175">
        <v>158</v>
      </c>
      <c r="K245" s="212"/>
      <c r="L245" s="329"/>
      <c r="M245" s="329"/>
      <c r="N245" s="329"/>
      <c r="O245" s="259"/>
      <c r="P245" s="249"/>
      <c r="Q245" s="49">
        <v>2811200680</v>
      </c>
      <c r="R245" s="49" t="s">
        <v>681</v>
      </c>
      <c r="S245" s="49">
        <f t="shared" si="55"/>
        <v>32.6</v>
      </c>
      <c r="T245" s="49">
        <f t="shared" si="56"/>
        <v>27.76</v>
      </c>
      <c r="U245" s="324">
        <v>39.380000000000003</v>
      </c>
      <c r="V245" s="353">
        <v>124.16</v>
      </c>
      <c r="Y245" s="49">
        <v>2811200680</v>
      </c>
      <c r="Z245" s="49" t="s">
        <v>681</v>
      </c>
      <c r="AA245" s="324">
        <v>39.380000000000003</v>
      </c>
      <c r="AC245" s="401">
        <v>2811200280</v>
      </c>
      <c r="AD245" t="s">
        <v>677</v>
      </c>
      <c r="AE245" s="325">
        <v>30.89</v>
      </c>
      <c r="AG245" s="401">
        <v>2811200000</v>
      </c>
      <c r="AH245" t="s">
        <v>676</v>
      </c>
      <c r="AI245" s="325">
        <v>93.62</v>
      </c>
    </row>
    <row r="246" spans="2:35">
      <c r="B246" s="210"/>
      <c r="C246" s="202"/>
      <c r="D246" s="346"/>
      <c r="E246" s="211"/>
      <c r="F246" s="329"/>
      <c r="J246" s="49">
        <f>B247*$K$13</f>
        <v>2811125100</v>
      </c>
      <c r="K246" s="212">
        <f>VLOOKUP(J246,$Q$14:$V$1164,3,FALSE)</f>
        <v>26.92</v>
      </c>
      <c r="L246" s="270">
        <v>22.88</v>
      </c>
      <c r="M246" s="270">
        <f t="shared" si="67"/>
        <v>22.88</v>
      </c>
      <c r="N246" s="270">
        <f>K246*$N$13</f>
        <v>22.882000000000001</v>
      </c>
      <c r="O246" s="259"/>
      <c r="P246" s="249"/>
      <c r="Q246" s="49">
        <v>2811200980</v>
      </c>
      <c r="R246" s="49" t="s">
        <v>682</v>
      </c>
      <c r="S246" s="49">
        <f t="shared" si="55"/>
        <v>115.51</v>
      </c>
      <c r="T246" s="49">
        <f t="shared" si="56"/>
        <v>98.37</v>
      </c>
      <c r="U246" s="324">
        <v>98.25</v>
      </c>
      <c r="V246" s="353">
        <v>45.33</v>
      </c>
      <c r="Y246" s="49">
        <v>2811200980</v>
      </c>
      <c r="Z246" s="49" t="s">
        <v>682</v>
      </c>
      <c r="AA246" s="324">
        <v>98.25</v>
      </c>
      <c r="AC246" s="401">
        <v>2811200380</v>
      </c>
      <c r="AD246" t="s">
        <v>678</v>
      </c>
      <c r="AE246" s="325">
        <v>36.61</v>
      </c>
      <c r="AG246" s="401">
        <v>2811200280</v>
      </c>
      <c r="AH246" t="s">
        <v>677</v>
      </c>
      <c r="AI246" s="325">
        <v>36.270000000000003</v>
      </c>
    </row>
    <row r="247" spans="2:35">
      <c r="B247" s="210">
        <v>2811125100</v>
      </c>
      <c r="C247" s="202"/>
      <c r="D247" s="342">
        <f>VLOOKUP(B247,$Y$13:$AA$620,3,FALSE)</f>
        <v>23.97</v>
      </c>
      <c r="E247" s="211">
        <f>VLOOKUP(B247,$Q$14:$V$1164,3,FALSE)</f>
        <v>26.92</v>
      </c>
      <c r="F247" s="270">
        <v>22.88</v>
      </c>
      <c r="G247" s="174" t="s">
        <v>1148</v>
      </c>
      <c r="H247" s="175" t="s">
        <v>995</v>
      </c>
      <c r="J247" s="49">
        <f>B248*$K$13</f>
        <v>2811455100</v>
      </c>
      <c r="K247" s="212">
        <f>VLOOKUP(J247,$Q$14:$V$1164,3,FALSE)</f>
        <v>41.64</v>
      </c>
      <c r="L247" s="270">
        <v>35.39</v>
      </c>
      <c r="M247" s="270">
        <f t="shared" si="67"/>
        <v>35.39</v>
      </c>
      <c r="N247" s="270">
        <f>K247*$N$13</f>
        <v>35.393999999999998</v>
      </c>
      <c r="O247" s="259"/>
      <c r="P247" s="249"/>
      <c r="Q247" s="49">
        <v>2811201280</v>
      </c>
      <c r="R247" s="49" t="s">
        <v>1726</v>
      </c>
      <c r="S247" s="49">
        <f t="shared" si="55"/>
        <v>31.76</v>
      </c>
      <c r="T247" s="49">
        <f t="shared" si="56"/>
        <v>27.04</v>
      </c>
      <c r="U247" s="324">
        <v>35.97</v>
      </c>
      <c r="V247" s="353">
        <v>103.23</v>
      </c>
      <c r="Y247" s="49">
        <v>2811201280</v>
      </c>
      <c r="Z247" s="49" t="s">
        <v>1726</v>
      </c>
      <c r="AA247" s="324">
        <v>35.97</v>
      </c>
      <c r="AC247" s="401">
        <v>2811200390</v>
      </c>
      <c r="AD247" t="s">
        <v>1724</v>
      </c>
      <c r="AE247" s="325">
        <v>44.84</v>
      </c>
      <c r="AG247" s="401">
        <v>2811200380</v>
      </c>
      <c r="AH247" t="s">
        <v>678</v>
      </c>
      <c r="AI247" s="325">
        <v>43</v>
      </c>
    </row>
    <row r="248" spans="2:35">
      <c r="B248" s="210">
        <v>2811455100</v>
      </c>
      <c r="D248" s="342">
        <f>VLOOKUP(B248,$Y$13:$AA$620,3,FALSE)</f>
        <v>37.08</v>
      </c>
      <c r="E248" s="211">
        <f>VLOOKUP(B248,$Q$14:$V$1164,3,FALSE)</f>
        <v>41.64</v>
      </c>
      <c r="F248" s="270">
        <v>35.39</v>
      </c>
      <c r="G248" s="174" t="s">
        <v>1149</v>
      </c>
      <c r="H248" s="175" t="s">
        <v>995</v>
      </c>
      <c r="K248" s="212"/>
      <c r="L248" s="329"/>
      <c r="M248" s="329"/>
      <c r="N248" s="329"/>
      <c r="O248" s="259"/>
      <c r="P248" s="253"/>
      <c r="Q248" s="49">
        <v>2811202080</v>
      </c>
      <c r="R248" s="49" t="s">
        <v>684</v>
      </c>
      <c r="S248" s="49">
        <f t="shared" si="55"/>
        <v>68.77</v>
      </c>
      <c r="T248" s="49">
        <f t="shared" si="56"/>
        <v>58.56</v>
      </c>
      <c r="U248" s="324">
        <v>61.23</v>
      </c>
      <c r="V248" s="353">
        <v>29.5</v>
      </c>
      <c r="Y248" s="49">
        <v>2811202080</v>
      </c>
      <c r="Z248" s="49" t="s">
        <v>684</v>
      </c>
      <c r="AA248" s="324">
        <v>61.23</v>
      </c>
      <c r="AC248" s="401">
        <v>2811200480</v>
      </c>
      <c r="AD248" t="s">
        <v>679</v>
      </c>
      <c r="AE248" s="325">
        <v>42.9</v>
      </c>
      <c r="AG248" s="401">
        <v>2811200390</v>
      </c>
      <c r="AH248" t="s">
        <v>1724</v>
      </c>
      <c r="AI248" s="325">
        <v>52.66</v>
      </c>
    </row>
    <row r="249" spans="2:35">
      <c r="B249" s="210"/>
      <c r="E249" s="211"/>
      <c r="F249" s="329"/>
      <c r="J249" s="49">
        <f>B250*$K$13</f>
        <v>2811126400</v>
      </c>
      <c r="K249" s="212">
        <f>VLOOKUP(J249,$Q$14:$V$1164,3,FALSE)</f>
        <v>34.32</v>
      </c>
      <c r="L249" s="270">
        <v>29.17</v>
      </c>
      <c r="M249" s="270">
        <f t="shared" si="67"/>
        <v>29.17</v>
      </c>
      <c r="N249" s="270">
        <f t="shared" ref="N249:N256" si="73">K249*$N$13</f>
        <v>29.172000000000001</v>
      </c>
      <c r="O249" s="259"/>
      <c r="P249" s="253"/>
      <c r="Q249" s="49">
        <v>2811202480</v>
      </c>
      <c r="R249" s="49" t="s">
        <v>685</v>
      </c>
      <c r="S249" s="49">
        <f t="shared" si="55"/>
        <v>61.97</v>
      </c>
      <c r="T249" s="49">
        <f t="shared" si="56"/>
        <v>52.77</v>
      </c>
      <c r="U249" s="324">
        <v>55.16</v>
      </c>
      <c r="V249" s="353">
        <v>98.67</v>
      </c>
      <c r="Y249" s="49">
        <v>2811202480</v>
      </c>
      <c r="Z249" s="49" t="s">
        <v>685</v>
      </c>
      <c r="AA249" s="324">
        <v>55.16</v>
      </c>
      <c r="AC249">
        <v>2811200490</v>
      </c>
      <c r="AD249" t="s">
        <v>1725</v>
      </c>
      <c r="AE249" s="325">
        <v>135.99</v>
      </c>
      <c r="AG249">
        <v>2811200480</v>
      </c>
      <c r="AH249" t="s">
        <v>679</v>
      </c>
      <c r="AI249" s="325">
        <v>50.38</v>
      </c>
    </row>
    <row r="250" spans="2:35">
      <c r="B250" s="210">
        <v>2811126400</v>
      </c>
      <c r="C250" s="202"/>
      <c r="D250" s="342">
        <f>VLOOKUP(B250,$Y$13:$AA$620,3,FALSE)</f>
        <v>30.56</v>
      </c>
      <c r="E250" s="211">
        <f>VLOOKUP(B250,$Q$14:$V$1164,3,FALSE)</f>
        <v>34.32</v>
      </c>
      <c r="F250" s="270">
        <v>29.17</v>
      </c>
      <c r="G250" s="174" t="s">
        <v>1150</v>
      </c>
      <c r="H250" s="175" t="s">
        <v>995</v>
      </c>
      <c r="K250" s="212"/>
      <c r="L250" s="329"/>
      <c r="M250" s="329"/>
      <c r="N250" s="329">
        <f t="shared" si="73"/>
        <v>0</v>
      </c>
      <c r="O250" s="259"/>
      <c r="P250" s="249"/>
      <c r="Q250" s="49">
        <v>2811202800</v>
      </c>
      <c r="R250" s="49" t="s">
        <v>686</v>
      </c>
      <c r="S250" s="49">
        <f t="shared" si="55"/>
        <v>4.17</v>
      </c>
      <c r="T250" s="49">
        <f t="shared" si="56"/>
        <v>3.54</v>
      </c>
      <c r="U250" s="324">
        <v>5.98</v>
      </c>
      <c r="V250" s="353">
        <v>51.79</v>
      </c>
      <c r="Y250" s="49">
        <v>2811202800</v>
      </c>
      <c r="Z250" s="49" t="s">
        <v>686</v>
      </c>
      <c r="AA250" s="324">
        <v>5.98</v>
      </c>
      <c r="AC250" s="401">
        <v>2811200580</v>
      </c>
      <c r="AD250" t="s">
        <v>1194</v>
      </c>
      <c r="AE250" s="325">
        <v>44.28</v>
      </c>
      <c r="AG250" s="401">
        <v>2811200490</v>
      </c>
      <c r="AH250" t="s">
        <v>1725</v>
      </c>
      <c r="AI250" s="325">
        <v>159.69</v>
      </c>
    </row>
    <row r="251" spans="2:35">
      <c r="B251" s="210"/>
      <c r="C251" s="202"/>
      <c r="D251" s="346"/>
      <c r="E251" s="211"/>
      <c r="F251" s="329"/>
      <c r="J251" s="49">
        <f t="shared" ref="J251:J256" si="74">B252*$K$13</f>
        <v>2811102480</v>
      </c>
      <c r="K251" s="212">
        <f t="shared" ref="K251:K256" si="75">VLOOKUP(J251,$Q$14:$V$1164,3,FALSE)</f>
        <v>55.43</v>
      </c>
      <c r="L251" s="270">
        <v>47.12</v>
      </c>
      <c r="M251" s="270">
        <f t="shared" si="67"/>
        <v>47.12</v>
      </c>
      <c r="N251" s="270">
        <f t="shared" si="73"/>
        <v>47.115499999999997</v>
      </c>
      <c r="O251" s="259"/>
      <c r="P251" s="249"/>
      <c r="Q251" s="49">
        <v>2811204180</v>
      </c>
      <c r="R251" s="49" t="s">
        <v>687</v>
      </c>
      <c r="S251" s="49">
        <f t="shared" si="55"/>
        <v>56.55</v>
      </c>
      <c r="T251" s="49">
        <f t="shared" si="56"/>
        <v>48.16</v>
      </c>
      <c r="U251" s="324">
        <v>50.35</v>
      </c>
      <c r="V251" s="353">
        <v>61.49</v>
      </c>
      <c r="Y251" s="49">
        <v>2811204180</v>
      </c>
      <c r="Z251" s="49" t="s">
        <v>687</v>
      </c>
      <c r="AA251" s="324">
        <v>50.35</v>
      </c>
      <c r="AC251" s="401">
        <v>2811200590</v>
      </c>
      <c r="AD251" t="s">
        <v>680</v>
      </c>
      <c r="AE251" s="325">
        <v>113.07</v>
      </c>
      <c r="AG251" s="401">
        <v>2811200580</v>
      </c>
      <c r="AH251" t="s">
        <v>1194</v>
      </c>
      <c r="AI251" s="325">
        <v>52</v>
      </c>
    </row>
    <row r="252" spans="2:35">
      <c r="B252" s="210">
        <v>2811102480</v>
      </c>
      <c r="C252" s="202"/>
      <c r="D252" s="342">
        <f t="shared" ref="D252:D257" si="76">VLOOKUP(B252,$Y$13:$AA$620,3,FALSE)</f>
        <v>49.35</v>
      </c>
      <c r="E252" s="211">
        <f t="shared" ref="E252:E257" si="77">VLOOKUP(B252,$Q$14:$V$1164,3,FALSE)</f>
        <v>55.43</v>
      </c>
      <c r="F252" s="270">
        <v>47.12</v>
      </c>
      <c r="G252" s="174" t="s">
        <v>1151</v>
      </c>
      <c r="H252" s="175">
        <v>20</v>
      </c>
      <c r="J252" s="49">
        <f t="shared" si="74"/>
        <v>2811202480</v>
      </c>
      <c r="K252" s="212">
        <f t="shared" si="75"/>
        <v>61.97</v>
      </c>
      <c r="L252" s="270">
        <v>52.67</v>
      </c>
      <c r="M252" s="270">
        <f t="shared" si="67"/>
        <v>52.67</v>
      </c>
      <c r="N252" s="270">
        <f t="shared" si="73"/>
        <v>52.674499999999995</v>
      </c>
      <c r="O252" s="259"/>
      <c r="P252" s="249"/>
      <c r="Q252" s="49">
        <v>2811204380</v>
      </c>
      <c r="R252" s="49" t="s">
        <v>688</v>
      </c>
      <c r="S252" s="49">
        <f t="shared" si="55"/>
        <v>170.03</v>
      </c>
      <c r="T252" s="49">
        <f t="shared" si="56"/>
        <v>144.80000000000001</v>
      </c>
      <c r="U252" s="324">
        <v>151.38999999999999</v>
      </c>
      <c r="V252" s="353">
        <v>45.35</v>
      </c>
      <c r="Y252" s="49">
        <v>2811204380</v>
      </c>
      <c r="Z252" s="49" t="s">
        <v>688</v>
      </c>
      <c r="AA252" s="324">
        <v>151.38999999999999</v>
      </c>
      <c r="AC252" s="401">
        <v>2811200680</v>
      </c>
      <c r="AD252" t="s">
        <v>681</v>
      </c>
      <c r="AE252" s="325">
        <v>27.76</v>
      </c>
      <c r="AG252" s="401">
        <v>2811200590</v>
      </c>
      <c r="AH252" t="s">
        <v>680</v>
      </c>
      <c r="AI252" s="325">
        <v>132.77000000000001</v>
      </c>
    </row>
    <row r="253" spans="2:35">
      <c r="B253" s="210">
        <v>2811202480</v>
      </c>
      <c r="C253" s="202"/>
      <c r="D253" s="342">
        <f t="shared" si="76"/>
        <v>55.16</v>
      </c>
      <c r="E253" s="211">
        <f t="shared" si="77"/>
        <v>61.97</v>
      </c>
      <c r="F253" s="270">
        <v>52.67</v>
      </c>
      <c r="G253" s="174" t="s">
        <v>1151</v>
      </c>
      <c r="H253" s="175">
        <v>25</v>
      </c>
      <c r="J253" s="49">
        <f t="shared" si="74"/>
        <v>2811002680</v>
      </c>
      <c r="K253" s="212">
        <f t="shared" si="75"/>
        <v>52.52</v>
      </c>
      <c r="L253" s="270">
        <v>44.64</v>
      </c>
      <c r="M253" s="270">
        <f t="shared" si="67"/>
        <v>44.64</v>
      </c>
      <c r="N253" s="270">
        <f t="shared" si="73"/>
        <v>44.642000000000003</v>
      </c>
      <c r="O253" s="259"/>
      <c r="P253" s="249"/>
      <c r="Q253" s="49">
        <v>2811205191</v>
      </c>
      <c r="R253" s="49" t="s">
        <v>689</v>
      </c>
      <c r="S253" s="49">
        <f t="shared" si="55"/>
        <v>94.47</v>
      </c>
      <c r="T253" s="49">
        <f t="shared" si="56"/>
        <v>80.45</v>
      </c>
      <c r="U253" s="324">
        <v>104.14</v>
      </c>
      <c r="V253" s="353">
        <v>6.24</v>
      </c>
      <c r="W253">
        <v>1.54</v>
      </c>
      <c r="Y253" s="49">
        <v>2811205191</v>
      </c>
      <c r="Z253" s="49" t="s">
        <v>689</v>
      </c>
      <c r="AA253" s="324">
        <v>104.14</v>
      </c>
      <c r="AC253" s="401">
        <v>2811200980</v>
      </c>
      <c r="AD253" t="s">
        <v>682</v>
      </c>
      <c r="AE253" s="325">
        <v>98.37</v>
      </c>
      <c r="AG253" s="401">
        <v>2811200680</v>
      </c>
      <c r="AH253" t="s">
        <v>681</v>
      </c>
      <c r="AI253" s="325">
        <v>32.6</v>
      </c>
    </row>
    <row r="254" spans="2:35">
      <c r="B254" s="210">
        <v>2811002680</v>
      </c>
      <c r="C254" s="202"/>
      <c r="D254" s="342">
        <f t="shared" si="76"/>
        <v>46.76</v>
      </c>
      <c r="E254" s="211">
        <f t="shared" si="77"/>
        <v>52.52</v>
      </c>
      <c r="F254" s="270">
        <v>44.64</v>
      </c>
      <c r="G254" s="174" t="s">
        <v>1152</v>
      </c>
      <c r="J254" s="49">
        <f t="shared" si="74"/>
        <v>2811102680</v>
      </c>
      <c r="K254" s="212">
        <f t="shared" si="75"/>
        <v>53.46</v>
      </c>
      <c r="L254" s="270">
        <v>45.44</v>
      </c>
      <c r="M254" s="270">
        <f t="shared" si="67"/>
        <v>45.44</v>
      </c>
      <c r="N254" s="270">
        <f t="shared" si="73"/>
        <v>45.441000000000003</v>
      </c>
      <c r="O254" s="259"/>
      <c r="P254" s="249"/>
      <c r="Q254" s="49">
        <v>2811206100</v>
      </c>
      <c r="R254" s="49" t="s">
        <v>663</v>
      </c>
      <c r="S254" s="49">
        <f t="shared" si="55"/>
        <v>141.38</v>
      </c>
      <c r="T254" s="49">
        <f t="shared" si="56"/>
        <v>120.4</v>
      </c>
      <c r="U254" s="324">
        <v>122.53</v>
      </c>
      <c r="V254" s="353">
        <v>50.57</v>
      </c>
      <c r="Y254" s="49">
        <v>2811206100</v>
      </c>
      <c r="Z254" s="49" t="s">
        <v>663</v>
      </c>
      <c r="AA254" s="324">
        <v>122.53</v>
      </c>
      <c r="AC254" s="401">
        <v>2811201280</v>
      </c>
      <c r="AD254" t="s">
        <v>1726</v>
      </c>
      <c r="AE254" s="325">
        <v>27.04</v>
      </c>
      <c r="AG254" s="401">
        <v>2811200980</v>
      </c>
      <c r="AH254" t="s">
        <v>682</v>
      </c>
      <c r="AI254" s="325">
        <v>115.51</v>
      </c>
    </row>
    <row r="255" spans="2:35">
      <c r="B255" s="210">
        <v>2811102680</v>
      </c>
      <c r="C255" s="202"/>
      <c r="D255" s="342">
        <f t="shared" si="76"/>
        <v>47.6</v>
      </c>
      <c r="E255" s="211">
        <f t="shared" si="77"/>
        <v>53.46</v>
      </c>
      <c r="F255" s="270">
        <v>45.44</v>
      </c>
      <c r="G255" s="174" t="s">
        <v>1153</v>
      </c>
      <c r="J255" s="49">
        <f t="shared" si="74"/>
        <v>2811104180</v>
      </c>
      <c r="K255" s="212">
        <f t="shared" si="75"/>
        <v>45.97</v>
      </c>
      <c r="L255" s="270">
        <v>39.07</v>
      </c>
      <c r="M255" s="270">
        <f t="shared" si="67"/>
        <v>39.07</v>
      </c>
      <c r="N255" s="270">
        <f t="shared" si="73"/>
        <v>39.0745</v>
      </c>
      <c r="O255" s="259"/>
      <c r="P255" s="253"/>
      <c r="Q255" s="49">
        <v>2811206200</v>
      </c>
      <c r="R255" s="49" t="s">
        <v>1204</v>
      </c>
      <c r="S255" s="49">
        <f t="shared" si="55"/>
        <v>145.19999999999999</v>
      </c>
      <c r="T255" s="49">
        <f t="shared" si="56"/>
        <v>123.66</v>
      </c>
      <c r="U255" s="324">
        <v>125.84</v>
      </c>
      <c r="V255" s="353">
        <v>152.03</v>
      </c>
      <c r="Y255" s="49">
        <v>2811206200</v>
      </c>
      <c r="Z255" s="49" t="s">
        <v>1204</v>
      </c>
      <c r="AA255" s="324">
        <v>125.84</v>
      </c>
      <c r="AC255" s="401">
        <v>2811202080</v>
      </c>
      <c r="AD255" t="s">
        <v>684</v>
      </c>
      <c r="AE255" s="325">
        <v>58.56</v>
      </c>
      <c r="AG255" s="401">
        <v>2811201280</v>
      </c>
      <c r="AH255" t="s">
        <v>1726</v>
      </c>
      <c r="AI255" s="325">
        <v>31.76</v>
      </c>
    </row>
    <row r="256" spans="2:35">
      <c r="B256" s="210">
        <v>2811104180</v>
      </c>
      <c r="D256" s="342">
        <f t="shared" si="76"/>
        <v>40.93</v>
      </c>
      <c r="E256" s="211">
        <f t="shared" si="77"/>
        <v>45.97</v>
      </c>
      <c r="F256" s="270">
        <v>39.07</v>
      </c>
      <c r="G256" s="174" t="s">
        <v>1154</v>
      </c>
      <c r="H256" s="175">
        <v>20</v>
      </c>
      <c r="J256" s="49">
        <f t="shared" si="74"/>
        <v>2811204180</v>
      </c>
      <c r="K256" s="212">
        <f t="shared" si="75"/>
        <v>56.55</v>
      </c>
      <c r="L256" s="270">
        <v>48.07</v>
      </c>
      <c r="M256" s="270">
        <f t="shared" si="67"/>
        <v>48.07</v>
      </c>
      <c r="N256" s="270">
        <f t="shared" si="73"/>
        <v>48.067499999999995</v>
      </c>
      <c r="O256" s="259"/>
      <c r="P256" s="253"/>
      <c r="Q256" s="49">
        <v>2811206301</v>
      </c>
      <c r="R256" s="49" t="s">
        <v>664</v>
      </c>
      <c r="S256" s="49">
        <f t="shared" si="55"/>
        <v>57.77</v>
      </c>
      <c r="T256" s="49">
        <f t="shared" si="56"/>
        <v>49.19</v>
      </c>
      <c r="U256" s="324">
        <v>50.06</v>
      </c>
      <c r="V256" s="353">
        <v>104.57</v>
      </c>
      <c r="Y256" s="49">
        <v>2811206301</v>
      </c>
      <c r="Z256" s="49" t="s">
        <v>664</v>
      </c>
      <c r="AA256" s="324">
        <v>50.06</v>
      </c>
      <c r="AC256" s="401">
        <v>2811202480</v>
      </c>
      <c r="AD256" t="s">
        <v>685</v>
      </c>
      <c r="AE256" s="325">
        <v>52.77</v>
      </c>
      <c r="AG256" s="401">
        <v>2811202080</v>
      </c>
      <c r="AH256" t="s">
        <v>684</v>
      </c>
      <c r="AI256" s="325">
        <v>68.77</v>
      </c>
    </row>
    <row r="257" spans="2:35">
      <c r="B257" s="210">
        <v>2811204180</v>
      </c>
      <c r="D257" s="342">
        <f t="shared" si="76"/>
        <v>50.35</v>
      </c>
      <c r="E257" s="211">
        <f t="shared" si="77"/>
        <v>56.55</v>
      </c>
      <c r="F257" s="270">
        <v>48.07</v>
      </c>
      <c r="G257" s="174" t="s">
        <v>1155</v>
      </c>
      <c r="H257" s="175">
        <v>25</v>
      </c>
      <c r="K257" s="212"/>
      <c r="L257" s="329"/>
      <c r="M257" s="329"/>
      <c r="N257" s="329"/>
      <c r="O257" s="259"/>
      <c r="P257" s="253"/>
      <c r="Q257" s="49">
        <v>2811206510</v>
      </c>
      <c r="R257" s="49" t="s">
        <v>690</v>
      </c>
      <c r="S257" s="49">
        <f t="shared" si="55"/>
        <v>48.36</v>
      </c>
      <c r="T257" s="49">
        <f t="shared" si="56"/>
        <v>41.18</v>
      </c>
      <c r="U257" s="324">
        <v>43.24</v>
      </c>
      <c r="V257" s="353">
        <v>109.9</v>
      </c>
      <c r="Y257" s="49">
        <v>2811206510</v>
      </c>
      <c r="Z257" s="49" t="s">
        <v>690</v>
      </c>
      <c r="AA257" s="324">
        <v>43.24</v>
      </c>
      <c r="AC257" s="401">
        <v>2811202800</v>
      </c>
      <c r="AD257" t="s">
        <v>686</v>
      </c>
      <c r="AE257" s="402">
        <v>3.54</v>
      </c>
      <c r="AG257" s="401">
        <v>2811202480</v>
      </c>
      <c r="AH257" t="s">
        <v>685</v>
      </c>
      <c r="AI257" s="402">
        <v>61.97</v>
      </c>
    </row>
    <row r="258" spans="2:35">
      <c r="B258" s="210"/>
      <c r="E258" s="211"/>
      <c r="F258" s="329"/>
      <c r="J258" s="49">
        <f>B259*$K$13</f>
        <v>2811104380</v>
      </c>
      <c r="K258" s="212">
        <f>VLOOKUP(J258,$Q$14:$V$1164,3,FALSE)</f>
        <v>142.08000000000001</v>
      </c>
      <c r="L258" s="270">
        <v>120.77</v>
      </c>
      <c r="M258" s="270">
        <f t="shared" si="67"/>
        <v>120.77</v>
      </c>
      <c r="N258" s="270">
        <f>K258*$N$13</f>
        <v>120.768</v>
      </c>
      <c r="O258" s="259"/>
      <c r="P258" s="253"/>
      <c r="Q258" s="49">
        <v>2811206705</v>
      </c>
      <c r="R258" s="49" t="s">
        <v>691</v>
      </c>
      <c r="S258" s="49">
        <f t="shared" si="55"/>
        <v>121.25</v>
      </c>
      <c r="T258" s="49">
        <f t="shared" si="56"/>
        <v>103.25</v>
      </c>
      <c r="U258" s="324">
        <v>105.07</v>
      </c>
      <c r="V258" s="353">
        <v>112.84</v>
      </c>
      <c r="W258">
        <v>6.68</v>
      </c>
      <c r="Y258" s="49">
        <v>2811206705</v>
      </c>
      <c r="Z258" s="49" t="s">
        <v>691</v>
      </c>
      <c r="AA258" s="324">
        <v>105.07</v>
      </c>
      <c r="AC258" s="401">
        <v>2811204180</v>
      </c>
      <c r="AD258" t="s">
        <v>687</v>
      </c>
      <c r="AE258" s="325">
        <v>48.16</v>
      </c>
      <c r="AG258" s="401">
        <v>2811202800</v>
      </c>
      <c r="AH258" t="s">
        <v>686</v>
      </c>
      <c r="AI258" s="325">
        <v>4.17</v>
      </c>
    </row>
    <row r="259" spans="2:35">
      <c r="B259" s="210">
        <v>2811104380</v>
      </c>
      <c r="C259" s="202"/>
      <c r="D259" s="342">
        <f>VLOOKUP(B259,$Y$13:$AA$620,3,FALSE)</f>
        <v>126.5</v>
      </c>
      <c r="E259" s="211">
        <f>VLOOKUP(B259,$Q$14:$V$1164,3,FALSE)</f>
        <v>142.08000000000001</v>
      </c>
      <c r="F259" s="270">
        <v>120.77</v>
      </c>
      <c r="G259" s="174" t="s">
        <v>1156</v>
      </c>
      <c r="H259" s="175">
        <v>20</v>
      </c>
      <c r="J259" s="49">
        <f>B260*$K$13</f>
        <v>2811204380</v>
      </c>
      <c r="K259" s="212">
        <f>VLOOKUP(J259,$Q$14:$V$1164,3,FALSE)</f>
        <v>170.03</v>
      </c>
      <c r="L259" s="270">
        <v>144.53</v>
      </c>
      <c r="M259" s="270">
        <f t="shared" si="67"/>
        <v>144.53</v>
      </c>
      <c r="N259" s="270">
        <f>K259*$N$13</f>
        <v>144.52549999999999</v>
      </c>
      <c r="O259" s="259"/>
      <c r="P259" s="253"/>
      <c r="Q259" s="49">
        <v>2811210780</v>
      </c>
      <c r="R259" s="49" t="s">
        <v>692</v>
      </c>
      <c r="S259" s="49">
        <f t="shared" si="55"/>
        <v>51.23</v>
      </c>
      <c r="T259" s="49">
        <f t="shared" si="56"/>
        <v>43.62</v>
      </c>
      <c r="U259" s="324">
        <v>45.6</v>
      </c>
      <c r="V259" s="353">
        <v>50.06</v>
      </c>
      <c r="W259">
        <v>809.02</v>
      </c>
      <c r="Y259" s="49">
        <v>2811210780</v>
      </c>
      <c r="Z259" s="49" t="s">
        <v>692</v>
      </c>
      <c r="AA259" s="324">
        <v>45.6</v>
      </c>
      <c r="AC259" s="401">
        <v>2811204380</v>
      </c>
      <c r="AD259" t="s">
        <v>688</v>
      </c>
      <c r="AE259" s="325">
        <v>144.80000000000001</v>
      </c>
      <c r="AG259" s="401">
        <v>2811204180</v>
      </c>
      <c r="AH259" t="s">
        <v>687</v>
      </c>
      <c r="AI259" s="325">
        <v>56.55</v>
      </c>
    </row>
    <row r="260" spans="2:35">
      <c r="B260" s="210">
        <v>2811204380</v>
      </c>
      <c r="C260" s="202"/>
      <c r="D260" s="342">
        <f>VLOOKUP(B260,$Y$13:$AA$620,3,FALSE)</f>
        <v>151.38999999999999</v>
      </c>
      <c r="E260" s="211">
        <f>VLOOKUP(B260,$Q$14:$V$1164,3,FALSE)</f>
        <v>170.03</v>
      </c>
      <c r="F260" s="270">
        <v>144.53</v>
      </c>
      <c r="G260" s="174" t="s">
        <v>1157</v>
      </c>
      <c r="H260" s="175">
        <v>25</v>
      </c>
      <c r="K260" s="212"/>
      <c r="L260" s="329"/>
      <c r="M260" s="329"/>
      <c r="N260" s="329"/>
      <c r="O260" s="259"/>
      <c r="P260" s="253"/>
      <c r="Q260" s="49">
        <v>2811210980</v>
      </c>
      <c r="R260" s="49" t="s">
        <v>693</v>
      </c>
      <c r="S260" s="49">
        <f t="shared" si="55"/>
        <v>118.61</v>
      </c>
      <c r="T260" s="49">
        <f t="shared" si="56"/>
        <v>101.01</v>
      </c>
      <c r="U260" s="324">
        <v>94.11</v>
      </c>
      <c r="V260" s="353">
        <v>43.24</v>
      </c>
      <c r="Y260" s="49">
        <v>2811210980</v>
      </c>
      <c r="Z260" s="49" t="s">
        <v>693</v>
      </c>
      <c r="AA260" s="324">
        <v>94.11</v>
      </c>
      <c r="AC260" s="401">
        <v>2811205191</v>
      </c>
      <c r="AD260" t="s">
        <v>689</v>
      </c>
      <c r="AE260" s="325">
        <v>80.45</v>
      </c>
      <c r="AG260" s="401">
        <v>2811204380</v>
      </c>
      <c r="AH260" t="s">
        <v>688</v>
      </c>
      <c r="AI260" s="325">
        <v>170.03</v>
      </c>
    </row>
    <row r="261" spans="2:35">
      <c r="E261" s="211"/>
      <c r="F261" s="329"/>
      <c r="J261" s="49">
        <f>B262*$K$13</f>
        <v>2811007502</v>
      </c>
      <c r="K261" s="212">
        <f>VLOOKUP(J261,$Q$14:$V$1164,3,FALSE)</f>
        <v>10.76</v>
      </c>
      <c r="L261" s="270">
        <v>9.15</v>
      </c>
      <c r="M261" s="270">
        <f t="shared" si="67"/>
        <v>9.15</v>
      </c>
      <c r="N261" s="270">
        <f>K261*$N$13</f>
        <v>9.145999999999999</v>
      </c>
      <c r="O261" s="259"/>
      <c r="P261" s="253"/>
      <c r="Q261" s="49">
        <v>2811211080</v>
      </c>
      <c r="R261" s="49" t="s">
        <v>694</v>
      </c>
      <c r="S261" s="49">
        <f t="shared" si="55"/>
        <v>28.32</v>
      </c>
      <c r="T261" s="49">
        <f t="shared" si="56"/>
        <v>24.11</v>
      </c>
      <c r="U261" s="324">
        <v>36.590000000000003</v>
      </c>
      <c r="V261" s="353">
        <v>105.64</v>
      </c>
      <c r="Y261" s="49">
        <v>2811211080</v>
      </c>
      <c r="Z261" s="49" t="s">
        <v>694</v>
      </c>
      <c r="AA261" s="324">
        <v>36.590000000000003</v>
      </c>
      <c r="AC261" s="401">
        <v>2811206100</v>
      </c>
      <c r="AD261" t="s">
        <v>663</v>
      </c>
      <c r="AE261" s="325">
        <v>120.4</v>
      </c>
      <c r="AG261" s="401">
        <v>2811205191</v>
      </c>
      <c r="AH261" t="s">
        <v>689</v>
      </c>
      <c r="AI261" s="325">
        <v>94.47</v>
      </c>
    </row>
    <row r="262" spans="2:35">
      <c r="B262" s="210">
        <v>2811007502</v>
      </c>
      <c r="D262" s="342">
        <f>VLOOKUP(B262,$Y$13:$AA$620,3,FALSE)</f>
        <v>9.58</v>
      </c>
      <c r="E262" s="211">
        <f>VLOOKUP(B262,$Q$14:$V$1164,3,FALSE)</f>
        <v>10.76</v>
      </c>
      <c r="F262" s="270">
        <v>9.15</v>
      </c>
      <c r="G262" s="174" t="s">
        <v>1159</v>
      </c>
      <c r="H262" s="175" t="s">
        <v>21</v>
      </c>
      <c r="K262" s="212"/>
      <c r="L262" s="329"/>
      <c r="M262" s="329"/>
      <c r="N262" s="329"/>
      <c r="O262" s="259"/>
      <c r="P262" s="253"/>
      <c r="Q262" s="49">
        <v>2811211880</v>
      </c>
      <c r="R262" s="49" t="s">
        <v>695</v>
      </c>
      <c r="S262" s="49">
        <f t="shared" si="55"/>
        <v>50</v>
      </c>
      <c r="T262" s="49">
        <f t="shared" si="56"/>
        <v>42.58</v>
      </c>
      <c r="U262" s="324">
        <v>44.52</v>
      </c>
      <c r="V262" s="353">
        <v>45.79</v>
      </c>
      <c r="Y262" s="49">
        <v>2811211880</v>
      </c>
      <c r="Z262" s="49" t="s">
        <v>695</v>
      </c>
      <c r="AA262" s="324">
        <v>44.52</v>
      </c>
      <c r="AC262" s="401">
        <v>2811206200</v>
      </c>
      <c r="AD262" t="s">
        <v>1204</v>
      </c>
      <c r="AE262" s="325">
        <v>123.66</v>
      </c>
      <c r="AG262" s="401">
        <v>2811206100</v>
      </c>
      <c r="AH262" t="s">
        <v>663</v>
      </c>
      <c r="AI262" s="325">
        <v>141.38</v>
      </c>
    </row>
    <row r="263" spans="2:35">
      <c r="B263" s="210"/>
      <c r="E263" s="211"/>
      <c r="F263" s="329"/>
      <c r="H263" s="175" t="s">
        <v>1160</v>
      </c>
      <c r="J263" s="49">
        <f>B264*$K$13</f>
        <v>2811406510</v>
      </c>
      <c r="K263" s="212">
        <f t="shared" ref="K263:K265" si="78">VLOOKUP(J263,$Q$14:$V$1164,3,FALSE)</f>
        <v>38.53</v>
      </c>
      <c r="L263" s="270">
        <v>32.75</v>
      </c>
      <c r="M263" s="270">
        <f t="shared" si="67"/>
        <v>32.75</v>
      </c>
      <c r="N263" s="270">
        <f t="shared" ref="N263:N265" si="79">K263*$N$13</f>
        <v>32.750500000000002</v>
      </c>
      <c r="O263" s="259"/>
      <c r="P263" s="253"/>
      <c r="Q263" s="49">
        <v>2811212080</v>
      </c>
      <c r="R263" s="49" t="s">
        <v>696</v>
      </c>
      <c r="S263" s="49">
        <f t="shared" si="55"/>
        <v>77.09</v>
      </c>
      <c r="T263" s="49">
        <f t="shared" si="56"/>
        <v>65.650000000000006</v>
      </c>
      <c r="U263" s="324">
        <v>57.13</v>
      </c>
      <c r="V263" s="353">
        <v>94.53</v>
      </c>
      <c r="Y263" s="49">
        <v>2811212080</v>
      </c>
      <c r="Z263" s="49" t="s">
        <v>696</v>
      </c>
      <c r="AA263" s="324">
        <v>57.13</v>
      </c>
      <c r="AC263" s="401">
        <v>2811206301</v>
      </c>
      <c r="AD263" t="s">
        <v>664</v>
      </c>
      <c r="AE263" s="325">
        <v>49.19</v>
      </c>
      <c r="AG263" s="401">
        <v>2811206200</v>
      </c>
      <c r="AH263" t="s">
        <v>1204</v>
      </c>
      <c r="AI263" s="325">
        <v>145.19999999999999</v>
      </c>
    </row>
    <row r="264" spans="2:35">
      <c r="B264" s="210">
        <v>2811406510</v>
      </c>
      <c r="C264" s="202"/>
      <c r="D264" s="342">
        <f t="shared" ref="D264:D266" si="80">VLOOKUP(B264,$Y$13:$AA$620,3,FALSE)</f>
        <v>34.31</v>
      </c>
      <c r="E264" s="211">
        <f t="shared" ref="E264:E266" si="81">VLOOKUP(B264,$Q$14:$V$1164,3,FALSE)</f>
        <v>38.53</v>
      </c>
      <c r="F264" s="270">
        <v>32.75</v>
      </c>
      <c r="G264" s="174" t="s">
        <v>1161</v>
      </c>
      <c r="H264" s="175" t="s">
        <v>1160</v>
      </c>
      <c r="J264" s="49">
        <f>B265*$K$13</f>
        <v>2811606510</v>
      </c>
      <c r="K264" s="212">
        <f t="shared" si="78"/>
        <v>20.12</v>
      </c>
      <c r="L264" s="270">
        <v>17.100000000000001</v>
      </c>
      <c r="M264" s="270">
        <f t="shared" si="67"/>
        <v>17.100000000000001</v>
      </c>
      <c r="N264" s="270">
        <f t="shared" si="79"/>
        <v>17.102</v>
      </c>
      <c r="O264" s="259"/>
      <c r="P264" s="253"/>
      <c r="Q264" s="49">
        <v>2811212180</v>
      </c>
      <c r="R264" s="49" t="s">
        <v>697</v>
      </c>
      <c r="S264" s="49">
        <f t="shared" si="55"/>
        <v>42.21</v>
      </c>
      <c r="T264" s="49">
        <f t="shared" si="56"/>
        <v>35.950000000000003</v>
      </c>
      <c r="U264" s="324">
        <v>36.43</v>
      </c>
      <c r="V264" s="353">
        <v>36.74</v>
      </c>
      <c r="Y264" s="49">
        <v>2811212180</v>
      </c>
      <c r="Z264" s="49" t="s">
        <v>697</v>
      </c>
      <c r="AA264" s="324">
        <v>36.43</v>
      </c>
      <c r="AC264" s="401">
        <v>2811206510</v>
      </c>
      <c r="AD264" t="s">
        <v>690</v>
      </c>
      <c r="AE264" s="325">
        <v>41.18</v>
      </c>
      <c r="AG264" s="401">
        <v>2811206301</v>
      </c>
      <c r="AH264" t="s">
        <v>664</v>
      </c>
      <c r="AI264" s="325">
        <v>57.77</v>
      </c>
    </row>
    <row r="265" spans="2:35">
      <c r="B265" s="210">
        <v>2811606510</v>
      </c>
      <c r="C265" s="202"/>
      <c r="D265" s="342">
        <f t="shared" si="80"/>
        <v>17.43</v>
      </c>
      <c r="E265" s="211">
        <f t="shared" si="81"/>
        <v>20.12</v>
      </c>
      <c r="F265" s="270">
        <v>17.100000000000001</v>
      </c>
      <c r="G265" s="174" t="s">
        <v>1161</v>
      </c>
      <c r="H265" s="175" t="s">
        <v>1160</v>
      </c>
      <c r="J265" s="49">
        <f>B266*$K$13</f>
        <v>2811206510</v>
      </c>
      <c r="K265" s="212">
        <f t="shared" si="78"/>
        <v>48.36</v>
      </c>
      <c r="L265" s="270">
        <v>41.11</v>
      </c>
      <c r="M265" s="270">
        <f t="shared" si="67"/>
        <v>41.11</v>
      </c>
      <c r="N265" s="270">
        <f t="shared" si="79"/>
        <v>41.106000000000002</v>
      </c>
      <c r="O265" s="259"/>
      <c r="P265" s="253"/>
      <c r="Q265" s="49">
        <v>2811212220</v>
      </c>
      <c r="R265" s="49" t="s">
        <v>698</v>
      </c>
      <c r="S265" s="49">
        <f t="shared" si="55"/>
        <v>66.510000000000005</v>
      </c>
      <c r="T265" s="49">
        <f t="shared" si="56"/>
        <v>56.64</v>
      </c>
      <c r="U265" s="324">
        <v>51.49</v>
      </c>
      <c r="V265" s="353">
        <v>44.71</v>
      </c>
      <c r="Y265" s="49">
        <v>2811212220</v>
      </c>
      <c r="Z265" s="49" t="s">
        <v>698</v>
      </c>
      <c r="AA265" s="324">
        <v>51.49</v>
      </c>
      <c r="AC265" s="401">
        <v>2811206705</v>
      </c>
      <c r="AD265" t="s">
        <v>691</v>
      </c>
      <c r="AE265" s="325">
        <v>103.25</v>
      </c>
      <c r="AG265" s="401">
        <v>2811206490</v>
      </c>
      <c r="AH265" t="s">
        <v>2070</v>
      </c>
      <c r="AI265" s="325">
        <v>130.43</v>
      </c>
    </row>
    <row r="266" spans="2:35">
      <c r="B266" s="210">
        <v>2811206510</v>
      </c>
      <c r="C266" s="202"/>
      <c r="D266" s="342">
        <f t="shared" si="80"/>
        <v>43.24</v>
      </c>
      <c r="E266" s="211">
        <f t="shared" si="81"/>
        <v>48.36</v>
      </c>
      <c r="F266" s="270">
        <v>41.11</v>
      </c>
      <c r="G266" s="174" t="s">
        <v>1162</v>
      </c>
      <c r="K266" s="212"/>
      <c r="L266" s="329"/>
      <c r="M266" s="329"/>
      <c r="N266" s="329"/>
      <c r="O266" s="259"/>
      <c r="P266" s="249"/>
      <c r="Q266" s="49">
        <v>2811221480</v>
      </c>
      <c r="R266" s="49" t="s">
        <v>699</v>
      </c>
      <c r="S266" s="49">
        <f t="shared" si="55"/>
        <v>88.5</v>
      </c>
      <c r="T266" s="49">
        <f t="shared" si="56"/>
        <v>75.37</v>
      </c>
      <c r="U266" s="324">
        <v>97.54</v>
      </c>
      <c r="V266" s="353">
        <v>57.39</v>
      </c>
      <c r="Y266" s="49">
        <v>2811221480</v>
      </c>
      <c r="Z266" s="49" t="s">
        <v>699</v>
      </c>
      <c r="AA266" s="324">
        <v>97.54</v>
      </c>
      <c r="AC266" s="401">
        <v>2811210780</v>
      </c>
      <c r="AD266" t="s">
        <v>692</v>
      </c>
      <c r="AE266" s="325">
        <v>43.62</v>
      </c>
      <c r="AG266" s="401">
        <v>2811206510</v>
      </c>
      <c r="AH266" t="s">
        <v>690</v>
      </c>
      <c r="AI266" s="325">
        <v>48.36</v>
      </c>
    </row>
    <row r="267" spans="2:35">
      <c r="E267" s="211"/>
      <c r="F267" s="329"/>
      <c r="G267" s="49"/>
      <c r="H267" s="175" t="s">
        <v>1164</v>
      </c>
      <c r="J267" s="49">
        <f t="shared" ref="J267:J281" si="82">B268*$K$13</f>
        <v>1310073618</v>
      </c>
      <c r="K267" s="212">
        <f t="shared" ref="K267:K327" si="83">VLOOKUP(J267,$Q$14:$V$1164,3,FALSE)</f>
        <v>11.17</v>
      </c>
      <c r="L267" s="270">
        <v>9.49</v>
      </c>
      <c r="M267" s="270">
        <f t="shared" si="67"/>
        <v>9.49</v>
      </c>
      <c r="N267" s="270">
        <f t="shared" ref="N267:N289" si="84">K267*$N$13</f>
        <v>9.4945000000000004</v>
      </c>
      <c r="O267" s="259"/>
      <c r="P267" s="249"/>
      <c r="Q267" s="49">
        <v>2811221880</v>
      </c>
      <c r="R267" s="49" t="s">
        <v>700</v>
      </c>
      <c r="S267" s="49">
        <f t="shared" si="55"/>
        <v>60.04</v>
      </c>
      <c r="T267" s="49">
        <f t="shared" si="56"/>
        <v>51.13</v>
      </c>
      <c r="U267" s="324">
        <v>60.8</v>
      </c>
      <c r="V267" s="353">
        <v>36.57</v>
      </c>
      <c r="Y267" s="49">
        <v>2811221880</v>
      </c>
      <c r="Z267" s="49" t="s">
        <v>700</v>
      </c>
      <c r="AA267" s="324">
        <v>60.8</v>
      </c>
      <c r="AC267" s="401">
        <v>2811210980</v>
      </c>
      <c r="AD267" t="s">
        <v>693</v>
      </c>
      <c r="AE267" s="325">
        <v>101.01</v>
      </c>
      <c r="AG267" s="401">
        <v>2811206705</v>
      </c>
      <c r="AH267" t="s">
        <v>691</v>
      </c>
      <c r="AI267" s="325">
        <v>121.25</v>
      </c>
    </row>
    <row r="268" spans="2:35">
      <c r="B268" s="210">
        <v>1310073618</v>
      </c>
      <c r="C268" s="202"/>
      <c r="D268" s="342">
        <f t="shared" ref="D268:D290" si="85">VLOOKUP(B268,$Y$13:$AA$620,3,FALSE)</f>
        <v>7.42</v>
      </c>
      <c r="E268" s="211">
        <f t="shared" ref="E268:E290" si="86">VLOOKUP(B268,$Q$14:$V$1164,3,FALSE)</f>
        <v>11.17</v>
      </c>
      <c r="F268" s="270">
        <v>9.49</v>
      </c>
      <c r="G268" s="174" t="s">
        <v>1163</v>
      </c>
      <c r="H268" s="175" t="s">
        <v>1164</v>
      </c>
      <c r="J268" s="49">
        <f t="shared" si="82"/>
        <v>1310074250</v>
      </c>
      <c r="K268" s="212">
        <f t="shared" si="83"/>
        <v>3.35</v>
      </c>
      <c r="L268" s="270">
        <v>2.85</v>
      </c>
      <c r="M268" s="270">
        <f t="shared" si="67"/>
        <v>2.85</v>
      </c>
      <c r="N268" s="270">
        <f t="shared" si="84"/>
        <v>2.8475000000000001</v>
      </c>
      <c r="O268" s="259"/>
      <c r="P268" s="249"/>
      <c r="Q268" s="49">
        <v>2811225391</v>
      </c>
      <c r="R268" s="49" t="s">
        <v>701</v>
      </c>
      <c r="S268" s="49">
        <f t="shared" si="55"/>
        <v>98.88</v>
      </c>
      <c r="T268" s="49">
        <f t="shared" si="56"/>
        <v>84.21</v>
      </c>
      <c r="U268" s="324">
        <v>96.55</v>
      </c>
      <c r="V268" s="353">
        <v>51.71</v>
      </c>
      <c r="Y268" s="49">
        <v>2811225391</v>
      </c>
      <c r="Z268" s="49" t="s">
        <v>701</v>
      </c>
      <c r="AA268" s="324">
        <v>96.55</v>
      </c>
      <c r="AC268" s="401">
        <v>2811211080</v>
      </c>
      <c r="AD268" t="s">
        <v>694</v>
      </c>
      <c r="AE268" s="325">
        <v>24.11</v>
      </c>
      <c r="AG268" s="401">
        <v>2811210780</v>
      </c>
      <c r="AH268" t="s">
        <v>692</v>
      </c>
      <c r="AI268" s="325">
        <v>51.23</v>
      </c>
    </row>
    <row r="269" spans="2:35">
      <c r="B269" s="210">
        <v>1310074250</v>
      </c>
      <c r="C269" s="202"/>
      <c r="D269" s="342">
        <f t="shared" si="85"/>
        <v>2.85</v>
      </c>
      <c r="E269" s="211">
        <f t="shared" si="86"/>
        <v>3.35</v>
      </c>
      <c r="F269" s="270">
        <v>2.85</v>
      </c>
      <c r="G269" s="174" t="s">
        <v>1165</v>
      </c>
      <c r="H269" s="175" t="s">
        <v>1164</v>
      </c>
      <c r="J269" s="49">
        <f t="shared" si="82"/>
        <v>1310074413</v>
      </c>
      <c r="K269" s="212">
        <f t="shared" si="83"/>
        <v>8.41</v>
      </c>
      <c r="L269" s="270">
        <v>7.15</v>
      </c>
      <c r="M269" s="270">
        <f t="shared" si="67"/>
        <v>7.15</v>
      </c>
      <c r="N269" s="270">
        <f t="shared" si="84"/>
        <v>7.1485000000000003</v>
      </c>
      <c r="O269" s="259"/>
      <c r="P269" s="249"/>
      <c r="Q269" s="49">
        <v>2811227700</v>
      </c>
      <c r="R269" s="49" t="s">
        <v>702</v>
      </c>
      <c r="S269" s="49">
        <f t="shared" si="55"/>
        <v>48.34</v>
      </c>
      <c r="T269" s="49">
        <f t="shared" si="56"/>
        <v>41.17</v>
      </c>
      <c r="U269" s="324">
        <v>43.05</v>
      </c>
      <c r="V269" s="353">
        <v>97.97</v>
      </c>
      <c r="Y269" s="49">
        <v>2811227700</v>
      </c>
      <c r="Z269" s="49" t="s">
        <v>702</v>
      </c>
      <c r="AA269" s="324">
        <v>43.05</v>
      </c>
      <c r="AC269" s="401">
        <v>2811211880</v>
      </c>
      <c r="AD269" t="s">
        <v>695</v>
      </c>
      <c r="AE269" s="325">
        <v>42.58</v>
      </c>
      <c r="AG269" s="401">
        <v>2811210980</v>
      </c>
      <c r="AH269" t="s">
        <v>693</v>
      </c>
      <c r="AI269" s="325">
        <v>118.61</v>
      </c>
    </row>
    <row r="270" spans="2:35">
      <c r="B270" s="210">
        <v>1310074413</v>
      </c>
      <c r="C270" s="202"/>
      <c r="D270" s="342">
        <f t="shared" si="85"/>
        <v>7.2</v>
      </c>
      <c r="E270" s="211">
        <f t="shared" si="86"/>
        <v>8.41</v>
      </c>
      <c r="F270" s="270">
        <v>7.15</v>
      </c>
      <c r="G270" s="174" t="s">
        <v>1166</v>
      </c>
      <c r="H270" s="175" t="s">
        <v>1164</v>
      </c>
      <c r="J270" s="49">
        <f t="shared" si="82"/>
        <v>2810003005</v>
      </c>
      <c r="K270" s="212">
        <f t="shared" si="83"/>
        <v>163.84</v>
      </c>
      <c r="L270" s="270">
        <v>139.26</v>
      </c>
      <c r="M270" s="270">
        <f t="shared" si="67"/>
        <v>139.26</v>
      </c>
      <c r="N270" s="270">
        <f t="shared" si="84"/>
        <v>139.26400000000001</v>
      </c>
      <c r="O270" s="259"/>
      <c r="P270" s="249"/>
      <c r="Q270" s="49">
        <v>2811227900</v>
      </c>
      <c r="R270" s="49" t="s">
        <v>535</v>
      </c>
      <c r="S270" s="49">
        <f t="shared" si="55"/>
        <v>50.87</v>
      </c>
      <c r="T270" s="49">
        <f t="shared" si="56"/>
        <v>43.32</v>
      </c>
      <c r="U270" s="324">
        <v>45.29</v>
      </c>
      <c r="V270" s="353">
        <v>61.05</v>
      </c>
      <c r="Y270" s="49">
        <v>2811227900</v>
      </c>
      <c r="Z270" s="49" t="s">
        <v>535</v>
      </c>
      <c r="AA270" s="324">
        <v>45.29</v>
      </c>
      <c r="AC270" s="401">
        <v>2811212080</v>
      </c>
      <c r="AD270" t="s">
        <v>696</v>
      </c>
      <c r="AE270" s="325">
        <v>65.650000000000006</v>
      </c>
      <c r="AG270" s="401">
        <v>2811211080</v>
      </c>
      <c r="AH270" t="s">
        <v>694</v>
      </c>
      <c r="AI270" s="325">
        <v>28.32</v>
      </c>
    </row>
    <row r="271" spans="2:35">
      <c r="B271" s="210">
        <v>2810003005</v>
      </c>
      <c r="C271" s="202"/>
      <c r="D271" s="342">
        <f t="shared" si="85"/>
        <v>142</v>
      </c>
      <c r="E271" s="211">
        <f t="shared" si="86"/>
        <v>163.84</v>
      </c>
      <c r="F271" s="270">
        <v>139.26</v>
      </c>
      <c r="G271" s="174" t="s">
        <v>371</v>
      </c>
      <c r="H271" s="175" t="s">
        <v>1164</v>
      </c>
      <c r="J271" s="49">
        <f t="shared" si="82"/>
        <v>2810003205</v>
      </c>
      <c r="K271" s="212">
        <f t="shared" si="83"/>
        <v>149.44</v>
      </c>
      <c r="L271" s="270">
        <v>127.02</v>
      </c>
      <c r="M271" s="270">
        <f t="shared" si="67"/>
        <v>127.02</v>
      </c>
      <c r="N271" s="270">
        <f t="shared" si="84"/>
        <v>127.024</v>
      </c>
      <c r="O271" s="259"/>
      <c r="P271" s="249"/>
      <c r="Q271" s="49">
        <v>2811337900</v>
      </c>
      <c r="R271" s="49" t="s">
        <v>703</v>
      </c>
      <c r="S271" s="49">
        <f t="shared" ref="S271:S334" si="87">VLOOKUP(Q271,$AG$13:$AI$982,3,FALSE)</f>
        <v>52.32</v>
      </c>
      <c r="T271" s="49">
        <f t="shared" ref="T271:T334" si="88">VLOOKUP(Q271,$AC$13:$AE$982,3,FALSE)</f>
        <v>44.55</v>
      </c>
      <c r="U271" s="324">
        <v>46.58</v>
      </c>
      <c r="V271" s="353">
        <v>96.97</v>
      </c>
      <c r="Y271" s="49">
        <v>2811337900</v>
      </c>
      <c r="Z271" s="49" t="s">
        <v>703</v>
      </c>
      <c r="AA271" s="324">
        <v>46.58</v>
      </c>
      <c r="AC271" s="401">
        <v>2811212180</v>
      </c>
      <c r="AD271" t="s">
        <v>697</v>
      </c>
      <c r="AE271" s="325">
        <v>35.950000000000003</v>
      </c>
      <c r="AG271" s="401">
        <v>2811211880</v>
      </c>
      <c r="AH271" t="s">
        <v>695</v>
      </c>
      <c r="AI271" s="325">
        <v>50</v>
      </c>
    </row>
    <row r="272" spans="2:35">
      <c r="B272" s="210">
        <v>2810003205</v>
      </c>
      <c r="C272" s="202"/>
      <c r="D272" s="342">
        <f t="shared" si="85"/>
        <v>129.51</v>
      </c>
      <c r="E272" s="211">
        <f t="shared" si="86"/>
        <v>149.44</v>
      </c>
      <c r="F272" s="270">
        <v>127.02</v>
      </c>
      <c r="G272" s="174" t="s">
        <v>175</v>
      </c>
      <c r="H272" s="175" t="s">
        <v>1164</v>
      </c>
      <c r="J272" s="49">
        <f t="shared" si="82"/>
        <v>2810013200</v>
      </c>
      <c r="K272" s="212">
        <f t="shared" si="83"/>
        <v>41.63</v>
      </c>
      <c r="L272" s="270">
        <v>35.39</v>
      </c>
      <c r="M272" s="270">
        <f t="shared" si="67"/>
        <v>35.39</v>
      </c>
      <c r="N272" s="270">
        <f t="shared" si="84"/>
        <v>35.3855</v>
      </c>
      <c r="O272" s="259"/>
      <c r="P272" s="249"/>
      <c r="Q272" s="49">
        <v>2811400000</v>
      </c>
      <c r="R272" s="49" t="s">
        <v>704</v>
      </c>
      <c r="S272" s="49">
        <f t="shared" si="87"/>
        <v>152.99</v>
      </c>
      <c r="T272" s="49">
        <f t="shared" si="88"/>
        <v>130.29</v>
      </c>
      <c r="U272" s="324">
        <v>158.30000000000001</v>
      </c>
      <c r="V272" s="353">
        <v>43.23</v>
      </c>
      <c r="Y272" s="49">
        <v>2811400000</v>
      </c>
      <c r="Z272" s="49" t="s">
        <v>704</v>
      </c>
      <c r="AA272" s="324">
        <v>158.30000000000001</v>
      </c>
      <c r="AC272" s="401">
        <v>2811212220</v>
      </c>
      <c r="AD272" t="s">
        <v>698</v>
      </c>
      <c r="AE272" s="325">
        <v>56.64</v>
      </c>
      <c r="AG272" s="401">
        <v>2811212080</v>
      </c>
      <c r="AH272" t="s">
        <v>696</v>
      </c>
      <c r="AI272" s="325">
        <v>77.09</v>
      </c>
    </row>
    <row r="273" spans="2:35">
      <c r="B273" s="210">
        <v>2810013200</v>
      </c>
      <c r="C273" s="202"/>
      <c r="D273" s="342">
        <f t="shared" si="85"/>
        <v>36.08</v>
      </c>
      <c r="E273" s="211">
        <f t="shared" si="86"/>
        <v>41.63</v>
      </c>
      <c r="F273" s="270">
        <v>35.39</v>
      </c>
      <c r="G273" s="174" t="s">
        <v>175</v>
      </c>
      <c r="H273" s="175" t="s">
        <v>1164</v>
      </c>
      <c r="J273" s="49">
        <f t="shared" si="82"/>
        <v>2810003105</v>
      </c>
      <c r="K273" s="212">
        <f t="shared" si="83"/>
        <v>153.68</v>
      </c>
      <c r="L273" s="270">
        <v>130.63</v>
      </c>
      <c r="M273" s="270">
        <f t="shared" si="67"/>
        <v>130.63</v>
      </c>
      <c r="N273" s="270">
        <f t="shared" si="84"/>
        <v>130.62800000000001</v>
      </c>
      <c r="O273" s="259"/>
      <c r="P273" s="249"/>
      <c r="Q273" s="49">
        <v>2811400280</v>
      </c>
      <c r="R273" s="49" t="s">
        <v>705</v>
      </c>
      <c r="S273" s="49">
        <f t="shared" si="87"/>
        <v>62.89</v>
      </c>
      <c r="T273" s="49">
        <f t="shared" si="88"/>
        <v>53.55</v>
      </c>
      <c r="U273" s="324">
        <v>59.68</v>
      </c>
      <c r="V273" s="353">
        <v>45.48</v>
      </c>
      <c r="Y273" s="49">
        <v>2811400280</v>
      </c>
      <c r="Z273" s="49" t="s">
        <v>705</v>
      </c>
      <c r="AA273" s="324">
        <v>59.68</v>
      </c>
      <c r="AC273" s="401">
        <v>2811221480</v>
      </c>
      <c r="AD273" t="s">
        <v>699</v>
      </c>
      <c r="AE273" s="325">
        <v>75.37</v>
      </c>
      <c r="AG273" s="401">
        <v>2811212180</v>
      </c>
      <c r="AH273" t="s">
        <v>697</v>
      </c>
      <c r="AI273" s="325">
        <v>42.21</v>
      </c>
    </row>
    <row r="274" spans="2:35">
      <c r="B274" s="210">
        <v>2810003105</v>
      </c>
      <c r="C274" s="202"/>
      <c r="D274" s="342">
        <f t="shared" si="85"/>
        <v>133.19</v>
      </c>
      <c r="E274" s="211">
        <f t="shared" si="86"/>
        <v>153.68</v>
      </c>
      <c r="F274" s="270">
        <v>130.63</v>
      </c>
      <c r="G274" s="174" t="s">
        <v>175</v>
      </c>
      <c r="H274" s="175" t="s">
        <v>1164</v>
      </c>
      <c r="J274" s="49">
        <f t="shared" si="82"/>
        <v>2810003310</v>
      </c>
      <c r="K274" s="212">
        <f t="shared" si="83"/>
        <v>27.21</v>
      </c>
      <c r="L274" s="270">
        <v>23.13</v>
      </c>
      <c r="M274" s="270">
        <f t="shared" si="67"/>
        <v>23.13</v>
      </c>
      <c r="N274" s="270">
        <f t="shared" si="84"/>
        <v>23.128499999999999</v>
      </c>
      <c r="O274" s="259"/>
      <c r="P274" s="249"/>
      <c r="Q274" s="49">
        <v>2811400290</v>
      </c>
      <c r="R274" s="49" t="s">
        <v>706</v>
      </c>
      <c r="S274" s="49">
        <f t="shared" si="87"/>
        <v>87.29</v>
      </c>
      <c r="T274" s="49">
        <f t="shared" si="88"/>
        <v>74.33</v>
      </c>
      <c r="U274" s="324">
        <v>67.569999999999993</v>
      </c>
      <c r="V274" s="353">
        <v>46.78</v>
      </c>
      <c r="Y274" s="49">
        <v>2811400290</v>
      </c>
      <c r="Z274" s="49" t="s">
        <v>706</v>
      </c>
      <c r="AA274" s="324">
        <v>67.569999999999993</v>
      </c>
      <c r="AC274" s="401">
        <v>2811221880</v>
      </c>
      <c r="AD274" t="s">
        <v>700</v>
      </c>
      <c r="AE274" s="325">
        <v>51.13</v>
      </c>
      <c r="AG274" s="401">
        <v>2811212220</v>
      </c>
      <c r="AH274" t="s">
        <v>698</v>
      </c>
      <c r="AI274" s="325">
        <v>66.510000000000005</v>
      </c>
    </row>
    <row r="275" spans="2:35">
      <c r="B275" s="210">
        <v>2810003310</v>
      </c>
      <c r="C275" s="202"/>
      <c r="D275" s="342">
        <f t="shared" si="85"/>
        <v>23.57</v>
      </c>
      <c r="E275" s="211">
        <f t="shared" si="86"/>
        <v>27.21</v>
      </c>
      <c r="F275" s="270">
        <v>23.13</v>
      </c>
      <c r="G275" s="174" t="s">
        <v>372</v>
      </c>
      <c r="H275" s="175" t="s">
        <v>1164</v>
      </c>
      <c r="J275" s="49">
        <f t="shared" si="82"/>
        <v>2810013310</v>
      </c>
      <c r="K275" s="212">
        <f t="shared" si="83"/>
        <v>28.87</v>
      </c>
      <c r="L275" s="270">
        <v>24.54</v>
      </c>
      <c r="M275" s="270">
        <f t="shared" si="67"/>
        <v>24.54</v>
      </c>
      <c r="N275" s="270">
        <f t="shared" si="84"/>
        <v>24.5395</v>
      </c>
      <c r="O275" s="259"/>
      <c r="P275" s="249"/>
      <c r="Q275" s="49">
        <v>2811400380</v>
      </c>
      <c r="R275" s="49" t="s">
        <v>707</v>
      </c>
      <c r="S275" s="49">
        <f t="shared" si="87"/>
        <v>67.2</v>
      </c>
      <c r="T275" s="49">
        <f t="shared" si="88"/>
        <v>57.23</v>
      </c>
      <c r="U275" s="324">
        <v>71.34</v>
      </c>
      <c r="V275" s="353">
        <v>160.62</v>
      </c>
      <c r="Y275" s="49">
        <v>2811400380</v>
      </c>
      <c r="Z275" s="49" t="s">
        <v>707</v>
      </c>
      <c r="AA275" s="324">
        <v>71.34</v>
      </c>
      <c r="AC275" s="401">
        <v>2811225391</v>
      </c>
      <c r="AD275" t="s">
        <v>701</v>
      </c>
      <c r="AE275" s="325">
        <v>84.21</v>
      </c>
      <c r="AG275" s="401">
        <v>2811221480</v>
      </c>
      <c r="AH275" t="s">
        <v>699</v>
      </c>
      <c r="AI275" s="325">
        <v>88.5</v>
      </c>
    </row>
    <row r="276" spans="2:35">
      <c r="B276" s="210">
        <v>2810013310</v>
      </c>
      <c r="C276" s="202"/>
      <c r="D276" s="342">
        <f t="shared" si="85"/>
        <v>25.01</v>
      </c>
      <c r="E276" s="211">
        <f t="shared" si="86"/>
        <v>28.87</v>
      </c>
      <c r="F276" s="270">
        <v>24.54</v>
      </c>
      <c r="G276" s="174" t="s">
        <v>372</v>
      </c>
      <c r="H276" s="175" t="s">
        <v>1164</v>
      </c>
      <c r="J276" s="49">
        <f t="shared" si="82"/>
        <v>2810033310</v>
      </c>
      <c r="K276" s="212">
        <f t="shared" si="83"/>
        <v>31.9</v>
      </c>
      <c r="L276" s="270">
        <v>27.12</v>
      </c>
      <c r="M276" s="270">
        <f t="shared" si="67"/>
        <v>27.12</v>
      </c>
      <c r="N276" s="270">
        <f t="shared" si="84"/>
        <v>27.114999999999998</v>
      </c>
      <c r="O276" s="259"/>
      <c r="P276" s="249"/>
      <c r="Q276" s="49">
        <v>2811400390</v>
      </c>
      <c r="R276" s="49" t="s">
        <v>1727</v>
      </c>
      <c r="S276" s="49">
        <f t="shared" si="87"/>
        <v>51.17</v>
      </c>
      <c r="T276" s="49">
        <f t="shared" si="88"/>
        <v>43.57</v>
      </c>
      <c r="U276" s="324">
        <v>39.61</v>
      </c>
      <c r="V276" s="353">
        <v>59.93</v>
      </c>
      <c r="Y276" s="49">
        <v>2811400390</v>
      </c>
      <c r="Z276" s="49" t="s">
        <v>1727</v>
      </c>
      <c r="AA276" s="324">
        <v>39.61</v>
      </c>
      <c r="AC276" s="401">
        <v>2811227700</v>
      </c>
      <c r="AD276" t="s">
        <v>702</v>
      </c>
      <c r="AE276" s="325">
        <v>41.17</v>
      </c>
      <c r="AG276" s="401">
        <v>2811221880</v>
      </c>
      <c r="AH276" t="s">
        <v>700</v>
      </c>
      <c r="AI276" s="325">
        <v>60.04</v>
      </c>
    </row>
    <row r="277" spans="2:35">
      <c r="B277" s="210">
        <v>2810033310</v>
      </c>
      <c r="C277" s="202"/>
      <c r="D277" s="342">
        <f t="shared" si="85"/>
        <v>27.65</v>
      </c>
      <c r="E277" s="211">
        <f t="shared" si="86"/>
        <v>31.9</v>
      </c>
      <c r="F277" s="270">
        <v>27.12</v>
      </c>
      <c r="G277" s="174" t="s">
        <v>372</v>
      </c>
      <c r="H277" s="175" t="s">
        <v>1164</v>
      </c>
      <c r="J277" s="49">
        <f t="shared" si="82"/>
        <v>2810003410</v>
      </c>
      <c r="K277" s="212">
        <f t="shared" si="83"/>
        <v>15.63</v>
      </c>
      <c r="L277" s="270">
        <v>13.29</v>
      </c>
      <c r="M277" s="270">
        <f t="shared" si="67"/>
        <v>13.29</v>
      </c>
      <c r="N277" s="270">
        <f t="shared" si="84"/>
        <v>13.285500000000001</v>
      </c>
      <c r="O277" s="259"/>
      <c r="P277" s="249"/>
      <c r="Q277" s="49">
        <v>2811400480</v>
      </c>
      <c r="R277" s="49" t="s">
        <v>708</v>
      </c>
      <c r="S277" s="49">
        <f t="shared" si="87"/>
        <v>78.94</v>
      </c>
      <c r="T277" s="49">
        <f t="shared" si="88"/>
        <v>67.23</v>
      </c>
      <c r="U277" s="324">
        <v>69.14</v>
      </c>
      <c r="V277" s="353">
        <v>67.849999999999994</v>
      </c>
      <c r="Y277" s="49">
        <v>2811400480</v>
      </c>
      <c r="Z277" s="49" t="s">
        <v>708</v>
      </c>
      <c r="AA277" s="324">
        <v>69.14</v>
      </c>
      <c r="AC277" s="401">
        <v>2811227900</v>
      </c>
      <c r="AD277" t="s">
        <v>535</v>
      </c>
      <c r="AE277" s="325">
        <v>43.32</v>
      </c>
      <c r="AG277" s="401">
        <v>2811225391</v>
      </c>
      <c r="AH277" t="s">
        <v>701</v>
      </c>
      <c r="AI277" s="325">
        <v>98.88</v>
      </c>
    </row>
    <row r="278" spans="2:35">
      <c r="B278" s="210">
        <v>2810003410</v>
      </c>
      <c r="C278" s="202"/>
      <c r="D278" s="342">
        <f t="shared" si="85"/>
        <v>13.55</v>
      </c>
      <c r="E278" s="211">
        <f t="shared" si="86"/>
        <v>15.63</v>
      </c>
      <c r="F278" s="270">
        <v>13.29</v>
      </c>
      <c r="G278" s="174" t="s">
        <v>179</v>
      </c>
      <c r="H278" s="175" t="s">
        <v>1164</v>
      </c>
      <c r="J278" s="49">
        <f t="shared" si="82"/>
        <v>2810003510</v>
      </c>
      <c r="K278" s="212">
        <f t="shared" si="83"/>
        <v>78.739999999999995</v>
      </c>
      <c r="L278" s="270">
        <v>66.930000000000007</v>
      </c>
      <c r="M278" s="270">
        <f t="shared" si="67"/>
        <v>66.930000000000007</v>
      </c>
      <c r="N278" s="270">
        <f t="shared" si="84"/>
        <v>66.928999999999988</v>
      </c>
      <c r="O278" s="259"/>
      <c r="P278" s="253"/>
      <c r="Q278" s="49">
        <v>2811400490</v>
      </c>
      <c r="R278" s="49" t="s">
        <v>1728</v>
      </c>
      <c r="S278" s="49">
        <f t="shared" si="87"/>
        <v>127.22</v>
      </c>
      <c r="T278" s="49">
        <f t="shared" si="88"/>
        <v>108.34</v>
      </c>
      <c r="U278" s="324">
        <v>98.49</v>
      </c>
      <c r="V278" s="353">
        <v>71.64</v>
      </c>
      <c r="Y278" s="49">
        <v>2811400490</v>
      </c>
      <c r="Z278" s="49" t="s">
        <v>1728</v>
      </c>
      <c r="AA278" s="324">
        <v>98.49</v>
      </c>
      <c r="AC278" s="401">
        <v>2811337900</v>
      </c>
      <c r="AD278" t="s">
        <v>703</v>
      </c>
      <c r="AE278" s="325">
        <v>44.55</v>
      </c>
      <c r="AG278" s="401">
        <v>2811227700</v>
      </c>
      <c r="AH278" t="s">
        <v>702</v>
      </c>
      <c r="AI278" s="325">
        <v>48.34</v>
      </c>
    </row>
    <row r="279" spans="2:35">
      <c r="B279" s="210">
        <v>2810003510</v>
      </c>
      <c r="C279" s="202"/>
      <c r="D279" s="342">
        <f t="shared" si="85"/>
        <v>68.239999999999995</v>
      </c>
      <c r="E279" s="211">
        <f t="shared" si="86"/>
        <v>78.739999999999995</v>
      </c>
      <c r="F279" s="270">
        <v>66.930000000000007</v>
      </c>
      <c r="G279" s="174" t="s">
        <v>373</v>
      </c>
      <c r="H279" s="175" t="s">
        <v>1164</v>
      </c>
      <c r="J279" s="49">
        <f t="shared" si="82"/>
        <v>2810013510</v>
      </c>
      <c r="K279" s="212">
        <f t="shared" si="83"/>
        <v>64.39</v>
      </c>
      <c r="L279" s="270">
        <v>54.73</v>
      </c>
      <c r="M279" s="270">
        <f t="shared" si="67"/>
        <v>54.73</v>
      </c>
      <c r="N279" s="270">
        <f t="shared" si="84"/>
        <v>54.731499999999997</v>
      </c>
      <c r="O279" s="259"/>
      <c r="P279" s="249"/>
      <c r="Q279" s="49">
        <v>2811400580</v>
      </c>
      <c r="R279" s="49" t="s">
        <v>709</v>
      </c>
      <c r="S279" s="49">
        <f t="shared" si="87"/>
        <v>71.97</v>
      </c>
      <c r="T279" s="49">
        <f t="shared" si="88"/>
        <v>61.29</v>
      </c>
      <c r="U279" s="324">
        <v>79.03</v>
      </c>
      <c r="V279" s="353">
        <v>39.79</v>
      </c>
      <c r="Y279" s="49">
        <v>2811400580</v>
      </c>
      <c r="Z279" s="49" t="s">
        <v>709</v>
      </c>
      <c r="AA279" s="324">
        <v>79.03</v>
      </c>
      <c r="AC279" s="401">
        <v>2811400000</v>
      </c>
      <c r="AD279" t="s">
        <v>704</v>
      </c>
      <c r="AE279" s="325">
        <v>130.29</v>
      </c>
      <c r="AG279" s="401">
        <v>2811227900</v>
      </c>
      <c r="AH279" t="s">
        <v>535</v>
      </c>
      <c r="AI279" s="325">
        <v>50.87</v>
      </c>
    </row>
    <row r="280" spans="2:35">
      <c r="B280" s="210">
        <v>2810013510</v>
      </c>
      <c r="C280" s="202"/>
      <c r="D280" s="342">
        <f t="shared" si="85"/>
        <v>55.8</v>
      </c>
      <c r="E280" s="211">
        <f t="shared" si="86"/>
        <v>64.39</v>
      </c>
      <c r="F280" s="270">
        <v>54.73</v>
      </c>
      <c r="G280" s="174" t="s">
        <v>373</v>
      </c>
      <c r="H280" s="175" t="s">
        <v>1164</v>
      </c>
      <c r="J280" s="49">
        <f t="shared" si="82"/>
        <v>2810023510</v>
      </c>
      <c r="K280" s="212">
        <f t="shared" si="83"/>
        <v>68.28</v>
      </c>
      <c r="L280" s="270">
        <v>58.04</v>
      </c>
      <c r="M280" s="270">
        <f t="shared" si="67"/>
        <v>58.04</v>
      </c>
      <c r="N280" s="270">
        <f t="shared" si="84"/>
        <v>58.037999999999997</v>
      </c>
      <c r="O280" s="259"/>
      <c r="P280" s="249"/>
      <c r="Q280" s="49">
        <v>2811400590</v>
      </c>
      <c r="R280" s="49" t="s">
        <v>710</v>
      </c>
      <c r="S280" s="49">
        <f t="shared" si="87"/>
        <v>255.51</v>
      </c>
      <c r="T280" s="49">
        <f t="shared" si="88"/>
        <v>217.6</v>
      </c>
      <c r="U280" s="324">
        <v>197.82</v>
      </c>
      <c r="V280" s="353">
        <v>69.430000000000007</v>
      </c>
      <c r="Y280" s="49">
        <v>2811400590</v>
      </c>
      <c r="Z280" s="49" t="s">
        <v>710</v>
      </c>
      <c r="AA280" s="324">
        <v>197.82</v>
      </c>
      <c r="AC280" s="401">
        <v>2811400280</v>
      </c>
      <c r="AD280" t="s">
        <v>705</v>
      </c>
      <c r="AE280" s="325">
        <v>53.55</v>
      </c>
      <c r="AG280" s="401">
        <v>2811337900</v>
      </c>
      <c r="AH280" t="s">
        <v>703</v>
      </c>
      <c r="AI280" s="325">
        <v>52.32</v>
      </c>
    </row>
    <row r="281" spans="2:35">
      <c r="B281" s="210">
        <v>2810023510</v>
      </c>
      <c r="C281" s="202"/>
      <c r="D281" s="342">
        <f t="shared" si="85"/>
        <v>59.18</v>
      </c>
      <c r="E281" s="211">
        <f t="shared" si="86"/>
        <v>68.28</v>
      </c>
      <c r="F281" s="270">
        <v>58.04</v>
      </c>
      <c r="G281" s="174" t="s">
        <v>373</v>
      </c>
      <c r="H281" s="175" t="s">
        <v>1164</v>
      </c>
      <c r="J281" s="49">
        <f t="shared" si="82"/>
        <v>2810033510</v>
      </c>
      <c r="K281" s="212">
        <f t="shared" si="83"/>
        <v>70.209999999999994</v>
      </c>
      <c r="L281" s="270">
        <v>59.68</v>
      </c>
      <c r="M281" s="270">
        <f t="shared" si="67"/>
        <v>59.68</v>
      </c>
      <c r="N281" s="270">
        <f t="shared" si="84"/>
        <v>59.678499999999993</v>
      </c>
      <c r="O281" s="259"/>
      <c r="P281" s="249"/>
      <c r="Q281" s="49">
        <v>2811400680</v>
      </c>
      <c r="R281" s="49" t="s">
        <v>711</v>
      </c>
      <c r="S281" s="49">
        <f t="shared" si="87"/>
        <v>42.21</v>
      </c>
      <c r="T281" s="49">
        <f t="shared" si="88"/>
        <v>35.950000000000003</v>
      </c>
      <c r="U281" s="324">
        <v>47.93</v>
      </c>
      <c r="V281" s="353">
        <v>98.93</v>
      </c>
      <c r="Y281" s="49">
        <v>2811400680</v>
      </c>
      <c r="Z281" s="49" t="s">
        <v>711</v>
      </c>
      <c r="AA281" s="324">
        <v>47.93</v>
      </c>
      <c r="AC281" s="401">
        <v>2811400290</v>
      </c>
      <c r="AD281" t="s">
        <v>706</v>
      </c>
      <c r="AE281" s="325">
        <v>74.33</v>
      </c>
      <c r="AG281" s="401">
        <v>2811400000</v>
      </c>
      <c r="AH281" t="s">
        <v>704</v>
      </c>
      <c r="AI281" s="325">
        <v>152.99</v>
      </c>
    </row>
    <row r="282" spans="2:35">
      <c r="B282" s="210">
        <v>2810033510</v>
      </c>
      <c r="C282" s="202"/>
      <c r="D282" s="342">
        <f t="shared" si="85"/>
        <v>60.85</v>
      </c>
      <c r="E282" s="211">
        <f t="shared" si="86"/>
        <v>70.209999999999994</v>
      </c>
      <c r="F282" s="270">
        <v>59.68</v>
      </c>
      <c r="G282" s="174" t="s">
        <v>373</v>
      </c>
      <c r="H282" s="175" t="s">
        <v>1164</v>
      </c>
      <c r="J282" s="49" t="s">
        <v>1756</v>
      </c>
      <c r="K282" s="212">
        <f t="shared" si="83"/>
        <v>3.44</v>
      </c>
      <c r="L282" s="270">
        <v>2.92</v>
      </c>
      <c r="M282" s="270">
        <f t="shared" si="67"/>
        <v>2.92</v>
      </c>
      <c r="N282" s="270">
        <f t="shared" si="84"/>
        <v>2.9239999999999999</v>
      </c>
      <c r="O282" s="259"/>
      <c r="P282" s="249"/>
      <c r="Q282" s="49">
        <v>2811401280</v>
      </c>
      <c r="R282" s="49" t="s">
        <v>1729</v>
      </c>
      <c r="S282" s="49">
        <f t="shared" si="87"/>
        <v>45.47</v>
      </c>
      <c r="T282" s="49">
        <f t="shared" si="88"/>
        <v>38.72</v>
      </c>
      <c r="U282" s="324">
        <v>56.7</v>
      </c>
      <c r="V282" s="353">
        <v>79.37</v>
      </c>
      <c r="Y282" s="49">
        <v>2811401280</v>
      </c>
      <c r="Z282" s="49" t="s">
        <v>1729</v>
      </c>
      <c r="AA282" s="324">
        <v>56.7</v>
      </c>
      <c r="AC282" s="401">
        <v>2811400380</v>
      </c>
      <c r="AD282" t="s">
        <v>707</v>
      </c>
      <c r="AE282" s="325">
        <v>57.23</v>
      </c>
      <c r="AG282" s="401">
        <v>2811400280</v>
      </c>
      <c r="AH282" t="s">
        <v>705</v>
      </c>
      <c r="AI282" s="325">
        <v>62.89</v>
      </c>
    </row>
    <row r="283" spans="2:35">
      <c r="B283" s="210" t="s">
        <v>1756</v>
      </c>
      <c r="C283" s="202"/>
      <c r="D283" s="342" t="e">
        <f t="shared" si="85"/>
        <v>#N/A</v>
      </c>
      <c r="E283" s="211">
        <f t="shared" si="86"/>
        <v>3.44</v>
      </c>
      <c r="F283" s="270">
        <v>2.92</v>
      </c>
      <c r="G283" s="174" t="s">
        <v>173</v>
      </c>
      <c r="H283" s="175" t="s">
        <v>1164</v>
      </c>
      <c r="J283" s="49">
        <f t="shared" ref="J283:J289" si="89">B284*$K$13</f>
        <v>1310074482</v>
      </c>
      <c r="K283" s="212">
        <f t="shared" si="83"/>
        <v>6.25</v>
      </c>
      <c r="L283" s="270">
        <v>5.31</v>
      </c>
      <c r="M283" s="270">
        <f t="shared" si="67"/>
        <v>5.31</v>
      </c>
      <c r="N283" s="270">
        <f t="shared" si="84"/>
        <v>5.3125</v>
      </c>
      <c r="O283" s="259"/>
      <c r="P283" s="249"/>
      <c r="Q283" s="49">
        <v>2811402800</v>
      </c>
      <c r="R283" s="49" t="s">
        <v>712</v>
      </c>
      <c r="S283" s="49">
        <f t="shared" si="87"/>
        <v>44.78</v>
      </c>
      <c r="T283" s="49">
        <f t="shared" si="88"/>
        <v>38.130000000000003</v>
      </c>
      <c r="U283" s="324">
        <v>31.6</v>
      </c>
      <c r="V283" s="353">
        <v>198.67</v>
      </c>
      <c r="Y283" s="49">
        <v>2811402800</v>
      </c>
      <c r="Z283" s="49" t="s">
        <v>712</v>
      </c>
      <c r="AA283" s="324">
        <v>31.6</v>
      </c>
      <c r="AC283" s="401">
        <v>2811400390</v>
      </c>
      <c r="AD283" t="s">
        <v>1727</v>
      </c>
      <c r="AE283" s="325">
        <v>43.57</v>
      </c>
      <c r="AG283" s="401">
        <v>2811400290</v>
      </c>
      <c r="AH283" t="s">
        <v>706</v>
      </c>
      <c r="AI283" s="325">
        <v>87.29</v>
      </c>
    </row>
    <row r="284" spans="2:35">
      <c r="B284" s="210">
        <v>1310074482</v>
      </c>
      <c r="C284" s="202"/>
      <c r="D284" s="342">
        <f t="shared" si="85"/>
        <v>8.75</v>
      </c>
      <c r="E284" s="211">
        <f t="shared" si="86"/>
        <v>6.25</v>
      </c>
      <c r="F284" s="270">
        <v>5.31</v>
      </c>
      <c r="G284" s="174" t="s">
        <v>173</v>
      </c>
      <c r="H284" s="175" t="s">
        <v>1164</v>
      </c>
      <c r="J284" s="49">
        <f t="shared" si="89"/>
        <v>1310074483</v>
      </c>
      <c r="K284" s="212">
        <f t="shared" si="83"/>
        <v>9.07</v>
      </c>
      <c r="L284" s="270">
        <v>7.71</v>
      </c>
      <c r="M284" s="270">
        <f t="shared" si="67"/>
        <v>7.71</v>
      </c>
      <c r="N284" s="270">
        <f t="shared" si="84"/>
        <v>7.7095000000000002</v>
      </c>
      <c r="O284" s="259"/>
      <c r="P284" s="249"/>
      <c r="Q284" s="49">
        <v>2811405191</v>
      </c>
      <c r="R284" s="49" t="s">
        <v>713</v>
      </c>
      <c r="S284" s="49">
        <f t="shared" si="87"/>
        <v>158.01</v>
      </c>
      <c r="T284" s="49">
        <f t="shared" si="88"/>
        <v>134.56</v>
      </c>
      <c r="U284" s="324">
        <v>137.33000000000001</v>
      </c>
      <c r="V284" s="353">
        <v>48.14</v>
      </c>
      <c r="Y284" s="49">
        <v>2811405191</v>
      </c>
      <c r="Z284" s="49" t="s">
        <v>713</v>
      </c>
      <c r="AA284" s="324">
        <v>137.33000000000001</v>
      </c>
      <c r="AC284" s="401">
        <v>2811400480</v>
      </c>
      <c r="AD284" t="s">
        <v>708</v>
      </c>
      <c r="AE284" s="325">
        <v>67.23</v>
      </c>
      <c r="AG284" s="401">
        <v>2811400380</v>
      </c>
      <c r="AH284" t="s">
        <v>707</v>
      </c>
      <c r="AI284" s="325">
        <v>67.2</v>
      </c>
    </row>
    <row r="285" spans="2:35">
      <c r="B285" s="210">
        <v>1310074483</v>
      </c>
      <c r="C285" s="202"/>
      <c r="D285" s="342">
        <f t="shared" si="85"/>
        <v>12.36</v>
      </c>
      <c r="E285" s="211">
        <f t="shared" si="86"/>
        <v>9.07</v>
      </c>
      <c r="F285" s="270">
        <v>7.71</v>
      </c>
      <c r="G285" s="174" t="s">
        <v>173</v>
      </c>
      <c r="H285" s="175" t="s">
        <v>1164</v>
      </c>
      <c r="J285" s="49">
        <f t="shared" si="89"/>
        <v>2810003710</v>
      </c>
      <c r="K285" s="212">
        <f t="shared" si="83"/>
        <v>150.79</v>
      </c>
      <c r="L285" s="270">
        <v>128.16999999999999</v>
      </c>
      <c r="M285" s="270">
        <f t="shared" si="67"/>
        <v>128.16999999999999</v>
      </c>
      <c r="N285" s="270">
        <f t="shared" si="84"/>
        <v>128.17149999999998</v>
      </c>
      <c r="O285" s="259"/>
      <c r="P285" s="249"/>
      <c r="Q285" s="49">
        <v>2811406100</v>
      </c>
      <c r="R285" s="49" t="s">
        <v>1241</v>
      </c>
      <c r="S285" s="49">
        <f t="shared" si="87"/>
        <v>219.04</v>
      </c>
      <c r="T285" s="49">
        <f t="shared" si="88"/>
        <v>186.54</v>
      </c>
      <c r="U285" s="324">
        <v>189.84</v>
      </c>
      <c r="V285" s="353">
        <v>56.94</v>
      </c>
      <c r="Y285" s="49">
        <v>2811406100</v>
      </c>
      <c r="Z285" s="49" t="s">
        <v>1241</v>
      </c>
      <c r="AA285" s="324">
        <v>189.84</v>
      </c>
      <c r="AC285" s="401">
        <v>2811400490</v>
      </c>
      <c r="AD285" t="s">
        <v>1728</v>
      </c>
      <c r="AE285" s="325">
        <v>108.34</v>
      </c>
      <c r="AG285" s="401">
        <v>2811400390</v>
      </c>
      <c r="AH285" t="s">
        <v>1727</v>
      </c>
      <c r="AI285" s="325">
        <v>51.17</v>
      </c>
    </row>
    <row r="286" spans="2:35">
      <c r="B286" s="210">
        <v>2810003710</v>
      </c>
      <c r="C286" s="202"/>
      <c r="D286" s="342">
        <f t="shared" si="85"/>
        <v>130.69</v>
      </c>
      <c r="E286" s="211">
        <f t="shared" si="86"/>
        <v>150.79</v>
      </c>
      <c r="F286" s="270">
        <v>128.16999999999999</v>
      </c>
      <c r="G286" s="174" t="s">
        <v>374</v>
      </c>
      <c r="H286" s="175" t="s">
        <v>1164</v>
      </c>
      <c r="J286" s="49">
        <f t="shared" si="89"/>
        <v>2810003810</v>
      </c>
      <c r="K286" s="212">
        <f t="shared" si="83"/>
        <v>76.849999999999994</v>
      </c>
      <c r="L286" s="270">
        <v>65.319999999999993</v>
      </c>
      <c r="M286" s="270">
        <f t="shared" ref="M286:M347" si="90">ROUND(N286,2)</f>
        <v>65.319999999999993</v>
      </c>
      <c r="N286" s="270">
        <f t="shared" si="84"/>
        <v>65.322499999999991</v>
      </c>
      <c r="O286" s="259"/>
      <c r="P286" s="249"/>
      <c r="Q286" s="49">
        <v>2811406200</v>
      </c>
      <c r="R286" s="49" t="s">
        <v>1243</v>
      </c>
      <c r="S286" s="49">
        <f t="shared" si="87"/>
        <v>219.02</v>
      </c>
      <c r="T286" s="49">
        <f t="shared" si="88"/>
        <v>186.53</v>
      </c>
      <c r="U286" s="324">
        <v>189.83</v>
      </c>
      <c r="V286" s="353">
        <v>32.950000000000003</v>
      </c>
      <c r="Y286" s="49">
        <v>2811406200</v>
      </c>
      <c r="Z286" s="49" t="s">
        <v>1243</v>
      </c>
      <c r="AA286" s="324">
        <v>189.83</v>
      </c>
      <c r="AC286" s="401">
        <v>2811400580</v>
      </c>
      <c r="AD286" t="s">
        <v>709</v>
      </c>
      <c r="AE286" s="325">
        <v>61.29</v>
      </c>
      <c r="AG286" s="401">
        <v>2811400480</v>
      </c>
      <c r="AH286" t="s">
        <v>708</v>
      </c>
      <c r="AI286" s="325">
        <v>78.94</v>
      </c>
    </row>
    <row r="287" spans="2:35">
      <c r="B287" s="210">
        <v>2810003810</v>
      </c>
      <c r="C287" s="202"/>
      <c r="D287" s="342">
        <f t="shared" si="85"/>
        <v>66.61</v>
      </c>
      <c r="E287" s="211">
        <f t="shared" si="86"/>
        <v>76.849999999999994</v>
      </c>
      <c r="F287" s="270">
        <v>65.319999999999993</v>
      </c>
      <c r="G287" s="174" t="s">
        <v>375</v>
      </c>
      <c r="H287" s="175" t="s">
        <v>1164</v>
      </c>
      <c r="J287" s="49">
        <f t="shared" si="89"/>
        <v>2810013810</v>
      </c>
      <c r="K287" s="212">
        <f t="shared" si="83"/>
        <v>152.16</v>
      </c>
      <c r="L287" s="270">
        <v>129.34</v>
      </c>
      <c r="M287" s="270">
        <f t="shared" si="90"/>
        <v>129.34</v>
      </c>
      <c r="N287" s="270">
        <f t="shared" si="84"/>
        <v>129.33599999999998</v>
      </c>
      <c r="O287" s="259"/>
      <c r="P287" s="249"/>
      <c r="Q287" s="49">
        <v>2811406510</v>
      </c>
      <c r="R287" s="49" t="s">
        <v>714</v>
      </c>
      <c r="S287" s="49">
        <f t="shared" si="87"/>
        <v>38.53</v>
      </c>
      <c r="T287" s="49">
        <f t="shared" si="88"/>
        <v>32.81</v>
      </c>
      <c r="U287" s="324">
        <v>34.31</v>
      </c>
      <c r="V287" s="353">
        <v>137.91999999999999</v>
      </c>
      <c r="Y287" s="49">
        <v>2811406510</v>
      </c>
      <c r="Z287" s="49" t="s">
        <v>714</v>
      </c>
      <c r="AA287" s="324">
        <v>34.31</v>
      </c>
      <c r="AC287" s="401">
        <v>2811400590</v>
      </c>
      <c r="AD287" t="s">
        <v>710</v>
      </c>
      <c r="AE287" s="325">
        <v>217.6</v>
      </c>
      <c r="AG287" s="401">
        <v>2811400490</v>
      </c>
      <c r="AH287" t="s">
        <v>1728</v>
      </c>
      <c r="AI287" s="325">
        <v>127.22</v>
      </c>
    </row>
    <row r="288" spans="2:35">
      <c r="B288" s="210">
        <v>2810013810</v>
      </c>
      <c r="C288" s="202"/>
      <c r="D288" s="342">
        <f t="shared" si="85"/>
        <v>131.87</v>
      </c>
      <c r="E288" s="211">
        <f t="shared" si="86"/>
        <v>152.16</v>
      </c>
      <c r="F288" s="270">
        <v>129.34</v>
      </c>
      <c r="G288" s="174" t="s">
        <v>375</v>
      </c>
      <c r="H288" s="175" t="s">
        <v>1164</v>
      </c>
      <c r="J288" s="49">
        <f t="shared" si="89"/>
        <v>2810003910</v>
      </c>
      <c r="K288" s="212">
        <f t="shared" si="83"/>
        <v>47.66</v>
      </c>
      <c r="L288" s="270">
        <v>40.51</v>
      </c>
      <c r="M288" s="270">
        <f t="shared" si="90"/>
        <v>40.51</v>
      </c>
      <c r="N288" s="270">
        <f t="shared" si="84"/>
        <v>40.510999999999996</v>
      </c>
      <c r="O288" s="259"/>
      <c r="P288" s="249"/>
      <c r="Q288" s="49">
        <v>2811410780</v>
      </c>
      <c r="R288" s="49" t="s">
        <v>715</v>
      </c>
      <c r="S288" s="49">
        <f t="shared" si="87"/>
        <v>78.67</v>
      </c>
      <c r="T288" s="49">
        <f t="shared" si="88"/>
        <v>66.989999999999995</v>
      </c>
      <c r="U288" s="324">
        <v>70.040000000000006</v>
      </c>
      <c r="V288" s="353">
        <v>170.26</v>
      </c>
      <c r="Y288" s="49">
        <v>2811410780</v>
      </c>
      <c r="Z288" s="49" t="s">
        <v>715</v>
      </c>
      <c r="AA288" s="324">
        <v>70.040000000000006</v>
      </c>
      <c r="AC288" s="401">
        <v>2811400680</v>
      </c>
      <c r="AD288" t="s">
        <v>711</v>
      </c>
      <c r="AE288" s="325">
        <v>35.950000000000003</v>
      </c>
      <c r="AG288" s="401">
        <v>2811400580</v>
      </c>
      <c r="AH288" t="s">
        <v>709</v>
      </c>
      <c r="AI288" s="325">
        <v>71.97</v>
      </c>
    </row>
    <row r="289" spans="1:35">
      <c r="A289" s="193"/>
      <c r="B289" s="210">
        <v>2810003910</v>
      </c>
      <c r="C289" s="202"/>
      <c r="D289" s="342">
        <f t="shared" si="85"/>
        <v>41.31</v>
      </c>
      <c r="E289" s="211">
        <f t="shared" si="86"/>
        <v>47.66</v>
      </c>
      <c r="F289" s="270">
        <v>40.51</v>
      </c>
      <c r="G289" s="174" t="s">
        <v>376</v>
      </c>
      <c r="H289" s="175" t="s">
        <v>1164</v>
      </c>
      <c r="J289" s="49">
        <f t="shared" si="89"/>
        <v>2810025005</v>
      </c>
      <c r="K289" s="212">
        <f t="shared" si="83"/>
        <v>113.63</v>
      </c>
      <c r="L289" s="270">
        <v>96.59</v>
      </c>
      <c r="M289" s="270">
        <f t="shared" si="90"/>
        <v>96.59</v>
      </c>
      <c r="N289" s="270">
        <f t="shared" si="84"/>
        <v>96.585499999999996</v>
      </c>
      <c r="O289" s="259"/>
      <c r="P289" s="249"/>
      <c r="Q289" s="49">
        <v>2811411080</v>
      </c>
      <c r="R289" s="49" t="s">
        <v>716</v>
      </c>
      <c r="S289" s="49">
        <f t="shared" si="87"/>
        <v>39.9</v>
      </c>
      <c r="T289" s="49">
        <f t="shared" si="88"/>
        <v>33.97</v>
      </c>
      <c r="U289" s="324">
        <v>51.47</v>
      </c>
      <c r="V289" s="353">
        <v>170.27</v>
      </c>
      <c r="Y289" s="49">
        <v>2811411080</v>
      </c>
      <c r="Z289" s="49" t="s">
        <v>716</v>
      </c>
      <c r="AA289" s="324">
        <v>51.47</v>
      </c>
      <c r="AC289" s="401">
        <v>2811401280</v>
      </c>
      <c r="AD289" t="s">
        <v>1729</v>
      </c>
      <c r="AE289" s="325">
        <v>38.72</v>
      </c>
      <c r="AG289" s="401">
        <v>2811400590</v>
      </c>
      <c r="AH289" t="s">
        <v>710</v>
      </c>
      <c r="AI289" s="325">
        <v>255.51</v>
      </c>
    </row>
    <row r="290" spans="1:35">
      <c r="A290" s="193"/>
      <c r="B290" s="210">
        <v>2810025005</v>
      </c>
      <c r="C290" s="202"/>
      <c r="D290" s="342">
        <f t="shared" si="85"/>
        <v>98.49</v>
      </c>
      <c r="E290" s="211">
        <f t="shared" si="86"/>
        <v>113.63</v>
      </c>
      <c r="F290" s="270">
        <v>96.59</v>
      </c>
      <c r="G290" s="174" t="s">
        <v>377</v>
      </c>
      <c r="K290" s="212"/>
      <c r="L290" s="329"/>
      <c r="M290" s="329"/>
      <c r="N290" s="329"/>
      <c r="O290" s="259"/>
      <c r="P290" s="249"/>
      <c r="Q290" s="49">
        <v>2811411280</v>
      </c>
      <c r="R290" s="49" t="s">
        <v>1730</v>
      </c>
      <c r="S290" s="49">
        <f t="shared" si="87"/>
        <v>56.92</v>
      </c>
      <c r="T290" s="49">
        <f t="shared" si="88"/>
        <v>48.47</v>
      </c>
      <c r="U290" s="324">
        <v>60.1</v>
      </c>
      <c r="V290" s="353">
        <v>34.46</v>
      </c>
      <c r="Y290" s="49">
        <v>2811411280</v>
      </c>
      <c r="Z290" s="49" t="s">
        <v>1730</v>
      </c>
      <c r="AA290" s="324">
        <v>60.1</v>
      </c>
      <c r="AC290" s="401">
        <v>2811402800</v>
      </c>
      <c r="AD290" t="s">
        <v>712</v>
      </c>
      <c r="AE290" s="402">
        <v>38.130000000000003</v>
      </c>
      <c r="AG290" s="401">
        <v>2811400680</v>
      </c>
      <c r="AH290" t="s">
        <v>711</v>
      </c>
      <c r="AI290" s="402">
        <v>42.21</v>
      </c>
    </row>
    <row r="291" spans="1:35">
      <c r="E291" s="211"/>
      <c r="F291" s="211"/>
      <c r="H291" s="284" t="s">
        <v>66</v>
      </c>
      <c r="I291" s="285"/>
      <c r="J291" s="285">
        <f t="shared" ref="J291:J307" si="91">B292*$K$13</f>
        <v>2811102800</v>
      </c>
      <c r="K291" s="286">
        <f t="shared" si="83"/>
        <v>4.09</v>
      </c>
      <c r="L291" s="287">
        <v>4.5</v>
      </c>
      <c r="M291" s="287">
        <f t="shared" si="90"/>
        <v>4.5</v>
      </c>
      <c r="N291" s="287">
        <f>K291*1.1</f>
        <v>4.4990000000000006</v>
      </c>
      <c r="O291" s="259"/>
      <c r="P291" s="249"/>
      <c r="Q291" s="49">
        <v>2811412220</v>
      </c>
      <c r="R291" s="49" t="s">
        <v>718</v>
      </c>
      <c r="S291" s="49">
        <f t="shared" si="87"/>
        <v>83.85</v>
      </c>
      <c r="T291" s="49">
        <f t="shared" si="88"/>
        <v>71.400000000000006</v>
      </c>
      <c r="U291" s="324">
        <v>44.91</v>
      </c>
      <c r="V291" s="353">
        <v>91.84</v>
      </c>
      <c r="Y291" s="49">
        <v>2811412220</v>
      </c>
      <c r="Z291" s="49" t="s">
        <v>718</v>
      </c>
      <c r="AA291" s="324">
        <v>44.91</v>
      </c>
      <c r="AC291" s="401">
        <v>2811405191</v>
      </c>
      <c r="AD291" t="s">
        <v>713</v>
      </c>
      <c r="AE291" s="325">
        <v>134.56</v>
      </c>
      <c r="AG291" s="401">
        <v>2811401280</v>
      </c>
      <c r="AH291" t="s">
        <v>1729</v>
      </c>
      <c r="AI291" s="325">
        <v>45.47</v>
      </c>
    </row>
    <row r="292" spans="1:35">
      <c r="B292" s="280">
        <v>2811102800</v>
      </c>
      <c r="C292" s="281"/>
      <c r="D292" s="347"/>
      <c r="E292" s="282">
        <v>18</v>
      </c>
      <c r="F292" s="287">
        <v>4.5</v>
      </c>
      <c r="G292" s="283" t="s">
        <v>1167</v>
      </c>
      <c r="H292" s="284" t="s">
        <v>66</v>
      </c>
      <c r="I292" s="285"/>
      <c r="J292" s="285">
        <f t="shared" si="91"/>
        <v>2811202800</v>
      </c>
      <c r="K292" s="286">
        <f t="shared" si="83"/>
        <v>4.17</v>
      </c>
      <c r="L292" s="287">
        <v>4.59</v>
      </c>
      <c r="M292" s="287">
        <f t="shared" si="90"/>
        <v>4.59</v>
      </c>
      <c r="N292" s="287">
        <f t="shared" ref="N292:N327" si="92">K292*1.1</f>
        <v>4.5870000000000006</v>
      </c>
      <c r="O292" s="259"/>
      <c r="P292" s="249"/>
      <c r="Q292" s="49">
        <v>2811420780</v>
      </c>
      <c r="R292" s="49" t="s">
        <v>719</v>
      </c>
      <c r="S292" s="49">
        <f t="shared" si="87"/>
        <v>80.91</v>
      </c>
      <c r="T292" s="49">
        <f t="shared" si="88"/>
        <v>68.900000000000006</v>
      </c>
      <c r="U292" s="324">
        <v>64.91</v>
      </c>
      <c r="V292" s="353">
        <v>51.71</v>
      </c>
      <c r="Y292" s="49">
        <v>2811420780</v>
      </c>
      <c r="Z292" s="49" t="s">
        <v>719</v>
      </c>
      <c r="AA292" s="324">
        <v>64.91</v>
      </c>
      <c r="AC292" s="401">
        <v>2811406100</v>
      </c>
      <c r="AD292" t="s">
        <v>1241</v>
      </c>
      <c r="AE292" s="325">
        <v>186.54</v>
      </c>
      <c r="AG292" s="401">
        <v>2811402800</v>
      </c>
      <c r="AH292" t="s">
        <v>712</v>
      </c>
      <c r="AI292" s="325">
        <v>44.78</v>
      </c>
    </row>
    <row r="293" spans="1:35">
      <c r="B293" s="280">
        <v>2811202800</v>
      </c>
      <c r="C293" s="281"/>
      <c r="D293" s="347"/>
      <c r="E293" s="282">
        <v>18</v>
      </c>
      <c r="F293" s="287">
        <v>4.59</v>
      </c>
      <c r="G293" s="283" t="s">
        <v>1168</v>
      </c>
      <c r="H293" s="284" t="s">
        <v>66</v>
      </c>
      <c r="I293" s="285"/>
      <c r="J293" s="285">
        <f t="shared" si="91"/>
        <v>2811402800</v>
      </c>
      <c r="K293" s="286">
        <f t="shared" si="83"/>
        <v>44.78</v>
      </c>
      <c r="L293" s="287">
        <v>49.26</v>
      </c>
      <c r="M293" s="287">
        <f t="shared" si="90"/>
        <v>49.26</v>
      </c>
      <c r="N293" s="287">
        <f t="shared" si="92"/>
        <v>49.258000000000003</v>
      </c>
      <c r="O293" s="259"/>
      <c r="P293" s="249"/>
      <c r="Q293" s="49">
        <v>2811420980</v>
      </c>
      <c r="R293" s="49" t="s">
        <v>720</v>
      </c>
      <c r="S293" s="49">
        <f t="shared" si="87"/>
        <v>165.31</v>
      </c>
      <c r="T293" s="49">
        <f t="shared" si="88"/>
        <v>140.78</v>
      </c>
      <c r="U293" s="324">
        <v>158.68</v>
      </c>
      <c r="V293" s="353">
        <v>60.36</v>
      </c>
      <c r="Y293" s="49">
        <v>2811420980</v>
      </c>
      <c r="Z293" s="49" t="s">
        <v>720</v>
      </c>
      <c r="AA293" s="324">
        <v>158.68</v>
      </c>
      <c r="AC293" s="401">
        <v>2811406200</v>
      </c>
      <c r="AD293" t="s">
        <v>1243</v>
      </c>
      <c r="AE293" s="325">
        <v>186.53</v>
      </c>
      <c r="AG293" s="401">
        <v>2811405191</v>
      </c>
      <c r="AH293" t="s">
        <v>713</v>
      </c>
      <c r="AI293" s="325">
        <v>158.01</v>
      </c>
    </row>
    <row r="294" spans="1:35">
      <c r="B294" s="280">
        <v>2811402800</v>
      </c>
      <c r="C294" s="281"/>
      <c r="D294" s="347"/>
      <c r="E294" s="282">
        <v>45.756</v>
      </c>
      <c r="F294" s="287">
        <v>49.26</v>
      </c>
      <c r="G294" s="283" t="s">
        <v>1169</v>
      </c>
      <c r="H294" s="284" t="s">
        <v>66</v>
      </c>
      <c r="I294" s="285"/>
      <c r="J294" s="285">
        <f t="shared" si="91"/>
        <v>2811502800</v>
      </c>
      <c r="K294" s="286">
        <f t="shared" si="83"/>
        <v>48.14</v>
      </c>
      <c r="L294" s="287">
        <v>52.95</v>
      </c>
      <c r="M294" s="287">
        <f t="shared" si="90"/>
        <v>52.95</v>
      </c>
      <c r="N294" s="287">
        <f t="shared" si="92"/>
        <v>52.954000000000008</v>
      </c>
      <c r="O294" s="259"/>
      <c r="P294" s="249"/>
      <c r="Q294" s="49">
        <v>2811421080</v>
      </c>
      <c r="R294" s="49" t="s">
        <v>721</v>
      </c>
      <c r="S294" s="49">
        <f t="shared" si="87"/>
        <v>42.52</v>
      </c>
      <c r="T294" s="49">
        <f t="shared" si="88"/>
        <v>36.21</v>
      </c>
      <c r="U294" s="324">
        <v>51.53</v>
      </c>
      <c r="V294" s="353">
        <v>45.11</v>
      </c>
      <c r="Y294" s="49">
        <v>2811421080</v>
      </c>
      <c r="Z294" s="49" t="s">
        <v>721</v>
      </c>
      <c r="AA294" s="324">
        <v>51.53</v>
      </c>
      <c r="AC294" s="401">
        <v>2811406510</v>
      </c>
      <c r="AD294" t="s">
        <v>714</v>
      </c>
      <c r="AE294" s="325">
        <v>32.81</v>
      </c>
      <c r="AG294" s="401">
        <v>2811406100</v>
      </c>
      <c r="AH294" t="s">
        <v>1241</v>
      </c>
      <c r="AI294" s="325">
        <v>219.04</v>
      </c>
    </row>
    <row r="295" spans="1:35">
      <c r="B295" s="280">
        <v>2811502800</v>
      </c>
      <c r="C295" s="281"/>
      <c r="D295" s="347"/>
      <c r="E295" s="282">
        <v>49.188000000000002</v>
      </c>
      <c r="F295" s="287">
        <v>52.95</v>
      </c>
      <c r="G295" s="283" t="s">
        <v>1170</v>
      </c>
      <c r="H295" s="284" t="s">
        <v>66</v>
      </c>
      <c r="I295" s="285"/>
      <c r="J295" s="285">
        <f t="shared" si="91"/>
        <v>2811602800</v>
      </c>
      <c r="K295" s="286">
        <f t="shared" si="83"/>
        <v>40.909999999999997</v>
      </c>
      <c r="L295" s="287">
        <v>45</v>
      </c>
      <c r="M295" s="287">
        <f t="shared" si="90"/>
        <v>45</v>
      </c>
      <c r="N295" s="287">
        <f t="shared" si="92"/>
        <v>45.000999999999998</v>
      </c>
      <c r="O295" s="259"/>
      <c r="P295" s="249"/>
      <c r="Q295" s="49">
        <v>2811422080</v>
      </c>
      <c r="R295" s="49" t="s">
        <v>722</v>
      </c>
      <c r="S295" s="49">
        <f t="shared" si="87"/>
        <v>102.52</v>
      </c>
      <c r="T295" s="49">
        <f t="shared" si="88"/>
        <v>87.31</v>
      </c>
      <c r="U295" s="324">
        <v>91.27</v>
      </c>
      <c r="V295" s="353">
        <v>72.34</v>
      </c>
      <c r="Y295" s="49">
        <v>2811422080</v>
      </c>
      <c r="Z295" s="49" t="s">
        <v>722</v>
      </c>
      <c r="AA295" s="324">
        <v>91.27</v>
      </c>
      <c r="AC295" s="401">
        <v>2811410780</v>
      </c>
      <c r="AD295" t="s">
        <v>715</v>
      </c>
      <c r="AE295" s="325">
        <v>66.989999999999995</v>
      </c>
      <c r="AG295" s="401">
        <v>2811406200</v>
      </c>
      <c r="AH295" t="s">
        <v>1243</v>
      </c>
      <c r="AI295" s="325">
        <v>219.02</v>
      </c>
    </row>
    <row r="296" spans="1:35">
      <c r="B296" s="280">
        <v>2811602800</v>
      </c>
      <c r="C296" s="281"/>
      <c r="D296" s="347"/>
      <c r="E296" s="282">
        <v>59.988</v>
      </c>
      <c r="F296" s="287">
        <v>45</v>
      </c>
      <c r="G296" s="283" t="s">
        <v>1171</v>
      </c>
      <c r="H296" s="284" t="s">
        <v>66</v>
      </c>
      <c r="I296" s="285"/>
      <c r="J296" s="285">
        <f t="shared" si="91"/>
        <v>2811612880</v>
      </c>
      <c r="K296" s="286">
        <f t="shared" si="83"/>
        <v>77.44</v>
      </c>
      <c r="L296" s="287">
        <v>85.18</v>
      </c>
      <c r="M296" s="287">
        <f t="shared" si="90"/>
        <v>85.18</v>
      </c>
      <c r="N296" s="287">
        <f t="shared" si="92"/>
        <v>85.183999999999997</v>
      </c>
      <c r="O296" s="259"/>
      <c r="P296" s="249"/>
      <c r="Q296" s="49">
        <v>2811422180</v>
      </c>
      <c r="R296" s="49" t="s">
        <v>723</v>
      </c>
      <c r="S296" s="49">
        <f t="shared" si="87"/>
        <v>72.569999999999993</v>
      </c>
      <c r="T296" s="49">
        <f t="shared" si="88"/>
        <v>61.8</v>
      </c>
      <c r="U296" s="324">
        <v>62.31</v>
      </c>
      <c r="V296" s="353">
        <v>159.36000000000001</v>
      </c>
      <c r="W296">
        <v>6.74</v>
      </c>
      <c r="Y296" s="49">
        <v>2811422180</v>
      </c>
      <c r="Z296" s="49" t="s">
        <v>723</v>
      </c>
      <c r="AA296" s="324">
        <v>62.31</v>
      </c>
      <c r="AC296" s="401">
        <v>2811411080</v>
      </c>
      <c r="AD296" s="404" t="s">
        <v>716</v>
      </c>
      <c r="AE296" s="325">
        <v>33.97</v>
      </c>
      <c r="AG296" s="401">
        <v>2811406490</v>
      </c>
      <c r="AH296" s="404" t="s">
        <v>2071</v>
      </c>
      <c r="AI296" s="325">
        <v>162.12</v>
      </c>
    </row>
    <row r="297" spans="1:35">
      <c r="B297" s="280">
        <v>2811612880</v>
      </c>
      <c r="C297" s="281"/>
      <c r="D297" s="347"/>
      <c r="E297" s="282">
        <v>79.14</v>
      </c>
      <c r="F297" s="287">
        <v>85.18</v>
      </c>
      <c r="G297" s="283" t="s">
        <v>1172</v>
      </c>
      <c r="H297" s="284" t="s">
        <v>66</v>
      </c>
      <c r="I297" s="285"/>
      <c r="J297" s="285">
        <f t="shared" si="91"/>
        <v>2811702800</v>
      </c>
      <c r="K297" s="286">
        <f t="shared" si="83"/>
        <v>41.58</v>
      </c>
      <c r="L297" s="287">
        <v>45.74</v>
      </c>
      <c r="M297" s="287">
        <f t="shared" si="90"/>
        <v>45.74</v>
      </c>
      <c r="N297" s="287">
        <f t="shared" si="92"/>
        <v>45.738</v>
      </c>
      <c r="O297" s="259"/>
      <c r="P297" s="249"/>
      <c r="Q297" s="49">
        <v>2811431880</v>
      </c>
      <c r="R297" s="49" t="s">
        <v>724</v>
      </c>
      <c r="S297" s="49">
        <f t="shared" si="87"/>
        <v>81.89</v>
      </c>
      <c r="T297" s="49">
        <f t="shared" si="88"/>
        <v>69.739999999999995</v>
      </c>
      <c r="U297" s="324">
        <v>85.53</v>
      </c>
      <c r="V297" s="353">
        <v>51.74</v>
      </c>
      <c r="Y297" s="49">
        <v>2811431880</v>
      </c>
      <c r="Z297" s="49" t="s">
        <v>724</v>
      </c>
      <c r="AA297" s="324">
        <v>85.53</v>
      </c>
      <c r="AC297" s="401">
        <v>2811411280</v>
      </c>
      <c r="AD297" t="s">
        <v>1730</v>
      </c>
      <c r="AE297" s="325">
        <v>48.47</v>
      </c>
      <c r="AG297" s="401">
        <v>2811406510</v>
      </c>
      <c r="AH297" t="s">
        <v>714</v>
      </c>
      <c r="AI297" s="325">
        <v>38.53</v>
      </c>
    </row>
    <row r="298" spans="1:35">
      <c r="B298" s="280">
        <v>2811702800</v>
      </c>
      <c r="C298" s="281"/>
      <c r="D298" s="348"/>
      <c r="E298" s="282">
        <v>59.243999999999993</v>
      </c>
      <c r="F298" s="287">
        <v>45.74</v>
      </c>
      <c r="G298" s="283" t="s">
        <v>1173</v>
      </c>
      <c r="H298" s="284" t="s">
        <v>66</v>
      </c>
      <c r="I298" s="285"/>
      <c r="J298" s="285">
        <f t="shared" si="91"/>
        <v>2811662890</v>
      </c>
      <c r="K298" s="286">
        <f t="shared" si="83"/>
        <v>63.06</v>
      </c>
      <c r="L298" s="287">
        <v>69.37</v>
      </c>
      <c r="M298" s="287">
        <f t="shared" si="90"/>
        <v>69.37</v>
      </c>
      <c r="N298" s="287">
        <f t="shared" si="92"/>
        <v>69.366000000000014</v>
      </c>
      <c r="O298" s="259"/>
      <c r="P298" s="249"/>
      <c r="Q298" s="49">
        <v>2811441480</v>
      </c>
      <c r="R298" s="49" t="s">
        <v>725</v>
      </c>
      <c r="S298" s="49">
        <f t="shared" si="87"/>
        <v>102.18</v>
      </c>
      <c r="T298" s="49">
        <f t="shared" si="88"/>
        <v>87.02</v>
      </c>
      <c r="U298" s="324">
        <v>103.63</v>
      </c>
      <c r="V298" s="353">
        <v>91.65</v>
      </c>
      <c r="Y298" s="49">
        <v>2811441480</v>
      </c>
      <c r="Z298" s="49" t="s">
        <v>725</v>
      </c>
      <c r="AA298" s="324">
        <v>103.63</v>
      </c>
      <c r="AC298" s="401">
        <v>2811412220</v>
      </c>
      <c r="AD298" t="s">
        <v>718</v>
      </c>
      <c r="AE298" s="325">
        <v>71.400000000000006</v>
      </c>
      <c r="AG298" s="401">
        <v>2811410780</v>
      </c>
      <c r="AH298" t="s">
        <v>715</v>
      </c>
      <c r="AI298" s="325">
        <v>78.67</v>
      </c>
    </row>
    <row r="299" spans="1:35">
      <c r="B299" s="280">
        <v>2811662890</v>
      </c>
      <c r="C299" s="281"/>
      <c r="D299" s="347"/>
      <c r="E299" s="282">
        <v>64.44</v>
      </c>
      <c r="F299" s="287">
        <v>69.37</v>
      </c>
      <c r="G299" s="283" t="s">
        <v>1172</v>
      </c>
      <c r="H299" s="284" t="s">
        <v>66</v>
      </c>
      <c r="I299" s="285"/>
      <c r="J299" s="285">
        <f t="shared" si="91"/>
        <v>2811772890</v>
      </c>
      <c r="K299" s="286">
        <f t="shared" si="83"/>
        <v>63.77</v>
      </c>
      <c r="L299" s="287">
        <v>70.150000000000006</v>
      </c>
      <c r="M299" s="287">
        <f t="shared" si="90"/>
        <v>70.150000000000006</v>
      </c>
      <c r="N299" s="287">
        <f t="shared" si="92"/>
        <v>70.147000000000006</v>
      </c>
      <c r="O299" s="259"/>
      <c r="P299" s="249"/>
      <c r="Q299" s="49">
        <v>2811441880</v>
      </c>
      <c r="R299" s="49" t="s">
        <v>726</v>
      </c>
      <c r="S299" s="49">
        <f t="shared" si="87"/>
        <v>88.51</v>
      </c>
      <c r="T299" s="49">
        <f t="shared" si="88"/>
        <v>75.38</v>
      </c>
      <c r="U299" s="324">
        <v>73.400000000000006</v>
      </c>
      <c r="V299" s="353">
        <v>62.58</v>
      </c>
      <c r="Y299" s="49">
        <v>2811441880</v>
      </c>
      <c r="Z299" s="49" t="s">
        <v>726</v>
      </c>
      <c r="AA299" s="324">
        <v>73.400000000000006</v>
      </c>
      <c r="AC299" s="401">
        <v>2811420780</v>
      </c>
      <c r="AD299" t="s">
        <v>719</v>
      </c>
      <c r="AE299" s="325">
        <v>68.900000000000006</v>
      </c>
      <c r="AG299" s="401">
        <v>2811411080</v>
      </c>
      <c r="AH299" t="s">
        <v>716</v>
      </c>
      <c r="AI299" s="325">
        <v>39.9</v>
      </c>
    </row>
    <row r="300" spans="1:35">
      <c r="B300" s="280">
        <v>2811772890</v>
      </c>
      <c r="C300" s="281"/>
      <c r="D300" s="347"/>
      <c r="E300" s="282">
        <v>65.171999999999997</v>
      </c>
      <c r="F300" s="287">
        <v>70.150000000000006</v>
      </c>
      <c r="G300" s="283" t="s">
        <v>1174</v>
      </c>
      <c r="H300" s="284"/>
      <c r="I300" s="285"/>
      <c r="J300" s="285">
        <f t="shared" si="91"/>
        <v>2811772891</v>
      </c>
      <c r="K300" s="286">
        <f t="shared" si="83"/>
        <v>59.55</v>
      </c>
      <c r="L300" s="287">
        <v>65.510000000000005</v>
      </c>
      <c r="M300" s="287">
        <f t="shared" si="90"/>
        <v>65.510000000000005</v>
      </c>
      <c r="N300" s="287">
        <f t="shared" si="92"/>
        <v>65.504999999999995</v>
      </c>
      <c r="O300" s="259"/>
      <c r="P300" s="249"/>
      <c r="Q300" s="49">
        <v>2811445391</v>
      </c>
      <c r="R300" s="49" t="s">
        <v>727</v>
      </c>
      <c r="S300" s="49">
        <f t="shared" si="87"/>
        <v>183.87</v>
      </c>
      <c r="T300" s="49">
        <f t="shared" si="88"/>
        <v>156.59</v>
      </c>
      <c r="U300" s="324">
        <v>162.35</v>
      </c>
      <c r="V300" s="353">
        <v>85.93</v>
      </c>
      <c r="Y300" s="49">
        <v>2811445391</v>
      </c>
      <c r="Z300" s="49" t="s">
        <v>727</v>
      </c>
      <c r="AA300" s="324">
        <v>162.35</v>
      </c>
      <c r="AC300" s="401">
        <v>2811420980</v>
      </c>
      <c r="AD300" t="s">
        <v>720</v>
      </c>
      <c r="AE300" s="325">
        <v>140.78</v>
      </c>
      <c r="AG300" s="401">
        <v>2811411280</v>
      </c>
      <c r="AH300" t="s">
        <v>1730</v>
      </c>
      <c r="AI300" s="325">
        <v>56.92</v>
      </c>
    </row>
    <row r="301" spans="1:35">
      <c r="B301" s="280">
        <v>2811772891</v>
      </c>
      <c r="C301" s="281"/>
      <c r="D301" s="347"/>
      <c r="E301" s="282">
        <v>60.851999999999997</v>
      </c>
      <c r="F301" s="287">
        <v>65.510000000000005</v>
      </c>
      <c r="G301" s="283" t="s">
        <v>1174</v>
      </c>
      <c r="H301" s="284" t="s">
        <v>66</v>
      </c>
      <c r="I301" s="285"/>
      <c r="J301" s="285">
        <f t="shared" si="91"/>
        <v>2811712880</v>
      </c>
      <c r="K301" s="286">
        <f t="shared" si="83"/>
        <v>162.91</v>
      </c>
      <c r="L301" s="287">
        <v>179.2</v>
      </c>
      <c r="M301" s="287">
        <f t="shared" si="90"/>
        <v>179.2</v>
      </c>
      <c r="N301" s="287">
        <f t="shared" si="92"/>
        <v>179.20100000000002</v>
      </c>
      <c r="O301" s="259"/>
      <c r="P301" s="249"/>
      <c r="Q301" s="49">
        <v>2811447700</v>
      </c>
      <c r="R301" s="49" t="s">
        <v>728</v>
      </c>
      <c r="S301" s="49">
        <f t="shared" si="87"/>
        <v>59.33</v>
      </c>
      <c r="T301" s="49">
        <f t="shared" si="88"/>
        <v>50.53</v>
      </c>
      <c r="U301" s="324">
        <v>52.83</v>
      </c>
      <c r="V301" s="353">
        <v>104.08</v>
      </c>
      <c r="Y301" s="49">
        <v>2811447700</v>
      </c>
      <c r="Z301" s="49" t="s">
        <v>728</v>
      </c>
      <c r="AA301" s="324">
        <v>52.83</v>
      </c>
      <c r="AC301" s="401">
        <v>2811421080</v>
      </c>
      <c r="AD301" t="s">
        <v>721</v>
      </c>
      <c r="AE301" s="325">
        <v>36.21</v>
      </c>
      <c r="AG301" s="401">
        <v>2811412220</v>
      </c>
      <c r="AH301" t="s">
        <v>718</v>
      </c>
      <c r="AI301" s="325">
        <v>83.85</v>
      </c>
    </row>
    <row r="302" spans="1:35">
      <c r="B302" s="280">
        <v>2811712880</v>
      </c>
      <c r="C302" s="281"/>
      <c r="D302" s="347"/>
      <c r="E302" s="282">
        <v>166.488</v>
      </c>
      <c r="F302" s="287">
        <v>179.2</v>
      </c>
      <c r="G302" s="283" t="s">
        <v>1175</v>
      </c>
      <c r="H302" s="284"/>
      <c r="I302" s="285"/>
      <c r="J302" s="285">
        <f t="shared" si="91"/>
        <v>2811602890</v>
      </c>
      <c r="K302" s="286">
        <f t="shared" si="83"/>
        <v>57.97</v>
      </c>
      <c r="L302" s="287">
        <v>63.77</v>
      </c>
      <c r="M302" s="287">
        <f t="shared" si="90"/>
        <v>63.77</v>
      </c>
      <c r="N302" s="287">
        <f t="shared" si="92"/>
        <v>63.767000000000003</v>
      </c>
      <c r="O302" s="259"/>
      <c r="P302" s="249"/>
      <c r="Q302" s="49">
        <v>2811447900</v>
      </c>
      <c r="R302" s="49" t="s">
        <v>729</v>
      </c>
      <c r="S302" s="49">
        <f t="shared" si="87"/>
        <v>62.12</v>
      </c>
      <c r="T302" s="49">
        <f t="shared" si="88"/>
        <v>52.9</v>
      </c>
      <c r="U302" s="324">
        <v>55.3</v>
      </c>
      <c r="V302" s="353">
        <v>73.739999999999995</v>
      </c>
      <c r="Y302" s="49">
        <v>2811447900</v>
      </c>
      <c r="Z302" s="49" t="s">
        <v>729</v>
      </c>
      <c r="AA302" s="324">
        <v>55.3</v>
      </c>
      <c r="AC302" s="401">
        <v>2811422080</v>
      </c>
      <c r="AD302" t="s">
        <v>722</v>
      </c>
      <c r="AE302" s="325">
        <v>87.31</v>
      </c>
      <c r="AG302" s="401">
        <v>2811420780</v>
      </c>
      <c r="AH302" t="s">
        <v>719</v>
      </c>
      <c r="AI302" s="325">
        <v>80.91</v>
      </c>
    </row>
    <row r="303" spans="1:35">
      <c r="B303" s="280">
        <v>2811602890</v>
      </c>
      <c r="C303" s="285"/>
      <c r="D303" s="347"/>
      <c r="E303" s="282">
        <v>59.243999999999993</v>
      </c>
      <c r="F303" s="287">
        <v>63.77</v>
      </c>
      <c r="G303" s="288" t="s">
        <v>1176</v>
      </c>
      <c r="H303" s="284"/>
      <c r="I303" s="285"/>
      <c r="J303" s="285">
        <f t="shared" si="91"/>
        <v>2811702890</v>
      </c>
      <c r="K303" s="286">
        <f t="shared" si="83"/>
        <v>58.1</v>
      </c>
      <c r="L303" s="287">
        <v>63.91</v>
      </c>
      <c r="M303" s="287">
        <f t="shared" si="90"/>
        <v>63.91</v>
      </c>
      <c r="N303" s="287">
        <f t="shared" si="92"/>
        <v>63.910000000000004</v>
      </c>
      <c r="O303" s="259"/>
      <c r="P303" s="249"/>
      <c r="Q303" s="49">
        <v>2811455100</v>
      </c>
      <c r="R303" s="49" t="s">
        <v>730</v>
      </c>
      <c r="S303" s="49">
        <f t="shared" si="87"/>
        <v>41.64</v>
      </c>
      <c r="T303" s="49">
        <f t="shared" si="88"/>
        <v>35.46</v>
      </c>
      <c r="U303" s="324">
        <v>37.08</v>
      </c>
      <c r="V303" s="353">
        <v>167.75</v>
      </c>
      <c r="Y303" s="49">
        <v>2811455100</v>
      </c>
      <c r="Z303" s="49" t="s">
        <v>730</v>
      </c>
      <c r="AA303" s="324">
        <v>37.08</v>
      </c>
      <c r="AC303" s="401">
        <v>2811422180</v>
      </c>
      <c r="AD303" t="s">
        <v>723</v>
      </c>
      <c r="AE303" s="325">
        <v>61.8</v>
      </c>
      <c r="AG303" s="401">
        <v>2811420980</v>
      </c>
      <c r="AH303" t="s">
        <v>720</v>
      </c>
      <c r="AI303" s="325">
        <v>165.31</v>
      </c>
    </row>
    <row r="304" spans="1:35">
      <c r="B304" s="280">
        <v>2811702890</v>
      </c>
      <c r="C304" s="285"/>
      <c r="D304" s="347"/>
      <c r="E304" s="282">
        <v>59.363999999999997</v>
      </c>
      <c r="F304" s="287">
        <v>63.91</v>
      </c>
      <c r="G304" s="288" t="s">
        <v>1177</v>
      </c>
      <c r="H304" s="284" t="s">
        <v>66</v>
      </c>
      <c r="I304" s="285"/>
      <c r="J304" s="285">
        <f t="shared" si="91"/>
        <v>2810004000</v>
      </c>
      <c r="K304" s="286">
        <f t="shared" si="83"/>
        <v>134.36000000000001</v>
      </c>
      <c r="L304" s="287">
        <v>147.80000000000001</v>
      </c>
      <c r="M304" s="287">
        <f t="shared" si="90"/>
        <v>147.80000000000001</v>
      </c>
      <c r="N304" s="287">
        <f t="shared" si="92"/>
        <v>147.79600000000002</v>
      </c>
      <c r="O304" s="259"/>
      <c r="P304" s="249"/>
      <c r="Q304" s="49">
        <v>2811500000</v>
      </c>
      <c r="R304" s="49" t="s">
        <v>731</v>
      </c>
      <c r="S304" s="49">
        <f t="shared" si="87"/>
        <v>206.83</v>
      </c>
      <c r="T304" s="49">
        <f t="shared" si="88"/>
        <v>176.14</v>
      </c>
      <c r="U304" s="324">
        <v>196.86</v>
      </c>
      <c r="V304" s="353">
        <v>53.05</v>
      </c>
      <c r="Y304" s="49">
        <v>2811500000</v>
      </c>
      <c r="Z304" s="49" t="s">
        <v>731</v>
      </c>
      <c r="AA304" s="324">
        <v>196.86</v>
      </c>
      <c r="AC304" s="401">
        <v>2811431880</v>
      </c>
      <c r="AD304" s="404" t="s">
        <v>724</v>
      </c>
      <c r="AE304" s="325">
        <v>69.739999999999995</v>
      </c>
      <c r="AG304" s="401">
        <v>2811421080</v>
      </c>
      <c r="AH304" s="404" t="s">
        <v>721</v>
      </c>
      <c r="AI304" s="325">
        <v>42.52</v>
      </c>
    </row>
    <row r="305" spans="2:35">
      <c r="B305" s="280">
        <v>2810004000</v>
      </c>
      <c r="C305" s="281"/>
      <c r="D305" s="347"/>
      <c r="E305" s="282">
        <v>137.304</v>
      </c>
      <c r="F305" s="287">
        <v>147.80000000000001</v>
      </c>
      <c r="G305" s="283" t="s">
        <v>378</v>
      </c>
      <c r="H305" s="284" t="s">
        <v>66</v>
      </c>
      <c r="I305" s="285"/>
      <c r="J305" s="285">
        <f t="shared" si="91"/>
        <v>2810014000</v>
      </c>
      <c r="K305" s="286">
        <f t="shared" si="83"/>
        <v>268.76</v>
      </c>
      <c r="L305" s="287">
        <v>295.64</v>
      </c>
      <c r="M305" s="287">
        <f t="shared" si="90"/>
        <v>295.64</v>
      </c>
      <c r="N305" s="287">
        <f t="shared" si="92"/>
        <v>295.63600000000002</v>
      </c>
      <c r="O305" s="259"/>
      <c r="P305" s="249"/>
      <c r="Q305" s="49">
        <v>2811500280</v>
      </c>
      <c r="R305" s="49" t="s">
        <v>732</v>
      </c>
      <c r="S305" s="49">
        <f t="shared" si="87"/>
        <v>79.08</v>
      </c>
      <c r="T305" s="49">
        <f t="shared" si="88"/>
        <v>67.34</v>
      </c>
      <c r="U305" s="324">
        <v>75.59</v>
      </c>
      <c r="V305" s="353">
        <v>55.54</v>
      </c>
      <c r="Y305" s="49">
        <v>2811500280</v>
      </c>
      <c r="Z305" s="49" t="s">
        <v>732</v>
      </c>
      <c r="AA305" s="324">
        <v>75.59</v>
      </c>
      <c r="AC305" s="401">
        <v>2811441480</v>
      </c>
      <c r="AD305" t="s">
        <v>725</v>
      </c>
      <c r="AE305" s="325">
        <v>87.02</v>
      </c>
      <c r="AG305" s="401">
        <v>2811422080</v>
      </c>
      <c r="AH305" t="s">
        <v>722</v>
      </c>
      <c r="AI305" s="325">
        <v>102.52</v>
      </c>
    </row>
    <row r="306" spans="2:35">
      <c r="B306" s="280">
        <v>2810014000</v>
      </c>
      <c r="C306" s="281"/>
      <c r="D306" s="349"/>
      <c r="E306" s="282">
        <v>274.66799999999995</v>
      </c>
      <c r="F306" s="287">
        <v>295.64</v>
      </c>
      <c r="G306" s="283" t="s">
        <v>378</v>
      </c>
      <c r="H306" s="284" t="s">
        <v>66</v>
      </c>
      <c r="I306" s="285"/>
      <c r="J306" s="285">
        <f t="shared" si="91"/>
        <v>2810004100</v>
      </c>
      <c r="K306" s="286">
        <f t="shared" si="83"/>
        <v>49.4</v>
      </c>
      <c r="L306" s="287">
        <v>54.34</v>
      </c>
      <c r="M306" s="287">
        <f t="shared" si="90"/>
        <v>54.34</v>
      </c>
      <c r="N306" s="287">
        <f t="shared" si="92"/>
        <v>54.34</v>
      </c>
      <c r="O306" s="259"/>
      <c r="P306" s="249"/>
      <c r="Q306" s="49">
        <v>2811500290</v>
      </c>
      <c r="R306" s="49" t="s">
        <v>733</v>
      </c>
      <c r="S306" s="49">
        <f t="shared" si="87"/>
        <v>313.83999999999997</v>
      </c>
      <c r="T306" s="49">
        <f t="shared" si="88"/>
        <v>267.27</v>
      </c>
      <c r="U306" s="324">
        <v>242.97</v>
      </c>
      <c r="V306" s="353">
        <v>37.24</v>
      </c>
      <c r="Y306" s="49">
        <v>2811500290</v>
      </c>
      <c r="Z306" s="49" t="s">
        <v>733</v>
      </c>
      <c r="AA306" s="324">
        <v>242.97</v>
      </c>
      <c r="AC306" s="401">
        <v>2811441880</v>
      </c>
      <c r="AD306" t="s">
        <v>726</v>
      </c>
      <c r="AE306" s="325">
        <v>75.38</v>
      </c>
      <c r="AG306" s="401">
        <v>2811422180</v>
      </c>
      <c r="AH306" t="s">
        <v>723</v>
      </c>
      <c r="AI306" s="325">
        <v>72.569999999999993</v>
      </c>
    </row>
    <row r="307" spans="2:35">
      <c r="B307" s="280">
        <v>2810004100</v>
      </c>
      <c r="C307" s="281"/>
      <c r="D307" s="349"/>
      <c r="E307" s="282">
        <v>50.484000000000002</v>
      </c>
      <c r="F307" s="287">
        <v>54.34</v>
      </c>
      <c r="G307" s="283" t="s">
        <v>1178</v>
      </c>
      <c r="H307" s="284" t="s">
        <v>66</v>
      </c>
      <c r="I307" s="285"/>
      <c r="J307" s="285">
        <f t="shared" si="91"/>
        <v>2810014100</v>
      </c>
      <c r="K307" s="286">
        <f t="shared" si="83"/>
        <v>159.83000000000001</v>
      </c>
      <c r="L307" s="287">
        <v>175.81</v>
      </c>
      <c r="M307" s="287">
        <f t="shared" si="90"/>
        <v>175.81</v>
      </c>
      <c r="N307" s="287">
        <f t="shared" si="92"/>
        <v>175.81300000000002</v>
      </c>
      <c r="O307" s="259"/>
      <c r="P307" s="249"/>
      <c r="Q307" s="49">
        <v>2811500380</v>
      </c>
      <c r="R307" s="49" t="s">
        <v>734</v>
      </c>
      <c r="S307" s="49">
        <f t="shared" si="87"/>
        <v>89.78</v>
      </c>
      <c r="T307" s="49">
        <f t="shared" si="88"/>
        <v>76.459999999999994</v>
      </c>
      <c r="U307" s="324">
        <v>84.51</v>
      </c>
      <c r="V307" s="353">
        <v>199.76</v>
      </c>
      <c r="Y307" s="49">
        <v>2811500380</v>
      </c>
      <c r="Z307" s="49" t="s">
        <v>734</v>
      </c>
      <c r="AA307" s="324">
        <v>84.51</v>
      </c>
      <c r="AC307" s="401">
        <v>2811445391</v>
      </c>
      <c r="AD307" t="s">
        <v>727</v>
      </c>
      <c r="AE307" s="325">
        <v>156.59</v>
      </c>
      <c r="AG307" s="401">
        <v>2811431880</v>
      </c>
      <c r="AH307" t="s">
        <v>724</v>
      </c>
      <c r="AI307" s="325">
        <v>81.89</v>
      </c>
    </row>
    <row r="308" spans="2:35">
      <c r="B308" s="280">
        <v>2810014100</v>
      </c>
      <c r="C308" s="281"/>
      <c r="D308" s="349"/>
      <c r="E308" s="282">
        <v>163.33200000000002</v>
      </c>
      <c r="F308" s="287">
        <v>175.81</v>
      </c>
      <c r="G308" s="283" t="s">
        <v>1179</v>
      </c>
      <c r="H308" s="284" t="s">
        <v>66</v>
      </c>
      <c r="I308" s="285"/>
      <c r="J308" s="285">
        <f>B310*$K$13</f>
        <v>2810044000</v>
      </c>
      <c r="K308" s="286">
        <f t="shared" si="83"/>
        <v>17.2</v>
      </c>
      <c r="L308" s="287">
        <v>18.920000000000002</v>
      </c>
      <c r="M308" s="287">
        <f t="shared" si="90"/>
        <v>18.920000000000002</v>
      </c>
      <c r="N308" s="287">
        <f t="shared" si="92"/>
        <v>18.920000000000002</v>
      </c>
      <c r="O308" s="259"/>
      <c r="P308" s="249"/>
      <c r="Q308" s="49">
        <v>2811500390</v>
      </c>
      <c r="R308" s="49" t="s">
        <v>648</v>
      </c>
      <c r="S308" s="49">
        <f t="shared" si="87"/>
        <v>241.64</v>
      </c>
      <c r="T308" s="49">
        <f t="shared" si="88"/>
        <v>205.79</v>
      </c>
      <c r="U308" s="324">
        <v>187.08</v>
      </c>
      <c r="V308" s="353">
        <v>75.92</v>
      </c>
      <c r="Y308" s="49">
        <v>2811500390</v>
      </c>
      <c r="Z308" s="49" t="s">
        <v>648</v>
      </c>
      <c r="AA308" s="324">
        <v>187.08</v>
      </c>
      <c r="AC308" s="401">
        <v>2811447700</v>
      </c>
      <c r="AD308" t="s">
        <v>728</v>
      </c>
      <c r="AE308" s="325">
        <v>50.53</v>
      </c>
      <c r="AG308" s="401">
        <v>2811441480</v>
      </c>
      <c r="AH308" t="s">
        <v>725</v>
      </c>
      <c r="AI308" s="325">
        <v>102.18</v>
      </c>
    </row>
    <row r="309" spans="2:35">
      <c r="B309" s="280" t="s">
        <v>2090</v>
      </c>
      <c r="C309" s="281"/>
      <c r="D309" s="349"/>
      <c r="E309" s="282"/>
      <c r="F309" s="287">
        <v>93</v>
      </c>
      <c r="G309" s="283"/>
      <c r="H309" s="284"/>
      <c r="I309" s="285"/>
      <c r="J309" s="448" t="s">
        <v>2091</v>
      </c>
      <c r="K309" s="448"/>
      <c r="L309" s="448"/>
      <c r="M309" s="448"/>
      <c r="N309" s="448"/>
      <c r="O309" s="259"/>
      <c r="P309" s="249"/>
      <c r="Q309" s="49">
        <v>2811500480</v>
      </c>
      <c r="R309" s="49" t="s">
        <v>735</v>
      </c>
      <c r="S309" s="49">
        <f t="shared" si="87"/>
        <v>98.22</v>
      </c>
      <c r="T309" s="49">
        <f t="shared" si="88"/>
        <v>83.64</v>
      </c>
      <c r="U309" s="324">
        <v>87.04</v>
      </c>
      <c r="V309" s="353">
        <v>244.03</v>
      </c>
      <c r="Y309" s="49">
        <v>2811500480</v>
      </c>
      <c r="Z309" s="49" t="s">
        <v>735</v>
      </c>
      <c r="AA309" s="324">
        <v>87.04</v>
      </c>
      <c r="AC309" s="401">
        <v>2811447900</v>
      </c>
      <c r="AD309" t="s">
        <v>729</v>
      </c>
      <c r="AE309" s="325">
        <v>52.9</v>
      </c>
      <c r="AG309" s="401">
        <v>2811441880</v>
      </c>
      <c r="AH309" t="s">
        <v>726</v>
      </c>
      <c r="AI309" s="325">
        <v>88.51</v>
      </c>
    </row>
    <row r="310" spans="2:35">
      <c r="B310" s="280">
        <v>2810044000</v>
      </c>
      <c r="C310" s="281"/>
      <c r="D310" s="349"/>
      <c r="E310" s="282">
        <v>17.568000000000001</v>
      </c>
      <c r="F310" s="287">
        <v>18.920000000000002</v>
      </c>
      <c r="G310" s="283" t="s">
        <v>1180</v>
      </c>
      <c r="H310" s="284" t="s">
        <v>66</v>
      </c>
      <c r="I310" s="285"/>
      <c r="J310" s="285">
        <f t="shared" ref="J310:J326" si="93">B311*$K$13</f>
        <v>2810034000</v>
      </c>
      <c r="K310" s="286">
        <f t="shared" si="83"/>
        <v>15.13</v>
      </c>
      <c r="L310" s="287">
        <v>16.64</v>
      </c>
      <c r="M310" s="287">
        <f t="shared" si="90"/>
        <v>16.64</v>
      </c>
      <c r="N310" s="287">
        <f t="shared" si="92"/>
        <v>16.643000000000001</v>
      </c>
      <c r="O310" s="259"/>
      <c r="P310" s="249"/>
      <c r="Q310" s="49">
        <v>2811500490</v>
      </c>
      <c r="R310" s="49" t="s">
        <v>650</v>
      </c>
      <c r="S310" s="49">
        <f t="shared" si="87"/>
        <v>185.35</v>
      </c>
      <c r="T310" s="49">
        <f t="shared" si="88"/>
        <v>157.85</v>
      </c>
      <c r="U310" s="324">
        <v>143.5</v>
      </c>
      <c r="V310" s="353">
        <v>84.88</v>
      </c>
      <c r="Y310" s="49">
        <v>2811500490</v>
      </c>
      <c r="Z310" s="49" t="s">
        <v>650</v>
      </c>
      <c r="AA310" s="324">
        <v>143.5</v>
      </c>
      <c r="AC310" s="401">
        <v>2811455100</v>
      </c>
      <c r="AD310" t="s">
        <v>730</v>
      </c>
      <c r="AE310" s="325">
        <v>35.46</v>
      </c>
      <c r="AG310" s="401">
        <v>2811445391</v>
      </c>
      <c r="AH310" t="s">
        <v>727</v>
      </c>
      <c r="AI310" s="325">
        <v>183.87</v>
      </c>
    </row>
    <row r="311" spans="2:35">
      <c r="B311" s="280">
        <v>2810034000</v>
      </c>
      <c r="C311" s="281"/>
      <c r="D311" s="349"/>
      <c r="E311" s="282">
        <v>15.456</v>
      </c>
      <c r="F311" s="287">
        <v>16.64</v>
      </c>
      <c r="G311" s="283" t="s">
        <v>1181</v>
      </c>
      <c r="H311" s="284" t="s">
        <v>66</v>
      </c>
      <c r="I311" s="285"/>
      <c r="J311" s="285">
        <f t="shared" si="93"/>
        <v>2810014800</v>
      </c>
      <c r="K311" s="286">
        <f t="shared" si="83"/>
        <v>17.23</v>
      </c>
      <c r="L311" s="287">
        <v>18.95</v>
      </c>
      <c r="M311" s="287">
        <f t="shared" si="90"/>
        <v>18.95</v>
      </c>
      <c r="N311" s="287">
        <f t="shared" si="92"/>
        <v>18.953000000000003</v>
      </c>
      <c r="O311" s="259"/>
      <c r="P311" s="249"/>
      <c r="Q311" s="49">
        <v>2811500580</v>
      </c>
      <c r="R311" s="49" t="s">
        <v>736</v>
      </c>
      <c r="S311" s="49">
        <f t="shared" si="87"/>
        <v>100.89</v>
      </c>
      <c r="T311" s="49">
        <f t="shared" si="88"/>
        <v>85.92</v>
      </c>
      <c r="U311" s="324">
        <v>111.11</v>
      </c>
      <c r="V311" s="353">
        <v>187.89</v>
      </c>
      <c r="Y311" s="49">
        <v>2811500580</v>
      </c>
      <c r="Z311" s="49" t="s">
        <v>736</v>
      </c>
      <c r="AA311" s="324">
        <v>111.11</v>
      </c>
      <c r="AC311" s="401">
        <v>2811500000</v>
      </c>
      <c r="AD311" t="s">
        <v>731</v>
      </c>
      <c r="AE311" s="325">
        <v>176.14</v>
      </c>
      <c r="AG311" s="401">
        <v>2811447700</v>
      </c>
      <c r="AH311" t="s">
        <v>728</v>
      </c>
      <c r="AI311" s="325">
        <v>59.33</v>
      </c>
    </row>
    <row r="312" spans="2:35">
      <c r="B312" s="280">
        <v>2810014800</v>
      </c>
      <c r="C312" s="281"/>
      <c r="D312" s="349"/>
      <c r="E312" s="282">
        <v>17.603999999999999</v>
      </c>
      <c r="F312" s="287">
        <v>18.95</v>
      </c>
      <c r="G312" s="283" t="s">
        <v>1182</v>
      </c>
      <c r="H312" s="284" t="s">
        <v>66</v>
      </c>
      <c r="I312" s="285"/>
      <c r="J312" s="285">
        <f t="shared" si="93"/>
        <v>1312100945</v>
      </c>
      <c r="K312" s="286">
        <f t="shared" si="83"/>
        <v>232.99</v>
      </c>
      <c r="L312" s="287">
        <v>256.29000000000002</v>
      </c>
      <c r="M312" s="287">
        <f t="shared" si="90"/>
        <v>256.29000000000002</v>
      </c>
      <c r="N312" s="287">
        <f t="shared" si="92"/>
        <v>256.28900000000004</v>
      </c>
      <c r="O312" s="259"/>
      <c r="P312" s="249"/>
      <c r="Q312" s="49">
        <v>2811500590</v>
      </c>
      <c r="R312" s="49" t="s">
        <v>737</v>
      </c>
      <c r="S312" s="49">
        <f t="shared" si="87"/>
        <v>260.49</v>
      </c>
      <c r="T312" s="49">
        <f t="shared" si="88"/>
        <v>221.84</v>
      </c>
      <c r="U312" s="324">
        <v>201.67</v>
      </c>
      <c r="V312" s="353">
        <v>87.42</v>
      </c>
      <c r="Y312" s="49">
        <v>2811500590</v>
      </c>
      <c r="Z312" s="49" t="s">
        <v>737</v>
      </c>
      <c r="AA312" s="324">
        <v>201.67</v>
      </c>
      <c r="AC312" s="401">
        <v>2811500280</v>
      </c>
      <c r="AD312" t="s">
        <v>732</v>
      </c>
      <c r="AE312" s="325">
        <v>67.34</v>
      </c>
      <c r="AG312" s="401">
        <v>2811447900</v>
      </c>
      <c r="AH312" t="s">
        <v>729</v>
      </c>
      <c r="AI312" s="325">
        <v>62.12</v>
      </c>
    </row>
    <row r="313" spans="2:35">
      <c r="B313" s="280">
        <v>1312100945</v>
      </c>
      <c r="C313" s="281"/>
      <c r="D313" s="349"/>
      <c r="E313" s="282">
        <v>238.10399999999998</v>
      </c>
      <c r="F313" s="287">
        <v>256.29000000000002</v>
      </c>
      <c r="G313" s="283" t="s">
        <v>1183</v>
      </c>
      <c r="H313" s="284" t="s">
        <v>66</v>
      </c>
      <c r="I313" s="285"/>
      <c r="J313" s="285">
        <f t="shared" si="93"/>
        <v>2810004200</v>
      </c>
      <c r="K313" s="286">
        <f t="shared" si="83"/>
        <v>27.03</v>
      </c>
      <c r="L313" s="287">
        <v>29.73</v>
      </c>
      <c r="M313" s="287">
        <f t="shared" si="90"/>
        <v>29.73</v>
      </c>
      <c r="N313" s="287">
        <f t="shared" si="92"/>
        <v>29.733000000000004</v>
      </c>
      <c r="O313" s="259"/>
      <c r="P313" s="249"/>
      <c r="Q313" s="49">
        <v>2811500680</v>
      </c>
      <c r="R313" s="49" t="s">
        <v>738</v>
      </c>
      <c r="S313" s="49">
        <f t="shared" si="87"/>
        <v>59.63</v>
      </c>
      <c r="T313" s="49">
        <f t="shared" si="88"/>
        <v>50.78</v>
      </c>
      <c r="U313" s="324">
        <v>63.43</v>
      </c>
      <c r="V313" s="353">
        <v>144.12</v>
      </c>
      <c r="Y313" s="49">
        <v>2811500680</v>
      </c>
      <c r="Z313" s="49" t="s">
        <v>738</v>
      </c>
      <c r="AA313" s="324">
        <v>63.43</v>
      </c>
      <c r="AC313" s="401">
        <v>2811500290</v>
      </c>
      <c r="AD313" t="s">
        <v>733</v>
      </c>
      <c r="AE313" s="325">
        <v>267.27</v>
      </c>
      <c r="AG313" s="401">
        <v>2811455100</v>
      </c>
      <c r="AH313" t="s">
        <v>730</v>
      </c>
      <c r="AI313" s="325">
        <v>41.64</v>
      </c>
    </row>
    <row r="314" spans="2:35">
      <c r="B314" s="280">
        <v>2810004200</v>
      </c>
      <c r="C314" s="281"/>
      <c r="D314" s="349"/>
      <c r="E314" s="282">
        <v>27.623999999999999</v>
      </c>
      <c r="F314" s="287">
        <v>29.73</v>
      </c>
      <c r="G314" s="283" t="s">
        <v>379</v>
      </c>
      <c r="H314" s="284" t="s">
        <v>66</v>
      </c>
      <c r="I314" s="285"/>
      <c r="J314" s="285">
        <f t="shared" si="93"/>
        <v>462101105</v>
      </c>
      <c r="K314" s="286" t="e">
        <f t="shared" si="83"/>
        <v>#N/A</v>
      </c>
      <c r="L314" s="287" t="e">
        <v>#N/A</v>
      </c>
      <c r="M314" s="287" t="e">
        <f t="shared" si="90"/>
        <v>#N/A</v>
      </c>
      <c r="N314" s="287" t="e">
        <f t="shared" si="92"/>
        <v>#N/A</v>
      </c>
      <c r="O314" s="259"/>
      <c r="P314" s="249"/>
      <c r="Q314" s="49">
        <v>2811501280</v>
      </c>
      <c r="R314" s="49" t="s">
        <v>739</v>
      </c>
      <c r="S314" s="49">
        <f t="shared" si="87"/>
        <v>65.319999999999993</v>
      </c>
      <c r="T314" s="49">
        <f t="shared" si="88"/>
        <v>55.62</v>
      </c>
      <c r="U314" s="324">
        <v>80.930000000000007</v>
      </c>
      <c r="V314" s="353">
        <v>111.58</v>
      </c>
      <c r="Y314" s="49">
        <v>2811501280</v>
      </c>
      <c r="Z314" s="49" t="s">
        <v>739</v>
      </c>
      <c r="AA314" s="324">
        <v>80.930000000000007</v>
      </c>
      <c r="AC314" s="401">
        <v>2811500380</v>
      </c>
      <c r="AD314" t="s">
        <v>734</v>
      </c>
      <c r="AE314" s="325">
        <v>76.459999999999994</v>
      </c>
      <c r="AG314" s="401">
        <v>2811500000</v>
      </c>
      <c r="AH314" t="s">
        <v>731</v>
      </c>
      <c r="AI314" s="325">
        <v>206.83</v>
      </c>
    </row>
    <row r="315" spans="2:35">
      <c r="B315" s="280" t="s">
        <v>1691</v>
      </c>
      <c r="C315" s="281"/>
      <c r="D315" s="348"/>
      <c r="E315" s="282"/>
      <c r="F315" s="287" t="e">
        <v>#N/A</v>
      </c>
      <c r="G315" s="283" t="s">
        <v>1184</v>
      </c>
      <c r="H315" s="284" t="s">
        <v>66</v>
      </c>
      <c r="I315" s="285"/>
      <c r="J315" s="285">
        <f t="shared" si="93"/>
        <v>462709421</v>
      </c>
      <c r="K315" s="286" t="e">
        <f t="shared" si="83"/>
        <v>#N/A</v>
      </c>
      <c r="L315" s="287" t="e">
        <v>#N/A</v>
      </c>
      <c r="M315" s="287" t="e">
        <f t="shared" si="90"/>
        <v>#N/A</v>
      </c>
      <c r="N315" s="287" t="e">
        <f t="shared" si="92"/>
        <v>#N/A</v>
      </c>
      <c r="O315" s="259"/>
      <c r="P315" s="249"/>
      <c r="Q315" s="49">
        <v>2811502800</v>
      </c>
      <c r="R315" s="49" t="s">
        <v>740</v>
      </c>
      <c r="S315" s="49">
        <f t="shared" si="87"/>
        <v>48.14</v>
      </c>
      <c r="T315" s="49">
        <f t="shared" si="88"/>
        <v>40.99</v>
      </c>
      <c r="U315" s="324">
        <v>34.15</v>
      </c>
      <c r="V315" s="353">
        <v>202.54</v>
      </c>
      <c r="Y315" s="49">
        <v>2811502800</v>
      </c>
      <c r="Z315" s="49" t="s">
        <v>740</v>
      </c>
      <c r="AA315" s="324">
        <v>34.15</v>
      </c>
      <c r="AC315" s="401">
        <v>2811500390</v>
      </c>
      <c r="AD315" t="s">
        <v>648</v>
      </c>
      <c r="AE315" s="325">
        <v>205.79</v>
      </c>
      <c r="AG315" s="401">
        <v>2811500280</v>
      </c>
      <c r="AH315" t="s">
        <v>732</v>
      </c>
      <c r="AI315" s="325">
        <v>79.08</v>
      </c>
    </row>
    <row r="316" spans="2:35">
      <c r="B316" s="280" t="s">
        <v>1693</v>
      </c>
      <c r="C316" s="281"/>
      <c r="D316" s="348"/>
      <c r="E316" s="282">
        <v>161.72999999999999</v>
      </c>
      <c r="F316" s="287" t="e">
        <v>#N/A</v>
      </c>
      <c r="G316" s="283" t="s">
        <v>82</v>
      </c>
      <c r="H316" s="284" t="s">
        <v>66</v>
      </c>
      <c r="I316" s="285"/>
      <c r="J316" s="285">
        <f t="shared" si="93"/>
        <v>2810064080</v>
      </c>
      <c r="K316" s="286">
        <f t="shared" si="83"/>
        <v>1002.45</v>
      </c>
      <c r="L316" s="287">
        <v>1102.7</v>
      </c>
      <c r="M316" s="287">
        <f t="shared" si="90"/>
        <v>1102.7</v>
      </c>
      <c r="N316" s="287">
        <f t="shared" si="92"/>
        <v>1102.6950000000002</v>
      </c>
      <c r="O316" s="259"/>
      <c r="P316" s="253"/>
      <c r="Q316" s="49">
        <v>2811505191</v>
      </c>
      <c r="R316" s="49" t="s">
        <v>741</v>
      </c>
      <c r="S316" s="49">
        <f t="shared" si="87"/>
        <v>308.13</v>
      </c>
      <c r="T316" s="49">
        <f t="shared" si="88"/>
        <v>262.41000000000003</v>
      </c>
      <c r="U316" s="324">
        <v>274.33</v>
      </c>
      <c r="V316" s="353">
        <v>63.71</v>
      </c>
      <c r="Y316" s="49">
        <v>2811505191</v>
      </c>
      <c r="Z316" s="49" t="s">
        <v>741</v>
      </c>
      <c r="AA316" s="324">
        <v>274.33</v>
      </c>
      <c r="AC316" s="401">
        <v>2811500480</v>
      </c>
      <c r="AD316" t="s">
        <v>735</v>
      </c>
      <c r="AE316" s="325">
        <v>83.64</v>
      </c>
      <c r="AG316" s="401">
        <v>2811500290</v>
      </c>
      <c r="AH316" t="s">
        <v>733</v>
      </c>
      <c r="AI316" s="325">
        <v>313.83999999999997</v>
      </c>
    </row>
    <row r="317" spans="2:35">
      <c r="B317" s="280">
        <v>2810064080</v>
      </c>
      <c r="C317" s="281"/>
      <c r="D317" s="348"/>
      <c r="E317" s="282">
        <v>899</v>
      </c>
      <c r="F317" s="287">
        <v>1102.7</v>
      </c>
      <c r="G317" s="283" t="s">
        <v>380</v>
      </c>
      <c r="H317" s="284" t="s">
        <v>66</v>
      </c>
      <c r="I317" s="285"/>
      <c r="J317" s="285">
        <f t="shared" si="93"/>
        <v>2810004300</v>
      </c>
      <c r="K317" s="286">
        <f t="shared" si="83"/>
        <v>6.58</v>
      </c>
      <c r="L317" s="287">
        <v>7.24</v>
      </c>
      <c r="M317" s="287">
        <f t="shared" si="90"/>
        <v>7.24</v>
      </c>
      <c r="N317" s="287">
        <f t="shared" si="92"/>
        <v>7.2380000000000004</v>
      </c>
      <c r="O317" s="259"/>
      <c r="P317" s="253"/>
      <c r="Q317" s="49">
        <v>2811506100</v>
      </c>
      <c r="R317" s="49" t="s">
        <v>1289</v>
      </c>
      <c r="S317" s="49">
        <f t="shared" si="87"/>
        <v>281.42</v>
      </c>
      <c r="T317" s="49">
        <f t="shared" si="88"/>
        <v>239.67</v>
      </c>
      <c r="U317" s="324">
        <v>243.92</v>
      </c>
      <c r="V317" s="353">
        <v>81.28</v>
      </c>
      <c r="Y317" s="49">
        <v>2811506100</v>
      </c>
      <c r="Z317" s="49" t="s">
        <v>1289</v>
      </c>
      <c r="AA317" s="324">
        <v>243.92</v>
      </c>
      <c r="AC317" s="401">
        <v>2811500490</v>
      </c>
      <c r="AD317" t="s">
        <v>650</v>
      </c>
      <c r="AE317" s="325">
        <v>157.85</v>
      </c>
      <c r="AG317" s="401">
        <v>2811500380</v>
      </c>
      <c r="AH317" t="s">
        <v>734</v>
      </c>
      <c r="AI317" s="325">
        <v>89.78</v>
      </c>
    </row>
    <row r="318" spans="2:35">
      <c r="B318" s="280">
        <v>2810004300</v>
      </c>
      <c r="C318" s="281"/>
      <c r="D318" s="349"/>
      <c r="E318" s="282">
        <v>6.72</v>
      </c>
      <c r="F318" s="287">
        <v>7.24</v>
      </c>
      <c r="G318" s="283" t="s">
        <v>1186</v>
      </c>
      <c r="H318" s="284" t="s">
        <v>66</v>
      </c>
      <c r="I318" s="285"/>
      <c r="J318" s="285">
        <f t="shared" si="93"/>
        <v>2810014300</v>
      </c>
      <c r="K318" s="286">
        <f t="shared" si="83"/>
        <v>6.47</v>
      </c>
      <c r="L318" s="287">
        <v>7.12</v>
      </c>
      <c r="M318" s="287">
        <f t="shared" si="90"/>
        <v>7.12</v>
      </c>
      <c r="N318" s="287">
        <f t="shared" si="92"/>
        <v>7.117</v>
      </c>
      <c r="O318" s="259"/>
      <c r="P318" s="253"/>
      <c r="Q318" s="49">
        <v>2811506200</v>
      </c>
      <c r="R318" s="49" t="s">
        <v>742</v>
      </c>
      <c r="S318" s="49">
        <f t="shared" si="87"/>
        <v>281.42</v>
      </c>
      <c r="T318" s="49">
        <f t="shared" si="88"/>
        <v>239.67</v>
      </c>
      <c r="U318" s="324">
        <v>243.92</v>
      </c>
      <c r="V318" s="353">
        <v>35.6</v>
      </c>
      <c r="Y318" s="49">
        <v>2811506200</v>
      </c>
      <c r="Z318" s="49" t="s">
        <v>742</v>
      </c>
      <c r="AA318" s="324">
        <v>243.92</v>
      </c>
      <c r="AC318" s="401">
        <v>2811500580</v>
      </c>
      <c r="AD318" t="s">
        <v>736</v>
      </c>
      <c r="AE318" s="325">
        <v>85.92</v>
      </c>
      <c r="AG318" s="401">
        <v>2811500390</v>
      </c>
      <c r="AH318" t="s">
        <v>648</v>
      </c>
      <c r="AI318" s="325">
        <v>241.64</v>
      </c>
    </row>
    <row r="319" spans="2:35">
      <c r="B319" s="280">
        <v>2810014300</v>
      </c>
      <c r="C319" s="281"/>
      <c r="D319" s="349"/>
      <c r="E319" s="282">
        <v>6.6119999999999992</v>
      </c>
      <c r="F319" s="287">
        <v>7.12</v>
      </c>
      <c r="G319" s="283" t="s">
        <v>1186</v>
      </c>
      <c r="H319" s="284" t="s">
        <v>66</v>
      </c>
      <c r="I319" s="285"/>
      <c r="J319" s="285">
        <f t="shared" si="93"/>
        <v>2810004400</v>
      </c>
      <c r="K319" s="286">
        <f t="shared" si="83"/>
        <v>8.49</v>
      </c>
      <c r="L319" s="287">
        <v>9.34</v>
      </c>
      <c r="M319" s="287">
        <f t="shared" si="90"/>
        <v>9.34</v>
      </c>
      <c r="N319" s="287">
        <f t="shared" si="92"/>
        <v>9.3390000000000004</v>
      </c>
      <c r="O319" s="259"/>
      <c r="P319" s="253"/>
      <c r="Q319" s="49">
        <v>2811509500</v>
      </c>
      <c r="R319" s="49" t="s">
        <v>743</v>
      </c>
      <c r="S319" s="49">
        <f t="shared" si="87"/>
        <v>24.05</v>
      </c>
      <c r="T319" s="49">
        <f t="shared" si="88"/>
        <v>20.47</v>
      </c>
      <c r="U319" s="324">
        <v>18.61</v>
      </c>
      <c r="V319" s="353">
        <v>275.51</v>
      </c>
      <c r="Y319" s="49">
        <v>2811509500</v>
      </c>
      <c r="Z319" s="49" t="s">
        <v>743</v>
      </c>
      <c r="AA319" s="324">
        <v>18.61</v>
      </c>
      <c r="AC319" s="401">
        <v>2811500590</v>
      </c>
      <c r="AD319" t="s">
        <v>737</v>
      </c>
      <c r="AE319" s="325">
        <v>221.84</v>
      </c>
      <c r="AG319" s="401">
        <v>2811500480</v>
      </c>
      <c r="AH319" t="s">
        <v>735</v>
      </c>
      <c r="AI319" s="325">
        <v>98.22</v>
      </c>
    </row>
    <row r="320" spans="2:35">
      <c r="B320" s="280">
        <v>2810004400</v>
      </c>
      <c r="C320" s="281"/>
      <c r="D320" s="349"/>
      <c r="E320" s="282">
        <v>8.6760000000000002</v>
      </c>
      <c r="F320" s="287">
        <v>9.34</v>
      </c>
      <c r="G320" s="283" t="s">
        <v>1187</v>
      </c>
      <c r="H320" s="284" t="s">
        <v>66</v>
      </c>
      <c r="I320" s="285"/>
      <c r="J320" s="285">
        <f t="shared" si="93"/>
        <v>2811024500</v>
      </c>
      <c r="K320" s="286">
        <f t="shared" si="83"/>
        <v>1222.25</v>
      </c>
      <c r="L320" s="287">
        <v>1344.48</v>
      </c>
      <c r="M320" s="287">
        <f t="shared" si="90"/>
        <v>1344.48</v>
      </c>
      <c r="N320" s="287">
        <f t="shared" si="92"/>
        <v>1344.4750000000001</v>
      </c>
      <c r="O320" s="259"/>
      <c r="P320" s="253"/>
      <c r="Q320" s="49">
        <v>2811510780</v>
      </c>
      <c r="R320" s="49" t="s">
        <v>744</v>
      </c>
      <c r="S320" s="49">
        <f t="shared" si="87"/>
        <v>110.55</v>
      </c>
      <c r="T320" s="49">
        <f t="shared" si="88"/>
        <v>94.15</v>
      </c>
      <c r="U320" s="324">
        <v>98.43</v>
      </c>
      <c r="V320" s="353">
        <v>218.79</v>
      </c>
      <c r="Y320" s="49">
        <v>2811510780</v>
      </c>
      <c r="Z320" s="49" t="s">
        <v>744</v>
      </c>
      <c r="AA320" s="324">
        <v>98.43</v>
      </c>
      <c r="AC320" s="401">
        <v>2811500680</v>
      </c>
      <c r="AD320" t="s">
        <v>738</v>
      </c>
      <c r="AE320" s="325">
        <v>50.78</v>
      </c>
      <c r="AG320" s="401">
        <v>2811500490</v>
      </c>
      <c r="AH320" t="s">
        <v>650</v>
      </c>
      <c r="AI320" s="325">
        <v>185.35</v>
      </c>
    </row>
    <row r="321" spans="2:35">
      <c r="B321" s="280">
        <v>2811024500</v>
      </c>
      <c r="C321" s="281"/>
      <c r="D321" s="349"/>
      <c r="E321" s="282">
        <v>1249.104</v>
      </c>
      <c r="F321" s="287">
        <v>1344.48</v>
      </c>
      <c r="G321" s="283" t="s">
        <v>1188</v>
      </c>
      <c r="H321" s="284" t="s">
        <v>66</v>
      </c>
      <c r="I321" s="285"/>
      <c r="J321" s="285">
        <f t="shared" si="93"/>
        <v>2811004500</v>
      </c>
      <c r="K321" s="286">
        <f t="shared" si="83"/>
        <v>613.55999999999995</v>
      </c>
      <c r="L321" s="287">
        <v>674.92</v>
      </c>
      <c r="M321" s="287">
        <f t="shared" si="90"/>
        <v>674.92</v>
      </c>
      <c r="N321" s="287">
        <f t="shared" si="92"/>
        <v>674.91599999999994</v>
      </c>
      <c r="O321" s="259"/>
      <c r="P321" s="253"/>
      <c r="Q321" s="49">
        <v>2811511080</v>
      </c>
      <c r="R321" s="49" t="s">
        <v>745</v>
      </c>
      <c r="S321" s="49">
        <f t="shared" si="87"/>
        <v>59.38</v>
      </c>
      <c r="T321" s="49">
        <f t="shared" si="88"/>
        <v>50.57</v>
      </c>
      <c r="U321" s="324">
        <v>69.95</v>
      </c>
      <c r="V321" s="353">
        <v>218.79</v>
      </c>
      <c r="Y321" s="49">
        <v>2811511080</v>
      </c>
      <c r="Z321" s="49" t="s">
        <v>745</v>
      </c>
      <c r="AA321" s="324">
        <v>69.95</v>
      </c>
      <c r="AC321" s="401">
        <v>2811501280</v>
      </c>
      <c r="AD321" t="s">
        <v>739</v>
      </c>
      <c r="AE321" s="325">
        <v>55.62</v>
      </c>
      <c r="AG321" s="401">
        <v>2811500580</v>
      </c>
      <c r="AH321" t="s">
        <v>736</v>
      </c>
      <c r="AI321" s="325">
        <v>100.89</v>
      </c>
    </row>
    <row r="322" spans="2:35">
      <c r="B322" s="280">
        <v>2811004500</v>
      </c>
      <c r="C322" s="281"/>
      <c r="D322" s="347"/>
      <c r="E322" s="282">
        <v>627.03599999999994</v>
      </c>
      <c r="F322" s="287">
        <v>674.92</v>
      </c>
      <c r="G322" s="283" t="s">
        <v>1189</v>
      </c>
      <c r="H322" s="279" t="s">
        <v>66</v>
      </c>
      <c r="I322" s="285"/>
      <c r="J322" s="277">
        <f t="shared" si="93"/>
        <v>2811022990</v>
      </c>
      <c r="K322" s="286">
        <f t="shared" si="83"/>
        <v>3.64</v>
      </c>
      <c r="L322" s="287">
        <v>4</v>
      </c>
      <c r="M322" s="287">
        <f t="shared" si="90"/>
        <v>4</v>
      </c>
      <c r="N322" s="287">
        <f t="shared" si="92"/>
        <v>4.0040000000000004</v>
      </c>
      <c r="O322" s="259"/>
      <c r="P322" s="253"/>
      <c r="Q322" s="49">
        <v>2811511280</v>
      </c>
      <c r="R322" s="49" t="s">
        <v>746</v>
      </c>
      <c r="S322" s="49">
        <f t="shared" si="87"/>
        <v>68.099999999999994</v>
      </c>
      <c r="T322" s="49">
        <f t="shared" si="88"/>
        <v>57.99</v>
      </c>
      <c r="U322" s="324">
        <v>82.87</v>
      </c>
      <c r="V322" s="353">
        <v>18.71</v>
      </c>
      <c r="Y322" s="49">
        <v>2811511280</v>
      </c>
      <c r="Z322" s="49" t="s">
        <v>746</v>
      </c>
      <c r="AA322" s="324">
        <v>82.87</v>
      </c>
      <c r="AC322" s="401">
        <v>2811502800</v>
      </c>
      <c r="AD322" t="s">
        <v>740</v>
      </c>
      <c r="AE322" s="402">
        <v>40.99</v>
      </c>
      <c r="AG322" s="401">
        <v>2811500590</v>
      </c>
      <c r="AH322" t="s">
        <v>737</v>
      </c>
      <c r="AI322" s="402">
        <v>260.49</v>
      </c>
    </row>
    <row r="323" spans="2:35">
      <c r="B323" s="280">
        <v>2811022990</v>
      </c>
      <c r="C323" s="277"/>
      <c r="D323" s="347"/>
      <c r="E323" s="287">
        <v>7.2839999999999998</v>
      </c>
      <c r="F323" s="287">
        <v>4</v>
      </c>
      <c r="G323" s="278" t="s">
        <v>1664</v>
      </c>
      <c r="H323" s="284" t="s">
        <v>66</v>
      </c>
      <c r="I323" s="285"/>
      <c r="J323" s="285">
        <f t="shared" si="93"/>
        <v>2810024000</v>
      </c>
      <c r="K323" s="286">
        <f t="shared" si="83"/>
        <v>374.73</v>
      </c>
      <c r="L323" s="287">
        <v>412.2</v>
      </c>
      <c r="M323" s="287">
        <f t="shared" si="90"/>
        <v>412.2</v>
      </c>
      <c r="N323" s="287">
        <f t="shared" si="92"/>
        <v>412.20300000000003</v>
      </c>
      <c r="O323" s="259"/>
      <c r="P323" s="253"/>
      <c r="Q323" s="49">
        <v>2811512220</v>
      </c>
      <c r="R323" s="49" t="s">
        <v>747</v>
      </c>
      <c r="S323" s="49">
        <f t="shared" si="87"/>
        <v>91.76</v>
      </c>
      <c r="T323" s="49">
        <f t="shared" si="88"/>
        <v>78.14</v>
      </c>
      <c r="U323" s="324">
        <v>78.040000000000006</v>
      </c>
      <c r="V323" s="353">
        <v>98.85</v>
      </c>
      <c r="Y323" s="49">
        <v>2811512220</v>
      </c>
      <c r="Z323" s="49" t="s">
        <v>747</v>
      </c>
      <c r="AA323" s="324">
        <v>78.040000000000006</v>
      </c>
      <c r="AC323" s="401">
        <v>2811505191</v>
      </c>
      <c r="AD323" t="s">
        <v>741</v>
      </c>
      <c r="AE323" s="325">
        <v>262.41000000000003</v>
      </c>
      <c r="AG323" s="401">
        <v>2811500680</v>
      </c>
      <c r="AH323" t="s">
        <v>738</v>
      </c>
      <c r="AI323" s="325">
        <v>59.63</v>
      </c>
    </row>
    <row r="324" spans="2:35">
      <c r="B324" s="280">
        <v>2810024000</v>
      </c>
      <c r="C324" s="281"/>
      <c r="D324" s="350"/>
      <c r="E324" s="282">
        <v>382.95599999999996</v>
      </c>
      <c r="F324" s="287">
        <v>412.2</v>
      </c>
      <c r="G324" s="283" t="s">
        <v>1195</v>
      </c>
      <c r="H324" s="380" t="s">
        <v>1196</v>
      </c>
      <c r="I324" s="381"/>
      <c r="J324" s="381">
        <f t="shared" si="93"/>
        <v>2810004800</v>
      </c>
      <c r="K324" s="286" t="e">
        <f t="shared" si="83"/>
        <v>#N/A</v>
      </c>
      <c r="L324" s="379"/>
      <c r="M324" s="379"/>
      <c r="N324" s="287" t="e">
        <f t="shared" si="92"/>
        <v>#N/A</v>
      </c>
      <c r="O324" s="259"/>
      <c r="P324" s="253"/>
      <c r="Q324" s="49">
        <v>2811520780</v>
      </c>
      <c r="R324" s="49" t="s">
        <v>748</v>
      </c>
      <c r="S324" s="49">
        <f t="shared" si="87"/>
        <v>131.47999999999999</v>
      </c>
      <c r="T324" s="49">
        <f t="shared" si="88"/>
        <v>111.97</v>
      </c>
      <c r="U324" s="324">
        <v>117.06</v>
      </c>
      <c r="V324" s="353">
        <v>70.25</v>
      </c>
      <c r="Y324" s="49">
        <v>2811520780</v>
      </c>
      <c r="Z324" s="49" t="s">
        <v>748</v>
      </c>
      <c r="AA324" s="324">
        <v>117.06</v>
      </c>
      <c r="AC324" s="401">
        <v>2811506100</v>
      </c>
      <c r="AD324" t="s">
        <v>1289</v>
      </c>
      <c r="AE324" s="325">
        <v>239.67</v>
      </c>
      <c r="AG324" s="401">
        <v>2811501280</v>
      </c>
      <c r="AH324" t="s">
        <v>739</v>
      </c>
      <c r="AI324" s="325">
        <v>65.319999999999993</v>
      </c>
    </row>
    <row r="325" spans="2:35">
      <c r="B325" s="354">
        <v>2810004800</v>
      </c>
      <c r="C325" s="383"/>
      <c r="D325" s="384"/>
      <c r="E325" s="372"/>
      <c r="F325" s="379"/>
      <c r="G325" s="385" t="s">
        <v>1745</v>
      </c>
      <c r="H325" s="284" t="s">
        <v>1196</v>
      </c>
      <c r="I325" s="285"/>
      <c r="J325" s="285">
        <f t="shared" si="93"/>
        <v>2810064100</v>
      </c>
      <c r="K325" s="286">
        <f t="shared" si="83"/>
        <v>31.2</v>
      </c>
      <c r="L325" s="287">
        <v>34.32</v>
      </c>
      <c r="M325" s="287">
        <f t="shared" si="90"/>
        <v>34.32</v>
      </c>
      <c r="N325" s="287">
        <f t="shared" si="92"/>
        <v>34.32</v>
      </c>
      <c r="O325" s="259"/>
      <c r="P325" s="249"/>
      <c r="Q325" s="49">
        <v>2811520980</v>
      </c>
      <c r="R325" s="49" t="s">
        <v>749</v>
      </c>
      <c r="S325" s="49">
        <f t="shared" si="87"/>
        <v>184.14</v>
      </c>
      <c r="T325" s="49">
        <f t="shared" si="88"/>
        <v>156.82</v>
      </c>
      <c r="U325" s="324">
        <v>175.44</v>
      </c>
      <c r="V325" s="353">
        <v>83.23</v>
      </c>
      <c r="Y325" s="49">
        <v>2811520980</v>
      </c>
      <c r="Z325" s="49" t="s">
        <v>749</v>
      </c>
      <c r="AA325" s="324">
        <v>175.44</v>
      </c>
      <c r="AC325" s="401">
        <v>2811506200</v>
      </c>
      <c r="AD325" t="s">
        <v>742</v>
      </c>
      <c r="AE325" s="325">
        <v>239.67</v>
      </c>
      <c r="AG325" s="401">
        <v>2811502800</v>
      </c>
      <c r="AH325" t="s">
        <v>740</v>
      </c>
      <c r="AI325" s="325">
        <v>48.14</v>
      </c>
    </row>
    <row r="326" spans="2:35">
      <c r="B326" s="280">
        <v>2810064100</v>
      </c>
      <c r="C326" s="285"/>
      <c r="D326" s="350"/>
      <c r="E326" s="282">
        <v>31.884</v>
      </c>
      <c r="F326" s="287">
        <v>34.32</v>
      </c>
      <c r="G326" s="283" t="s">
        <v>1197</v>
      </c>
      <c r="H326" s="284" t="s">
        <v>1196</v>
      </c>
      <c r="I326" s="285"/>
      <c r="J326" s="285">
        <f t="shared" si="93"/>
        <v>2810024300</v>
      </c>
      <c r="K326" s="286">
        <f t="shared" si="83"/>
        <v>5.39</v>
      </c>
      <c r="L326" s="287">
        <v>5.93</v>
      </c>
      <c r="M326" s="287">
        <f t="shared" si="90"/>
        <v>5.93</v>
      </c>
      <c r="N326" s="287">
        <f t="shared" si="92"/>
        <v>5.9290000000000003</v>
      </c>
      <c r="O326" s="259"/>
      <c r="P326" s="253"/>
      <c r="Q326" s="49">
        <v>2811521080</v>
      </c>
      <c r="R326" s="49" t="s">
        <v>750</v>
      </c>
      <c r="S326" s="49">
        <f t="shared" si="87"/>
        <v>63.49</v>
      </c>
      <c r="T326" s="49">
        <f t="shared" si="88"/>
        <v>54.07</v>
      </c>
      <c r="U326" s="324">
        <v>73.58</v>
      </c>
      <c r="V326" s="353">
        <v>78.37</v>
      </c>
      <c r="Y326" s="49">
        <v>2811521080</v>
      </c>
      <c r="Z326" s="49" t="s">
        <v>750</v>
      </c>
      <c r="AA326" s="324">
        <v>73.58</v>
      </c>
      <c r="AC326" s="401">
        <v>2811509500</v>
      </c>
      <c r="AD326" t="s">
        <v>743</v>
      </c>
      <c r="AE326" s="325">
        <v>20.47</v>
      </c>
      <c r="AG326" s="401">
        <v>2811505191</v>
      </c>
      <c r="AH326" t="s">
        <v>741</v>
      </c>
      <c r="AI326" s="325">
        <v>308.13</v>
      </c>
    </row>
    <row r="327" spans="2:35">
      <c r="B327" s="280">
        <v>2810024300</v>
      </c>
      <c r="C327" s="285"/>
      <c r="D327" s="350"/>
      <c r="E327" s="282">
        <v>5.508</v>
      </c>
      <c r="F327" s="287">
        <v>5.93</v>
      </c>
      <c r="G327" s="283" t="s">
        <v>1198</v>
      </c>
      <c r="H327" s="284" t="s">
        <v>1196</v>
      </c>
      <c r="I327" s="285"/>
      <c r="J327" s="285">
        <f>B329*$K$13</f>
        <v>2811014900</v>
      </c>
      <c r="K327" s="286">
        <f t="shared" si="83"/>
        <v>1.07</v>
      </c>
      <c r="L327" s="287">
        <v>1.18</v>
      </c>
      <c r="M327" s="287">
        <f t="shared" si="90"/>
        <v>1.18</v>
      </c>
      <c r="N327" s="287">
        <f t="shared" si="92"/>
        <v>1.1770000000000003</v>
      </c>
      <c r="O327" s="259"/>
      <c r="P327" s="253"/>
      <c r="Q327" s="49">
        <v>2811540780</v>
      </c>
      <c r="R327" s="49" t="s">
        <v>751</v>
      </c>
      <c r="S327" s="49">
        <f t="shared" si="87"/>
        <v>171.19</v>
      </c>
      <c r="T327" s="49">
        <f t="shared" si="88"/>
        <v>145.79</v>
      </c>
      <c r="U327" s="324">
        <v>152.41999999999999</v>
      </c>
      <c r="V327" s="353">
        <v>117.56</v>
      </c>
      <c r="Y327" s="49">
        <v>2811540780</v>
      </c>
      <c r="Z327" s="49" t="s">
        <v>751</v>
      </c>
      <c r="AA327" s="324">
        <v>152.41999999999999</v>
      </c>
      <c r="AC327" s="401">
        <v>2811510780</v>
      </c>
      <c r="AD327" t="s">
        <v>744</v>
      </c>
      <c r="AE327" s="325">
        <v>94.15</v>
      </c>
      <c r="AG327" s="401">
        <v>2811506100</v>
      </c>
      <c r="AH327" t="s">
        <v>1289</v>
      </c>
      <c r="AI327" s="325">
        <v>281.42</v>
      </c>
    </row>
    <row r="328" spans="2:35">
      <c r="B328" s="280">
        <v>2810034300</v>
      </c>
      <c r="C328" s="285"/>
      <c r="D328" s="350"/>
      <c r="E328" s="282">
        <v>8.81</v>
      </c>
      <c r="F328" s="287">
        <v>9.69</v>
      </c>
      <c r="G328" s="283" t="s">
        <v>2097</v>
      </c>
      <c r="H328" s="284" t="s">
        <v>1196</v>
      </c>
      <c r="I328" s="285"/>
      <c r="J328" s="285"/>
      <c r="K328" s="286"/>
      <c r="L328" s="287"/>
      <c r="M328" s="287"/>
      <c r="N328" s="287"/>
      <c r="O328" s="259"/>
      <c r="P328" s="249"/>
      <c r="Q328" s="49">
        <v>2811541880</v>
      </c>
      <c r="R328" s="49" t="s">
        <v>752</v>
      </c>
      <c r="S328" s="49">
        <f t="shared" si="87"/>
        <v>105.18</v>
      </c>
      <c r="T328" s="49">
        <f t="shared" si="88"/>
        <v>89.57</v>
      </c>
      <c r="U328" s="324">
        <v>91.43</v>
      </c>
      <c r="V328" s="353">
        <v>176.19</v>
      </c>
      <c r="Y328" s="49">
        <v>2811541880</v>
      </c>
      <c r="Z328" s="49" t="s">
        <v>752</v>
      </c>
      <c r="AA328" s="324">
        <v>91.43</v>
      </c>
      <c r="AC328" s="401">
        <v>2811511080</v>
      </c>
      <c r="AD328" t="s">
        <v>745</v>
      </c>
      <c r="AE328" s="325">
        <v>50.57</v>
      </c>
      <c r="AG328" s="401">
        <v>2811506200</v>
      </c>
      <c r="AH328" t="s">
        <v>742</v>
      </c>
      <c r="AI328" s="325">
        <v>281.42</v>
      </c>
    </row>
    <row r="329" spans="2:35">
      <c r="B329" s="280">
        <v>2811014900</v>
      </c>
      <c r="C329" s="312"/>
      <c r="D329" s="350"/>
      <c r="E329" s="282">
        <v>1.08</v>
      </c>
      <c r="F329" s="287">
        <v>1.18</v>
      </c>
      <c r="G329" s="283" t="s">
        <v>1199</v>
      </c>
      <c r="H329" s="284" t="s">
        <v>1196</v>
      </c>
      <c r="I329" s="285"/>
      <c r="J329" s="285"/>
      <c r="K329" s="286"/>
      <c r="L329" s="287"/>
      <c r="M329" s="287"/>
      <c r="N329" s="287"/>
      <c r="O329" s="259"/>
      <c r="P329" s="249"/>
      <c r="Q329" s="49">
        <v>2811542080</v>
      </c>
      <c r="R329" s="49" t="s">
        <v>753</v>
      </c>
      <c r="S329" s="49">
        <f t="shared" si="87"/>
        <v>120.6</v>
      </c>
      <c r="T329" s="49">
        <f t="shared" si="88"/>
        <v>102.7</v>
      </c>
      <c r="U329" s="324">
        <v>118.86</v>
      </c>
      <c r="V329" s="353">
        <v>73.900000000000006</v>
      </c>
      <c r="Y329" s="49">
        <v>2811542080</v>
      </c>
      <c r="Z329" s="49" t="s">
        <v>753</v>
      </c>
      <c r="AA329" s="324">
        <v>118.86</v>
      </c>
      <c r="AC329" s="401">
        <v>2811511280</v>
      </c>
      <c r="AD329" t="s">
        <v>746</v>
      </c>
      <c r="AE329" s="325">
        <v>57.99</v>
      </c>
      <c r="AG329" s="401">
        <v>2811506490</v>
      </c>
      <c r="AH329" t="s">
        <v>2072</v>
      </c>
      <c r="AI329" s="325">
        <v>218.3</v>
      </c>
    </row>
    <row r="330" spans="2:35">
      <c r="B330" s="330"/>
      <c r="C330" s="331"/>
      <c r="E330" s="329"/>
      <c r="F330" s="329"/>
      <c r="G330" s="332"/>
      <c r="H330" s="175" t="s">
        <v>995</v>
      </c>
      <c r="J330" s="49">
        <f t="shared" ref="J330:J337" si="94">B331*$K$13</f>
        <v>1312100941</v>
      </c>
      <c r="K330" s="212">
        <f t="shared" ref="K330:K337" si="95">VLOOKUP(J330,$Q$14:$V$1164,3,FALSE)</f>
        <v>99.38</v>
      </c>
      <c r="L330" s="270">
        <v>84.47</v>
      </c>
      <c r="M330" s="270">
        <f t="shared" si="90"/>
        <v>84.47</v>
      </c>
      <c r="N330" s="270">
        <f t="shared" ref="N330:N337" si="96">K330*$N$13</f>
        <v>84.472999999999999</v>
      </c>
      <c r="O330" s="259"/>
      <c r="P330" s="253"/>
      <c r="Q330" s="49">
        <v>2811542180</v>
      </c>
      <c r="R330" s="49" t="s">
        <v>754</v>
      </c>
      <c r="S330" s="49">
        <f t="shared" si="87"/>
        <v>72.489999999999995</v>
      </c>
      <c r="T330" s="49">
        <f t="shared" si="88"/>
        <v>61.73</v>
      </c>
      <c r="U330" s="324">
        <v>85.24</v>
      </c>
      <c r="V330" s="353">
        <v>153.08000000000001</v>
      </c>
      <c r="Y330" s="49">
        <v>2811542180</v>
      </c>
      <c r="Z330" s="49" t="s">
        <v>754</v>
      </c>
      <c r="AA330" s="324">
        <v>85.24</v>
      </c>
      <c r="AC330" s="401">
        <v>2811512220</v>
      </c>
      <c r="AD330" t="s">
        <v>747</v>
      </c>
      <c r="AE330" s="325">
        <v>78.14</v>
      </c>
      <c r="AG330" s="401">
        <v>2811509500</v>
      </c>
      <c r="AH330" t="s">
        <v>743</v>
      </c>
      <c r="AI330" s="325">
        <v>24.05</v>
      </c>
    </row>
    <row r="331" spans="2:35">
      <c r="B331" s="210">
        <v>1312100941</v>
      </c>
      <c r="C331" s="202"/>
      <c r="E331" s="211">
        <f t="shared" ref="E331:E338" si="97">VLOOKUP(B331,$Q$14:$V$1164,3,FALSE)</f>
        <v>99.38</v>
      </c>
      <c r="F331" s="270">
        <v>84.47</v>
      </c>
      <c r="G331" s="174" t="s">
        <v>1190</v>
      </c>
      <c r="H331" s="175" t="s">
        <v>995</v>
      </c>
      <c r="J331" s="49">
        <f t="shared" si="94"/>
        <v>1312100942</v>
      </c>
      <c r="K331" s="212">
        <f t="shared" si="95"/>
        <v>99.4</v>
      </c>
      <c r="L331" s="270">
        <v>84.49</v>
      </c>
      <c r="M331" s="270">
        <f t="shared" si="90"/>
        <v>84.49</v>
      </c>
      <c r="N331" s="270">
        <f t="shared" si="96"/>
        <v>84.490000000000009</v>
      </c>
      <c r="O331" s="259"/>
      <c r="P331" s="253"/>
      <c r="Q331" s="49">
        <v>2811551480</v>
      </c>
      <c r="R331" s="49" t="s">
        <v>755</v>
      </c>
      <c r="S331" s="49">
        <f t="shared" si="87"/>
        <v>131.43</v>
      </c>
      <c r="T331" s="49">
        <f t="shared" si="88"/>
        <v>111.93</v>
      </c>
      <c r="U331" s="324">
        <v>108.96</v>
      </c>
      <c r="V331" s="353">
        <v>91.83</v>
      </c>
      <c r="Y331" s="49">
        <v>2811551480</v>
      </c>
      <c r="Z331" s="49" t="s">
        <v>755</v>
      </c>
      <c r="AA331" s="324">
        <v>108.96</v>
      </c>
      <c r="AC331" s="401">
        <v>2811520780</v>
      </c>
      <c r="AD331" t="s">
        <v>748</v>
      </c>
      <c r="AE331" s="325">
        <v>111.97</v>
      </c>
      <c r="AG331" s="401">
        <v>2811510780</v>
      </c>
      <c r="AH331" t="s">
        <v>744</v>
      </c>
      <c r="AI331" s="325">
        <v>110.55</v>
      </c>
    </row>
    <row r="332" spans="2:35">
      <c r="B332" s="210">
        <v>1312100942</v>
      </c>
      <c r="C332" s="202"/>
      <c r="E332" s="211">
        <f t="shared" si="97"/>
        <v>99.4</v>
      </c>
      <c r="F332" s="270">
        <v>84.49</v>
      </c>
      <c r="G332" s="174" t="s">
        <v>1190</v>
      </c>
      <c r="H332" s="175" t="s">
        <v>995</v>
      </c>
      <c r="J332" s="49">
        <f t="shared" si="94"/>
        <v>1312100946</v>
      </c>
      <c r="K332" s="212">
        <f t="shared" si="95"/>
        <v>37.47</v>
      </c>
      <c r="L332" s="270">
        <v>31.85</v>
      </c>
      <c r="M332" s="270">
        <f t="shared" si="90"/>
        <v>31.85</v>
      </c>
      <c r="N332" s="270">
        <f t="shared" si="96"/>
        <v>31.849499999999999</v>
      </c>
      <c r="O332" s="259"/>
      <c r="P332" s="253"/>
      <c r="Q332" s="49">
        <v>2811551880</v>
      </c>
      <c r="R332" s="49" t="s">
        <v>756</v>
      </c>
      <c r="S332" s="49">
        <f t="shared" si="87"/>
        <v>108.34</v>
      </c>
      <c r="T332" s="49">
        <f t="shared" si="88"/>
        <v>92.26</v>
      </c>
      <c r="U332" s="324">
        <v>93.87</v>
      </c>
      <c r="V332" s="353">
        <v>119.37</v>
      </c>
      <c r="Y332" s="49">
        <v>2811551880</v>
      </c>
      <c r="Z332" s="49" t="s">
        <v>756</v>
      </c>
      <c r="AA332" s="324">
        <v>93.87</v>
      </c>
      <c r="AC332" s="401">
        <v>2811520980</v>
      </c>
      <c r="AD332" t="s">
        <v>749</v>
      </c>
      <c r="AE332" s="325">
        <v>156.82</v>
      </c>
      <c r="AG332" s="401">
        <v>2811511080</v>
      </c>
      <c r="AH332" t="s">
        <v>745</v>
      </c>
      <c r="AI332" s="325">
        <v>59.38</v>
      </c>
    </row>
    <row r="333" spans="2:35">
      <c r="B333" s="210">
        <v>1312100946</v>
      </c>
      <c r="C333" s="202"/>
      <c r="E333" s="211">
        <f t="shared" si="97"/>
        <v>37.47</v>
      </c>
      <c r="F333" s="270">
        <v>31.85</v>
      </c>
      <c r="G333" s="174" t="s">
        <v>1190</v>
      </c>
      <c r="H333" s="175" t="s">
        <v>995</v>
      </c>
      <c r="J333" s="49">
        <f t="shared" si="94"/>
        <v>1312100947</v>
      </c>
      <c r="K333" s="212">
        <f t="shared" si="95"/>
        <v>37.47</v>
      </c>
      <c r="L333" s="270">
        <v>31.85</v>
      </c>
      <c r="M333" s="270">
        <f t="shared" si="90"/>
        <v>31.85</v>
      </c>
      <c r="N333" s="270">
        <f t="shared" si="96"/>
        <v>31.849499999999999</v>
      </c>
      <c r="O333" s="259"/>
      <c r="P333" s="249"/>
      <c r="Q333" s="357">
        <v>2811552080</v>
      </c>
      <c r="R333" t="s">
        <v>757</v>
      </c>
      <c r="S333" s="49">
        <f t="shared" si="87"/>
        <v>131.58000000000001</v>
      </c>
      <c r="T333" s="49">
        <f t="shared" si="88"/>
        <v>112.05</v>
      </c>
      <c r="U333" s="324">
        <v>117.14</v>
      </c>
      <c r="V333" s="353">
        <v>85.62</v>
      </c>
      <c r="Y333" s="357">
        <v>2811552080</v>
      </c>
      <c r="Z333" t="s">
        <v>757</v>
      </c>
      <c r="AA333" s="324">
        <v>117.14</v>
      </c>
      <c r="AC333" s="401">
        <v>2811521080</v>
      </c>
      <c r="AD333" t="s">
        <v>750</v>
      </c>
      <c r="AE333" s="325">
        <v>54.07</v>
      </c>
      <c r="AG333" s="401">
        <v>2811511280</v>
      </c>
      <c r="AH333" t="s">
        <v>746</v>
      </c>
      <c r="AI333" s="325">
        <v>68.099999999999994</v>
      </c>
    </row>
    <row r="334" spans="2:35">
      <c r="B334" s="210">
        <v>1312100947</v>
      </c>
      <c r="C334" s="202"/>
      <c r="E334" s="211">
        <f t="shared" si="97"/>
        <v>37.47</v>
      </c>
      <c r="F334" s="270">
        <v>31.85</v>
      </c>
      <c r="G334" s="174" t="s">
        <v>1190</v>
      </c>
      <c r="H334" s="175" t="s">
        <v>995</v>
      </c>
      <c r="J334" s="49">
        <f t="shared" si="94"/>
        <v>1312100943</v>
      </c>
      <c r="K334" s="212">
        <f t="shared" si="95"/>
        <v>5.42</v>
      </c>
      <c r="L334" s="270">
        <v>4.6100000000000003</v>
      </c>
      <c r="M334" s="270">
        <f t="shared" si="90"/>
        <v>4.6100000000000003</v>
      </c>
      <c r="N334" s="270">
        <f t="shared" si="96"/>
        <v>4.6070000000000002</v>
      </c>
      <c r="O334" s="259"/>
      <c r="P334" s="249"/>
      <c r="Q334" s="49">
        <v>2811555391</v>
      </c>
      <c r="R334" s="49" t="s">
        <v>1731</v>
      </c>
      <c r="S334" s="49">
        <f t="shared" si="87"/>
        <v>229.56</v>
      </c>
      <c r="T334" s="49">
        <f t="shared" si="88"/>
        <v>195.5</v>
      </c>
      <c r="U334" s="324">
        <v>237.73</v>
      </c>
      <c r="V334" s="353">
        <v>109.44</v>
      </c>
      <c r="Y334" s="49">
        <v>2811555391</v>
      </c>
      <c r="Z334" s="49" t="s">
        <v>1731</v>
      </c>
      <c r="AA334" s="324">
        <v>237.73</v>
      </c>
      <c r="AC334" s="401">
        <v>2811540780</v>
      </c>
      <c r="AD334" t="s">
        <v>751</v>
      </c>
      <c r="AE334" s="325">
        <v>145.79</v>
      </c>
      <c r="AG334" s="401">
        <v>2811512220</v>
      </c>
      <c r="AH334" t="s">
        <v>747</v>
      </c>
      <c r="AI334" s="325">
        <v>91.76</v>
      </c>
    </row>
    <row r="335" spans="2:35">
      <c r="B335" s="210">
        <v>1312100943</v>
      </c>
      <c r="C335" s="202"/>
      <c r="E335" s="211">
        <f t="shared" si="97"/>
        <v>5.42</v>
      </c>
      <c r="F335" s="270">
        <v>4.6100000000000003</v>
      </c>
      <c r="G335" s="174" t="s">
        <v>1191</v>
      </c>
      <c r="H335" s="175" t="s">
        <v>995</v>
      </c>
      <c r="J335" s="49">
        <f t="shared" si="94"/>
        <v>1312100944</v>
      </c>
      <c r="K335" s="212">
        <f t="shared" si="95"/>
        <v>5.42</v>
      </c>
      <c r="L335" s="270">
        <v>4.6100000000000003</v>
      </c>
      <c r="M335" s="270">
        <f t="shared" si="90"/>
        <v>4.6100000000000003</v>
      </c>
      <c r="N335" s="270">
        <f t="shared" si="96"/>
        <v>4.6070000000000002</v>
      </c>
      <c r="O335" s="259"/>
      <c r="P335" s="249"/>
      <c r="Q335" s="49">
        <v>2811557700</v>
      </c>
      <c r="R335" s="49" t="s">
        <v>758</v>
      </c>
      <c r="S335" s="49">
        <f t="shared" ref="S335:S398" si="98">VLOOKUP(Q335,$AG$13:$AI$982,3,FALSE)</f>
        <v>86.36</v>
      </c>
      <c r="T335" s="49">
        <f t="shared" ref="T335:T398" si="99">VLOOKUP(Q335,$AC$13:$AE$982,3,FALSE)</f>
        <v>73.540000000000006</v>
      </c>
      <c r="U335" s="324">
        <v>76.88</v>
      </c>
      <c r="V335" s="353">
        <v>94.28</v>
      </c>
      <c r="Y335" s="49">
        <v>2811557700</v>
      </c>
      <c r="Z335" s="49" t="s">
        <v>758</v>
      </c>
      <c r="AA335" s="324">
        <v>76.88</v>
      </c>
      <c r="AC335" s="401">
        <v>2811541880</v>
      </c>
      <c r="AD335" t="s">
        <v>752</v>
      </c>
      <c r="AE335" s="325">
        <v>89.57</v>
      </c>
      <c r="AG335" s="401">
        <v>2811520780</v>
      </c>
      <c r="AH335" t="s">
        <v>748</v>
      </c>
      <c r="AI335" s="325">
        <v>131.47999999999999</v>
      </c>
    </row>
    <row r="336" spans="2:35">
      <c r="B336" s="210">
        <v>1312100944</v>
      </c>
      <c r="C336" s="202"/>
      <c r="E336" s="211">
        <f t="shared" si="97"/>
        <v>5.42</v>
      </c>
      <c r="F336" s="270">
        <v>4.6100000000000003</v>
      </c>
      <c r="G336" s="174" t="s">
        <v>1191</v>
      </c>
      <c r="H336" s="175" t="s">
        <v>995</v>
      </c>
      <c r="J336" s="49">
        <f t="shared" si="94"/>
        <v>1312100948</v>
      </c>
      <c r="K336" s="212">
        <f t="shared" si="95"/>
        <v>8.4600000000000009</v>
      </c>
      <c r="L336" s="270">
        <v>7.19</v>
      </c>
      <c r="M336" s="270">
        <f t="shared" si="90"/>
        <v>7.19</v>
      </c>
      <c r="N336" s="270">
        <f t="shared" si="96"/>
        <v>7.1910000000000007</v>
      </c>
      <c r="O336" s="259"/>
      <c r="P336" s="249"/>
      <c r="Q336" s="49">
        <v>2811557900</v>
      </c>
      <c r="R336" s="49" t="s">
        <v>759</v>
      </c>
      <c r="S336" s="49">
        <f t="shared" si="98"/>
        <v>93.99</v>
      </c>
      <c r="T336" s="49">
        <f t="shared" si="99"/>
        <v>80.040000000000006</v>
      </c>
      <c r="U336" s="324">
        <v>83.67</v>
      </c>
      <c r="V336" s="353">
        <v>117.65</v>
      </c>
      <c r="Y336" s="49">
        <v>2811557900</v>
      </c>
      <c r="Z336" s="49" t="s">
        <v>759</v>
      </c>
      <c r="AA336" s="324">
        <v>83.67</v>
      </c>
      <c r="AC336" s="401">
        <v>2811542080</v>
      </c>
      <c r="AD336" t="s">
        <v>753</v>
      </c>
      <c r="AE336" s="325">
        <v>102.7</v>
      </c>
      <c r="AG336" s="401">
        <v>2811520980</v>
      </c>
      <c r="AH336" t="s">
        <v>749</v>
      </c>
      <c r="AI336" s="325">
        <v>184.14</v>
      </c>
    </row>
    <row r="337" spans="2:35">
      <c r="B337" s="210">
        <v>1312100948</v>
      </c>
      <c r="C337" s="202"/>
      <c r="E337" s="211">
        <f t="shared" si="97"/>
        <v>8.4600000000000009</v>
      </c>
      <c r="F337" s="270">
        <v>7.19</v>
      </c>
      <c r="G337" s="174" t="s">
        <v>1191</v>
      </c>
      <c r="H337" s="175" t="s">
        <v>995</v>
      </c>
      <c r="J337" s="49">
        <f t="shared" si="94"/>
        <v>1312100949</v>
      </c>
      <c r="K337" s="212">
        <f t="shared" si="95"/>
        <v>6.89</v>
      </c>
      <c r="L337" s="270">
        <v>5.86</v>
      </c>
      <c r="M337" s="270">
        <f t="shared" si="90"/>
        <v>5.86</v>
      </c>
      <c r="N337" s="270">
        <f t="shared" si="96"/>
        <v>5.8564999999999996</v>
      </c>
      <c r="O337" s="259"/>
      <c r="P337" s="249"/>
      <c r="Q337" s="49">
        <v>2811600000</v>
      </c>
      <c r="R337" s="49" t="s">
        <v>760</v>
      </c>
      <c r="S337" s="49">
        <f t="shared" si="98"/>
        <v>264.97000000000003</v>
      </c>
      <c r="T337" s="49">
        <f t="shared" si="99"/>
        <v>225.66</v>
      </c>
      <c r="U337" s="324">
        <v>259.7</v>
      </c>
      <c r="V337" s="353">
        <v>238.76</v>
      </c>
      <c r="Y337" s="49">
        <v>2811600000</v>
      </c>
      <c r="Z337" s="49" t="s">
        <v>760</v>
      </c>
      <c r="AA337" s="324">
        <v>259.7</v>
      </c>
      <c r="AC337" s="401">
        <v>2811542180</v>
      </c>
      <c r="AD337" t="s">
        <v>754</v>
      </c>
      <c r="AE337" s="325">
        <v>61.73</v>
      </c>
      <c r="AG337" s="401">
        <v>2811521080</v>
      </c>
      <c r="AH337" t="s">
        <v>750</v>
      </c>
      <c r="AI337" s="325">
        <v>63.49</v>
      </c>
    </row>
    <row r="338" spans="2:35">
      <c r="B338" s="210">
        <v>1312100949</v>
      </c>
      <c r="C338" s="202"/>
      <c r="D338" s="211"/>
      <c r="E338" s="211">
        <f t="shared" si="97"/>
        <v>6.89</v>
      </c>
      <c r="F338" s="270">
        <v>5.86</v>
      </c>
      <c r="G338" s="174" t="s">
        <v>1191</v>
      </c>
      <c r="K338" s="212"/>
      <c r="L338" s="329"/>
      <c r="M338" s="329"/>
      <c r="N338" s="329"/>
      <c r="O338" s="259"/>
      <c r="P338" s="253"/>
      <c r="Q338" s="49">
        <v>2811600290</v>
      </c>
      <c r="R338" s="49" t="s">
        <v>447</v>
      </c>
      <c r="S338" s="49">
        <f t="shared" si="98"/>
        <v>96.57</v>
      </c>
      <c r="T338" s="49">
        <f t="shared" si="99"/>
        <v>82.24</v>
      </c>
      <c r="U338" s="324">
        <v>87.72</v>
      </c>
      <c r="V338" s="353">
        <v>77.2</v>
      </c>
      <c r="Y338" s="49">
        <v>2811600290</v>
      </c>
      <c r="Z338" s="49" t="s">
        <v>447</v>
      </c>
      <c r="AA338" s="324">
        <v>87.72</v>
      </c>
      <c r="AC338" s="401">
        <v>2811551480</v>
      </c>
      <c r="AD338" t="s">
        <v>755</v>
      </c>
      <c r="AE338" s="325">
        <v>111.93</v>
      </c>
      <c r="AG338" s="401">
        <v>2811540780</v>
      </c>
      <c r="AH338" t="s">
        <v>751</v>
      </c>
      <c r="AI338" s="325">
        <v>171.19</v>
      </c>
    </row>
    <row r="339" spans="2:35">
      <c r="E339" s="211"/>
      <c r="F339" s="329"/>
      <c r="H339" s="175" t="s">
        <v>995</v>
      </c>
      <c r="J339" s="49">
        <f>B340*$K$13</f>
        <v>2810005500</v>
      </c>
      <c r="K339" s="212">
        <f>VLOOKUP(J339,$Q$14:$V$1164,3,FALSE)</f>
        <v>118.73</v>
      </c>
      <c r="L339" s="270">
        <v>100.92</v>
      </c>
      <c r="M339" s="270">
        <f t="shared" si="90"/>
        <v>100.92</v>
      </c>
      <c r="N339" s="270">
        <f>K339*$N$13</f>
        <v>100.9205</v>
      </c>
      <c r="O339" s="259"/>
      <c r="P339" s="249"/>
      <c r="Q339" s="49">
        <v>2811600390</v>
      </c>
      <c r="R339" s="49" t="s">
        <v>448</v>
      </c>
      <c r="S339" s="49">
        <f t="shared" si="98"/>
        <v>156.36000000000001</v>
      </c>
      <c r="T339" s="49">
        <f t="shared" si="99"/>
        <v>133.16</v>
      </c>
      <c r="U339" s="324">
        <v>137.84</v>
      </c>
      <c r="V339" s="353">
        <v>84.03</v>
      </c>
      <c r="Y339" s="49">
        <v>2811600390</v>
      </c>
      <c r="Z339" s="49" t="s">
        <v>448</v>
      </c>
      <c r="AA339" s="324">
        <v>137.84</v>
      </c>
      <c r="AC339" s="401">
        <v>2811551880</v>
      </c>
      <c r="AD339" t="s">
        <v>756</v>
      </c>
      <c r="AE339" s="325">
        <v>92.26</v>
      </c>
      <c r="AG339" s="401">
        <v>2811541880</v>
      </c>
      <c r="AH339" t="s">
        <v>752</v>
      </c>
      <c r="AI339" s="325">
        <v>105.18</v>
      </c>
    </row>
    <row r="340" spans="2:35">
      <c r="B340" s="210">
        <v>2810005500</v>
      </c>
      <c r="C340" s="202"/>
      <c r="D340" s="343"/>
      <c r="E340" s="211">
        <f>VLOOKUP(B340,$Q$14:$V$1164,3,FALSE)</f>
        <v>118.73</v>
      </c>
      <c r="F340" s="270">
        <v>100.92</v>
      </c>
      <c r="G340" s="174" t="s">
        <v>1192</v>
      </c>
      <c r="H340" s="175" t="s">
        <v>995</v>
      </c>
      <c r="J340" s="49">
        <f>B341*$K$13</f>
        <v>2810005501</v>
      </c>
      <c r="K340" s="212">
        <f>VLOOKUP(J340,$Q$14:$V$1164,3,FALSE)</f>
        <v>128.18</v>
      </c>
      <c r="L340" s="270">
        <v>108.95</v>
      </c>
      <c r="M340" s="270">
        <f t="shared" si="90"/>
        <v>108.95</v>
      </c>
      <c r="N340" s="270">
        <f>K340*$N$13</f>
        <v>108.953</v>
      </c>
      <c r="O340" s="259"/>
      <c r="P340" s="249"/>
      <c r="Q340" s="49">
        <v>2811600490</v>
      </c>
      <c r="R340" s="49" t="s">
        <v>449</v>
      </c>
      <c r="S340" s="49">
        <f t="shared" si="98"/>
        <v>161.69999999999999</v>
      </c>
      <c r="T340" s="49">
        <f t="shared" si="99"/>
        <v>137.71</v>
      </c>
      <c r="U340" s="324">
        <v>140.15</v>
      </c>
      <c r="V340" s="353">
        <v>263.52</v>
      </c>
      <c r="Y340" s="49">
        <v>2811600490</v>
      </c>
      <c r="Z340" s="49" t="s">
        <v>449</v>
      </c>
      <c r="AA340" s="324">
        <v>140.15</v>
      </c>
      <c r="AC340" s="401">
        <v>2811552080</v>
      </c>
      <c r="AD340" t="s">
        <v>757</v>
      </c>
      <c r="AE340" s="325">
        <v>112.05</v>
      </c>
      <c r="AG340" s="401">
        <v>2811542080</v>
      </c>
      <c r="AH340" t="s">
        <v>753</v>
      </c>
      <c r="AI340" s="325">
        <v>120.6</v>
      </c>
    </row>
    <row r="341" spans="2:35">
      <c r="B341" s="210">
        <v>2810005501</v>
      </c>
      <c r="C341" s="202"/>
      <c r="D341" s="343"/>
      <c r="E341" s="211">
        <f>VLOOKUP(B341,$Q$14:$V$1164,3,FALSE)</f>
        <v>128.18</v>
      </c>
      <c r="F341" s="270">
        <v>108.95</v>
      </c>
      <c r="G341" s="174" t="s">
        <v>1193</v>
      </c>
      <c r="K341" s="212"/>
      <c r="L341" s="329"/>
      <c r="M341" s="329"/>
      <c r="N341" s="329"/>
      <c r="O341" s="259"/>
      <c r="P341" s="249"/>
      <c r="Q341" s="49">
        <v>2811600590</v>
      </c>
      <c r="R341" s="49" t="s">
        <v>450</v>
      </c>
      <c r="S341" s="49">
        <f t="shared" si="98"/>
        <v>180.76</v>
      </c>
      <c r="T341" s="49">
        <f t="shared" si="99"/>
        <v>153.94</v>
      </c>
      <c r="U341" s="324">
        <v>156.66999999999999</v>
      </c>
      <c r="V341" s="353">
        <v>89.06</v>
      </c>
      <c r="Y341" s="49">
        <v>2811600590</v>
      </c>
      <c r="Z341" s="49" t="s">
        <v>450</v>
      </c>
      <c r="AA341" s="324">
        <v>156.66999999999999</v>
      </c>
      <c r="AC341" s="401">
        <v>2811555391</v>
      </c>
      <c r="AD341" t="s">
        <v>1731</v>
      </c>
      <c r="AE341" s="325">
        <v>195.5</v>
      </c>
      <c r="AG341" s="401">
        <v>2811542180</v>
      </c>
      <c r="AH341" t="s">
        <v>754</v>
      </c>
      <c r="AI341" s="325">
        <v>72.489999999999995</v>
      </c>
    </row>
    <row r="342" spans="2:35">
      <c r="B342" s="210"/>
      <c r="C342" s="220"/>
      <c r="E342" s="211"/>
      <c r="F342" s="329"/>
      <c r="H342" s="175" t="s">
        <v>1164</v>
      </c>
      <c r="J342" s="49">
        <f t="shared" ref="J342:J347" si="100">B343*$K$13</f>
        <v>2810023810</v>
      </c>
      <c r="K342" s="212">
        <f>VLOOKUP(J342,$Q$14:$V$1164,3,FALSE)</f>
        <v>129.59</v>
      </c>
      <c r="L342" s="270">
        <v>110.15</v>
      </c>
      <c r="M342" s="270">
        <f>ROUND(N342,2)</f>
        <v>110.15</v>
      </c>
      <c r="N342" s="270">
        <f>K342*$N$13</f>
        <v>110.1515</v>
      </c>
      <c r="O342" s="259"/>
      <c r="P342" s="249"/>
      <c r="Q342" s="49">
        <v>2811600690</v>
      </c>
      <c r="R342" s="49" t="s">
        <v>451</v>
      </c>
      <c r="S342" s="49">
        <f t="shared" si="98"/>
        <v>88.41</v>
      </c>
      <c r="T342" s="49">
        <f t="shared" si="99"/>
        <v>75.290000000000006</v>
      </c>
      <c r="U342" s="324">
        <v>77.709999999999994</v>
      </c>
      <c r="V342" s="353">
        <v>139.94</v>
      </c>
      <c r="Y342" s="49">
        <v>2811600690</v>
      </c>
      <c r="Z342" s="49" t="s">
        <v>451</v>
      </c>
      <c r="AA342" s="324">
        <v>77.709999999999994</v>
      </c>
      <c r="AC342" s="401">
        <v>2811557700</v>
      </c>
      <c r="AD342" t="s">
        <v>758</v>
      </c>
      <c r="AE342" s="325">
        <v>73.540000000000006</v>
      </c>
      <c r="AG342" s="401">
        <v>2811551480</v>
      </c>
      <c r="AH342" t="s">
        <v>755</v>
      </c>
      <c r="AI342" s="325">
        <v>131.43</v>
      </c>
    </row>
    <row r="343" spans="2:35">
      <c r="B343" s="210">
        <v>2810023810</v>
      </c>
      <c r="C343" s="202"/>
      <c r="D343" s="342">
        <f>VLOOKUP(B343,$Y$13:$AA$620,3,FALSE)</f>
        <v>110.81</v>
      </c>
      <c r="E343" s="211">
        <f>VLOOKUP(B343,$Q$14:$V$1164,3,FALSE)</f>
        <v>129.59</v>
      </c>
      <c r="F343" s="270">
        <v>110.15</v>
      </c>
      <c r="G343" s="174" t="s">
        <v>1746</v>
      </c>
      <c r="H343" s="175" t="s">
        <v>995</v>
      </c>
      <c r="J343" s="49">
        <f t="shared" si="100"/>
        <v>2810033810</v>
      </c>
      <c r="K343" s="212">
        <f t="shared" ref="K343:K347" si="101">VLOOKUP(J343,$Q$14:$V$1164,3,FALSE)</f>
        <v>171.25</v>
      </c>
      <c r="L343" s="270">
        <v>145.56</v>
      </c>
      <c r="M343" s="270">
        <f t="shared" si="90"/>
        <v>145.56</v>
      </c>
      <c r="N343" s="270">
        <f t="shared" ref="N343:N347" si="102">K343*$N$13</f>
        <v>145.5625</v>
      </c>
      <c r="O343" s="259"/>
      <c r="P343" s="249"/>
      <c r="Q343" s="49">
        <v>2811601280</v>
      </c>
      <c r="R343" s="49" t="s">
        <v>683</v>
      </c>
      <c r="S343" s="49">
        <f t="shared" si="98"/>
        <v>86.74</v>
      </c>
      <c r="T343" s="49">
        <f t="shared" si="99"/>
        <v>73.87</v>
      </c>
      <c r="U343" s="324">
        <v>92.28</v>
      </c>
      <c r="V343" s="353">
        <v>139.94</v>
      </c>
      <c r="Y343" s="49">
        <v>2811601280</v>
      </c>
      <c r="Z343" s="49" t="s">
        <v>683</v>
      </c>
      <c r="AA343" s="324">
        <v>92.28</v>
      </c>
      <c r="AC343" s="401">
        <v>2811557900</v>
      </c>
      <c r="AD343" s="404" t="s">
        <v>759</v>
      </c>
      <c r="AE343" s="325">
        <v>80.040000000000006</v>
      </c>
      <c r="AG343" s="401">
        <v>2811551880</v>
      </c>
      <c r="AH343" s="404" t="s">
        <v>756</v>
      </c>
      <c r="AI343" s="325">
        <v>108.34</v>
      </c>
    </row>
    <row r="344" spans="2:35">
      <c r="B344" s="210">
        <v>2810033810</v>
      </c>
      <c r="C344" s="220"/>
      <c r="E344" s="211">
        <f t="shared" ref="E344:E348" si="103">VLOOKUP(B344,$Q$14:$V$1164,3,FALSE)</f>
        <v>171.25</v>
      </c>
      <c r="F344" s="270">
        <v>145.56</v>
      </c>
      <c r="G344" s="174" t="s">
        <v>1746</v>
      </c>
      <c r="H344" s="175" t="s">
        <v>995</v>
      </c>
      <c r="J344" s="49">
        <f t="shared" si="100"/>
        <v>2810043810</v>
      </c>
      <c r="K344" s="212">
        <f t="shared" si="101"/>
        <v>125.95</v>
      </c>
      <c r="L344" s="270">
        <v>107.06</v>
      </c>
      <c r="M344" s="270">
        <f t="shared" si="90"/>
        <v>107.06</v>
      </c>
      <c r="N344" s="270">
        <f t="shared" si="102"/>
        <v>107.0575</v>
      </c>
      <c r="O344" s="259"/>
      <c r="P344" s="249"/>
      <c r="Q344" s="49">
        <v>2811602800</v>
      </c>
      <c r="R344" s="49" t="s">
        <v>588</v>
      </c>
      <c r="S344" s="49">
        <f t="shared" si="98"/>
        <v>40.909999999999997</v>
      </c>
      <c r="T344" s="49">
        <f t="shared" si="99"/>
        <v>34.83</v>
      </c>
      <c r="U344" s="324">
        <v>36.6</v>
      </c>
      <c r="V344" s="353">
        <v>159.04</v>
      </c>
      <c r="Y344" s="49">
        <v>2811602800</v>
      </c>
      <c r="Z344" s="49" t="s">
        <v>588</v>
      </c>
      <c r="AA344" s="324">
        <v>36.6</v>
      </c>
      <c r="AC344" s="401">
        <v>2811600000</v>
      </c>
      <c r="AD344" t="s">
        <v>760</v>
      </c>
      <c r="AE344" s="325">
        <v>225.66</v>
      </c>
      <c r="AG344" s="401">
        <v>2811552080</v>
      </c>
      <c r="AH344" t="s">
        <v>757</v>
      </c>
      <c r="AI344" s="325">
        <v>131.58000000000001</v>
      </c>
    </row>
    <row r="345" spans="2:35">
      <c r="B345" s="210">
        <v>2810043810</v>
      </c>
      <c r="C345" s="220"/>
      <c r="E345" s="211">
        <f t="shared" si="103"/>
        <v>125.95</v>
      </c>
      <c r="F345" s="270">
        <v>107.06</v>
      </c>
      <c r="G345" s="174" t="s">
        <v>1746</v>
      </c>
      <c r="H345" s="175" t="s">
        <v>995</v>
      </c>
      <c r="J345" s="49">
        <f t="shared" si="100"/>
        <v>2810053810</v>
      </c>
      <c r="K345" s="212">
        <f t="shared" si="101"/>
        <v>185.76</v>
      </c>
      <c r="L345" s="270">
        <v>157.9</v>
      </c>
      <c r="M345" s="270">
        <f t="shared" si="90"/>
        <v>157.9</v>
      </c>
      <c r="N345" s="270">
        <f t="shared" si="102"/>
        <v>157.89599999999999</v>
      </c>
      <c r="O345" s="259"/>
      <c r="P345" s="249"/>
      <c r="Q345" s="49">
        <v>2811602890</v>
      </c>
      <c r="R345" s="49" t="s">
        <v>1332</v>
      </c>
      <c r="S345" s="49">
        <f t="shared" si="98"/>
        <v>57.97</v>
      </c>
      <c r="T345" s="49">
        <f t="shared" si="99"/>
        <v>49.37</v>
      </c>
      <c r="U345" s="324">
        <v>42.21</v>
      </c>
      <c r="V345" s="353">
        <v>78.88</v>
      </c>
      <c r="Y345" s="49">
        <v>2811602890</v>
      </c>
      <c r="Z345" s="49" t="s">
        <v>1332</v>
      </c>
      <c r="AA345" s="324">
        <v>42.21</v>
      </c>
      <c r="AC345" s="401">
        <v>2811600290</v>
      </c>
      <c r="AD345" t="s">
        <v>447</v>
      </c>
      <c r="AE345" s="325">
        <v>82.24</v>
      </c>
      <c r="AG345" s="401">
        <v>2811555391</v>
      </c>
      <c r="AH345" t="s">
        <v>1731</v>
      </c>
      <c r="AI345" s="325">
        <v>229.56</v>
      </c>
    </row>
    <row r="346" spans="2:35">
      <c r="B346" s="210">
        <v>2810053810</v>
      </c>
      <c r="C346" s="220"/>
      <c r="E346" s="211">
        <f t="shared" si="103"/>
        <v>185.76</v>
      </c>
      <c r="F346" s="270">
        <v>157.9</v>
      </c>
      <c r="G346" s="174" t="s">
        <v>1746</v>
      </c>
      <c r="H346" s="175" t="s">
        <v>995</v>
      </c>
      <c r="J346" s="49">
        <f t="shared" si="100"/>
        <v>2810063810</v>
      </c>
      <c r="K346" s="212">
        <f t="shared" si="101"/>
        <v>131.74</v>
      </c>
      <c r="L346" s="270">
        <v>111.98</v>
      </c>
      <c r="M346" s="270">
        <f t="shared" si="90"/>
        <v>111.98</v>
      </c>
      <c r="N346" s="270">
        <f t="shared" si="102"/>
        <v>111.979</v>
      </c>
      <c r="O346" s="259"/>
      <c r="P346" s="253"/>
      <c r="Q346" s="49">
        <v>2811605190</v>
      </c>
      <c r="R346" s="49" t="s">
        <v>452</v>
      </c>
      <c r="S346" s="49">
        <f t="shared" si="98"/>
        <v>571.98</v>
      </c>
      <c r="T346" s="49">
        <f t="shared" si="99"/>
        <v>487.12</v>
      </c>
      <c r="U346" s="324">
        <v>551.08000000000004</v>
      </c>
      <c r="V346" s="353">
        <v>92.67</v>
      </c>
      <c r="Y346" s="49">
        <v>2811605190</v>
      </c>
      <c r="Z346" s="49" t="s">
        <v>452</v>
      </c>
      <c r="AA346" s="324">
        <v>551.08000000000004</v>
      </c>
      <c r="AC346" s="401">
        <v>2811600390</v>
      </c>
      <c r="AD346" t="s">
        <v>448</v>
      </c>
      <c r="AE346" s="325">
        <v>133.16</v>
      </c>
      <c r="AG346" s="401">
        <v>2811557700</v>
      </c>
      <c r="AH346" t="s">
        <v>758</v>
      </c>
      <c r="AI346" s="325">
        <v>86.36</v>
      </c>
    </row>
    <row r="347" spans="2:35">
      <c r="B347" s="210">
        <v>2810063810</v>
      </c>
      <c r="C347" s="220"/>
      <c r="E347" s="211">
        <f t="shared" si="103"/>
        <v>131.74</v>
      </c>
      <c r="F347" s="270">
        <v>111.98</v>
      </c>
      <c r="G347" s="174" t="s">
        <v>1746</v>
      </c>
      <c r="H347" s="175" t="s">
        <v>995</v>
      </c>
      <c r="J347" s="49">
        <f t="shared" si="100"/>
        <v>2810073810</v>
      </c>
      <c r="K347" s="212">
        <f t="shared" si="101"/>
        <v>168.92</v>
      </c>
      <c r="L347" s="270">
        <v>143.58000000000001</v>
      </c>
      <c r="M347" s="270">
        <f t="shared" si="90"/>
        <v>143.58000000000001</v>
      </c>
      <c r="N347" s="270">
        <f t="shared" si="102"/>
        <v>143.58199999999999</v>
      </c>
      <c r="O347" s="259"/>
      <c r="P347" s="249"/>
      <c r="Q347" s="49">
        <v>2811606100</v>
      </c>
      <c r="R347" s="49" t="s">
        <v>1337</v>
      </c>
      <c r="S347" s="49">
        <f t="shared" si="98"/>
        <v>371.29</v>
      </c>
      <c r="T347" s="49">
        <f t="shared" si="99"/>
        <v>316.2</v>
      </c>
      <c r="U347" s="324">
        <v>321.79000000000002</v>
      </c>
      <c r="V347" s="353">
        <v>36.6</v>
      </c>
      <c r="Y347" s="49">
        <v>2811606100</v>
      </c>
      <c r="Z347" s="49" t="s">
        <v>1337</v>
      </c>
      <c r="AA347" s="324">
        <v>321.79000000000002</v>
      </c>
      <c r="AC347" s="401">
        <v>2811600490</v>
      </c>
      <c r="AD347" t="s">
        <v>449</v>
      </c>
      <c r="AE347" s="325">
        <v>137.71</v>
      </c>
      <c r="AG347" s="401">
        <v>2811557900</v>
      </c>
      <c r="AH347" t="s">
        <v>759</v>
      </c>
      <c r="AI347" s="325">
        <v>93.99</v>
      </c>
    </row>
    <row r="348" spans="2:35">
      <c r="B348" s="210">
        <v>2810073810</v>
      </c>
      <c r="C348" s="220"/>
      <c r="E348" s="211">
        <f t="shared" si="103"/>
        <v>168.92</v>
      </c>
      <c r="F348" s="270">
        <v>143.58000000000001</v>
      </c>
      <c r="G348" s="174" t="s">
        <v>1746</v>
      </c>
      <c r="K348" s="212"/>
      <c r="L348" s="329"/>
      <c r="M348" s="329"/>
      <c r="N348" s="329"/>
      <c r="O348" s="259"/>
      <c r="P348" s="253"/>
      <c r="Q348" s="49">
        <v>2811606200</v>
      </c>
      <c r="R348" s="49" t="s">
        <v>1339</v>
      </c>
      <c r="S348" s="49">
        <f t="shared" si="98"/>
        <v>371.29</v>
      </c>
      <c r="T348" s="49">
        <f t="shared" si="99"/>
        <v>316.2</v>
      </c>
      <c r="U348" s="324">
        <v>321.79000000000002</v>
      </c>
      <c r="V348" s="353">
        <v>44</v>
      </c>
      <c r="Y348" s="49">
        <v>2811606200</v>
      </c>
      <c r="Z348" s="49" t="s">
        <v>1339</v>
      </c>
      <c r="AA348" s="324">
        <v>321.79000000000002</v>
      </c>
      <c r="AC348" s="401">
        <v>2811600590</v>
      </c>
      <c r="AD348" t="s">
        <v>450</v>
      </c>
      <c r="AE348" s="325">
        <v>153.94</v>
      </c>
      <c r="AG348" s="401">
        <v>2811600000</v>
      </c>
      <c r="AH348" t="s">
        <v>760</v>
      </c>
      <c r="AI348" s="325">
        <v>264.97000000000003</v>
      </c>
    </row>
    <row r="349" spans="2:35">
      <c r="B349" s="210"/>
      <c r="C349" s="220"/>
      <c r="E349" s="211"/>
      <c r="F349" s="211"/>
      <c r="H349" s="175" t="s">
        <v>1160</v>
      </c>
      <c r="J349" s="49">
        <f t="shared" ref="J349:J390" si="104">B350*$K$13</f>
        <v>2810022710</v>
      </c>
      <c r="K349" s="212">
        <f t="shared" ref="K349:K390" si="105">VLOOKUP(J349,$Q$14:$V$1164,3,FALSE)</f>
        <v>356.32</v>
      </c>
      <c r="L349" s="270">
        <v>302.87</v>
      </c>
      <c r="M349" s="270">
        <f t="shared" ref="M349:M412" si="106">ROUND(N349,2)</f>
        <v>302.87</v>
      </c>
      <c r="N349" s="270">
        <f>K349*$N$13</f>
        <v>302.87200000000001</v>
      </c>
      <c r="O349" s="259"/>
      <c r="P349" s="249"/>
      <c r="Q349" s="49">
        <v>2811606510</v>
      </c>
      <c r="R349" s="49" t="s">
        <v>761</v>
      </c>
      <c r="S349" s="49">
        <f t="shared" si="98"/>
        <v>20.12</v>
      </c>
      <c r="T349" s="49">
        <f t="shared" si="99"/>
        <v>17.13</v>
      </c>
      <c r="U349" s="324">
        <v>17.43</v>
      </c>
      <c r="V349" s="353">
        <v>559.44000000000005</v>
      </c>
      <c r="Y349" s="49">
        <v>2811606510</v>
      </c>
      <c r="Z349" s="49" t="s">
        <v>761</v>
      </c>
      <c r="AA349" s="324">
        <v>17.43</v>
      </c>
      <c r="AC349" s="401">
        <v>2811600690</v>
      </c>
      <c r="AD349" t="s">
        <v>451</v>
      </c>
      <c r="AE349" s="325">
        <v>75.290000000000006</v>
      </c>
      <c r="AG349" s="401">
        <v>2811600290</v>
      </c>
      <c r="AH349" t="s">
        <v>447</v>
      </c>
      <c r="AI349" s="325">
        <v>96.57</v>
      </c>
    </row>
    <row r="350" spans="2:35">
      <c r="B350" s="210">
        <v>2810022710</v>
      </c>
      <c r="C350" s="220"/>
      <c r="D350" s="345"/>
      <c r="E350" s="211">
        <f t="shared" ref="E350:E391" si="107">VLOOKUP(B350,$Q$14:$V$1164,3,FALSE)</f>
        <v>356.32</v>
      </c>
      <c r="F350" s="270">
        <v>302.87</v>
      </c>
      <c r="G350" s="174" t="s">
        <v>1200</v>
      </c>
      <c r="H350" s="175" t="s">
        <v>1160</v>
      </c>
      <c r="J350" s="49">
        <f t="shared" si="104"/>
        <v>2810032710</v>
      </c>
      <c r="K350" s="212">
        <f t="shared" si="105"/>
        <v>290.89</v>
      </c>
      <c r="L350" s="270">
        <v>247.26</v>
      </c>
      <c r="M350" s="270">
        <f t="shared" si="106"/>
        <v>247.26</v>
      </c>
      <c r="N350" s="270">
        <f t="shared" ref="N350:N390" si="108">K350*$N$13</f>
        <v>247.25649999999999</v>
      </c>
      <c r="O350" s="259"/>
      <c r="P350" s="249"/>
      <c r="Q350" s="49">
        <v>2811611080</v>
      </c>
      <c r="R350" s="49" t="s">
        <v>762</v>
      </c>
      <c r="S350" s="49">
        <f t="shared" si="98"/>
        <v>76.760000000000005</v>
      </c>
      <c r="T350" s="49">
        <f t="shared" si="99"/>
        <v>65.37</v>
      </c>
      <c r="U350" s="324">
        <v>88.09</v>
      </c>
      <c r="V350" s="353">
        <v>288.62</v>
      </c>
      <c r="W350">
        <v>6.86</v>
      </c>
      <c r="Y350" s="49">
        <v>2811611080</v>
      </c>
      <c r="Z350" s="49" t="s">
        <v>762</v>
      </c>
      <c r="AA350" s="324">
        <v>88.09</v>
      </c>
      <c r="AC350" s="401">
        <v>2811601280</v>
      </c>
      <c r="AD350" t="s">
        <v>683</v>
      </c>
      <c r="AE350" s="325">
        <v>73.87</v>
      </c>
      <c r="AG350" s="401">
        <v>2811600390</v>
      </c>
      <c r="AH350" t="s">
        <v>448</v>
      </c>
      <c r="AI350" s="325">
        <v>156.36000000000001</v>
      </c>
    </row>
    <row r="351" spans="2:35">
      <c r="B351" s="210">
        <v>2810032710</v>
      </c>
      <c r="C351" s="220"/>
      <c r="D351" s="345"/>
      <c r="E351" s="211">
        <f t="shared" si="107"/>
        <v>290.89</v>
      </c>
      <c r="F351" s="270">
        <v>247.26</v>
      </c>
      <c r="G351" s="174" t="s">
        <v>1201</v>
      </c>
      <c r="H351" s="175" t="s">
        <v>1160</v>
      </c>
      <c r="J351" s="49">
        <f t="shared" si="104"/>
        <v>2810806400</v>
      </c>
      <c r="K351" s="212">
        <f t="shared" si="105"/>
        <v>41.32</v>
      </c>
      <c r="L351" s="270">
        <v>35.119999999999997</v>
      </c>
      <c r="M351" s="270">
        <f t="shared" si="106"/>
        <v>35.119999999999997</v>
      </c>
      <c r="N351" s="270">
        <f t="shared" si="108"/>
        <v>35.122</v>
      </c>
      <c r="O351" s="259"/>
      <c r="P351" s="249"/>
      <c r="Q351" s="49">
        <v>2811611280</v>
      </c>
      <c r="R351" s="49" t="s">
        <v>717</v>
      </c>
      <c r="S351" s="49">
        <f t="shared" si="98"/>
        <v>90.6</v>
      </c>
      <c r="T351" s="49">
        <f t="shared" si="99"/>
        <v>77.16</v>
      </c>
      <c r="U351" s="324">
        <v>93.8</v>
      </c>
      <c r="V351" s="353">
        <v>288.62</v>
      </c>
      <c r="Y351" s="49">
        <v>2811611280</v>
      </c>
      <c r="Z351" s="49" t="s">
        <v>717</v>
      </c>
      <c r="AA351" s="324">
        <v>93.8</v>
      </c>
      <c r="AC351" s="401">
        <v>2811602800</v>
      </c>
      <c r="AD351" t="s">
        <v>588</v>
      </c>
      <c r="AE351" s="402">
        <v>34.83</v>
      </c>
      <c r="AG351" s="401">
        <v>2811600490</v>
      </c>
      <c r="AH351" t="s">
        <v>449</v>
      </c>
      <c r="AI351" s="402">
        <v>161.69999999999999</v>
      </c>
    </row>
    <row r="352" spans="2:35">
      <c r="B352" s="210">
        <v>2810806400</v>
      </c>
      <c r="C352" s="220"/>
      <c r="D352" s="345"/>
      <c r="E352" s="211">
        <f t="shared" si="107"/>
        <v>41.32</v>
      </c>
      <c r="F352" s="270">
        <v>35.119999999999997</v>
      </c>
      <c r="G352" s="174" t="s">
        <v>128</v>
      </c>
      <c r="H352" s="175" t="s">
        <v>1160</v>
      </c>
      <c r="J352" s="49">
        <f t="shared" si="104"/>
        <v>2810906400</v>
      </c>
      <c r="K352" s="212">
        <f t="shared" si="105"/>
        <v>55.08</v>
      </c>
      <c r="L352" s="270">
        <v>46.82</v>
      </c>
      <c r="M352" s="270">
        <f t="shared" si="106"/>
        <v>46.82</v>
      </c>
      <c r="N352" s="270">
        <f t="shared" si="108"/>
        <v>46.817999999999998</v>
      </c>
      <c r="O352" s="259"/>
      <c r="P352" s="253"/>
      <c r="Q352" s="49">
        <v>2811612220</v>
      </c>
      <c r="R352" s="49" t="s">
        <v>763</v>
      </c>
      <c r="S352" s="49">
        <f t="shared" si="98"/>
        <v>198.12</v>
      </c>
      <c r="T352" s="49">
        <f t="shared" si="99"/>
        <v>168.72</v>
      </c>
      <c r="U352" s="324">
        <v>160.21</v>
      </c>
      <c r="V352" s="353">
        <v>17.510000000000002</v>
      </c>
      <c r="Y352" s="49">
        <v>2811612220</v>
      </c>
      <c r="Z352" s="49" t="s">
        <v>763</v>
      </c>
      <c r="AA352" s="324">
        <v>160.21</v>
      </c>
      <c r="AC352" s="401">
        <v>2811602890</v>
      </c>
      <c r="AD352" s="404" t="s">
        <v>1332</v>
      </c>
      <c r="AE352" s="402">
        <v>49.37</v>
      </c>
      <c r="AG352" s="401">
        <v>2811600590</v>
      </c>
      <c r="AH352" s="404" t="s">
        <v>450</v>
      </c>
      <c r="AI352" s="402">
        <v>180.76</v>
      </c>
    </row>
    <row r="353" spans="2:35">
      <c r="B353" s="210">
        <v>2810906400</v>
      </c>
      <c r="C353" s="220"/>
      <c r="D353" s="345"/>
      <c r="E353" s="211">
        <f t="shared" si="107"/>
        <v>55.08</v>
      </c>
      <c r="F353" s="270">
        <v>46.82</v>
      </c>
      <c r="G353" s="174" t="s">
        <v>128</v>
      </c>
      <c r="H353" s="175" t="s">
        <v>1160</v>
      </c>
      <c r="J353" s="49">
        <f t="shared" si="104"/>
        <v>2810000638</v>
      </c>
      <c r="K353" s="212">
        <f t="shared" si="105"/>
        <v>58.55</v>
      </c>
      <c r="L353" s="270">
        <v>49.77</v>
      </c>
      <c r="M353" s="270">
        <f t="shared" si="106"/>
        <v>49.77</v>
      </c>
      <c r="N353" s="270">
        <f t="shared" si="108"/>
        <v>49.767499999999998</v>
      </c>
      <c r="O353" s="259"/>
      <c r="P353" s="249"/>
      <c r="Q353" s="49">
        <v>2811612880</v>
      </c>
      <c r="R353" s="49" t="s">
        <v>764</v>
      </c>
      <c r="S353" s="49">
        <f t="shared" si="98"/>
        <v>77.44</v>
      </c>
      <c r="T353" s="49">
        <f t="shared" si="99"/>
        <v>65.95</v>
      </c>
      <c r="U353" s="324">
        <v>107.25</v>
      </c>
      <c r="V353" s="353">
        <v>88.46</v>
      </c>
      <c r="Y353" s="49">
        <v>2811612880</v>
      </c>
      <c r="Z353" s="49" t="s">
        <v>764</v>
      </c>
      <c r="AA353" s="324">
        <v>107.25</v>
      </c>
      <c r="AC353" s="401">
        <v>2811605190</v>
      </c>
      <c r="AD353" t="s">
        <v>452</v>
      </c>
      <c r="AE353" s="325">
        <v>487.12</v>
      </c>
      <c r="AG353" s="401">
        <v>2811600690</v>
      </c>
      <c r="AH353" t="s">
        <v>451</v>
      </c>
      <c r="AI353" s="325">
        <v>88.41</v>
      </c>
    </row>
    <row r="354" spans="2:35">
      <c r="B354" s="210">
        <v>2810000638</v>
      </c>
      <c r="E354" s="211">
        <f t="shared" si="107"/>
        <v>58.55</v>
      </c>
      <c r="F354" s="270">
        <v>49.77</v>
      </c>
      <c r="G354" s="174" t="s">
        <v>1202</v>
      </c>
      <c r="H354" s="175" t="s">
        <v>1160</v>
      </c>
      <c r="J354" s="49">
        <f t="shared" si="104"/>
        <v>2810000738</v>
      </c>
      <c r="K354" s="212">
        <f t="shared" si="105"/>
        <v>58.55</v>
      </c>
      <c r="L354" s="270">
        <v>49.77</v>
      </c>
      <c r="M354" s="270">
        <f t="shared" si="106"/>
        <v>49.77</v>
      </c>
      <c r="N354" s="270">
        <f t="shared" si="108"/>
        <v>49.767499999999998</v>
      </c>
      <c r="O354" s="259"/>
      <c r="P354" s="253"/>
      <c r="Q354" s="49">
        <v>2811615490</v>
      </c>
      <c r="R354" s="49" t="s">
        <v>453</v>
      </c>
      <c r="S354" s="49">
        <f t="shared" si="98"/>
        <v>160.72999999999999</v>
      </c>
      <c r="T354" s="49">
        <f t="shared" si="99"/>
        <v>136.88</v>
      </c>
      <c r="U354" s="324">
        <v>139.30000000000001</v>
      </c>
      <c r="V354" s="353">
        <v>94.21</v>
      </c>
      <c r="Y354" s="49">
        <v>2811615490</v>
      </c>
      <c r="Z354" s="49" t="s">
        <v>453</v>
      </c>
      <c r="AA354" s="324">
        <v>139.30000000000001</v>
      </c>
      <c r="AC354" s="401">
        <v>2811606100</v>
      </c>
      <c r="AD354" t="s">
        <v>1337</v>
      </c>
      <c r="AE354" s="325">
        <v>316.2</v>
      </c>
      <c r="AG354" s="401">
        <v>2811601280</v>
      </c>
      <c r="AH354" t="s">
        <v>683</v>
      </c>
      <c r="AI354" s="325">
        <v>86.74</v>
      </c>
    </row>
    <row r="355" spans="2:35">
      <c r="B355" s="210">
        <v>2810000738</v>
      </c>
      <c r="E355" s="211">
        <f t="shared" si="107"/>
        <v>58.55</v>
      </c>
      <c r="F355" s="270">
        <v>49.77</v>
      </c>
      <c r="G355" s="174" t="s">
        <v>1203</v>
      </c>
      <c r="H355" s="175" t="s">
        <v>995</v>
      </c>
      <c r="J355" s="49">
        <f t="shared" si="104"/>
        <v>1310072363</v>
      </c>
      <c r="K355" s="212">
        <f t="shared" si="105"/>
        <v>36.47</v>
      </c>
      <c r="L355" s="270">
        <v>31</v>
      </c>
      <c r="M355" s="270">
        <f t="shared" si="106"/>
        <v>31</v>
      </c>
      <c r="N355" s="270">
        <f t="shared" si="108"/>
        <v>30.999499999999998</v>
      </c>
      <c r="O355" s="259"/>
      <c r="P355" s="253"/>
      <c r="Q355" s="49">
        <v>2811621080</v>
      </c>
      <c r="R355" s="49" t="s">
        <v>765</v>
      </c>
      <c r="S355" s="49">
        <f t="shared" si="98"/>
        <v>79.41</v>
      </c>
      <c r="T355" s="49">
        <f t="shared" si="99"/>
        <v>67.62</v>
      </c>
      <c r="U355" s="324">
        <v>88.06</v>
      </c>
      <c r="V355" s="353">
        <v>160.88999999999999</v>
      </c>
      <c r="Y355" s="49">
        <v>2811621080</v>
      </c>
      <c r="Z355" s="49" t="s">
        <v>765</v>
      </c>
      <c r="AA355" s="324">
        <v>88.06</v>
      </c>
      <c r="AC355" s="401">
        <v>2811606200</v>
      </c>
      <c r="AD355" t="s">
        <v>1339</v>
      </c>
      <c r="AE355" s="325">
        <v>316.2</v>
      </c>
      <c r="AG355" s="401">
        <v>2811602800</v>
      </c>
      <c r="AH355" t="s">
        <v>588</v>
      </c>
      <c r="AI355" s="325">
        <v>40.909999999999997</v>
      </c>
    </row>
    <row r="356" spans="2:35">
      <c r="B356" s="210">
        <v>1310072363</v>
      </c>
      <c r="C356" s="220"/>
      <c r="E356" s="211">
        <f t="shared" si="107"/>
        <v>36.47</v>
      </c>
      <c r="F356" s="270">
        <v>31</v>
      </c>
      <c r="G356" s="174" t="s">
        <v>1205</v>
      </c>
      <c r="H356" s="175" t="s">
        <v>995</v>
      </c>
      <c r="J356" s="49">
        <f t="shared" si="104"/>
        <v>1310072884</v>
      </c>
      <c r="K356" s="212">
        <f t="shared" si="105"/>
        <v>38.89</v>
      </c>
      <c r="L356" s="270">
        <v>33.06</v>
      </c>
      <c r="M356" s="270">
        <f t="shared" si="106"/>
        <v>33.06</v>
      </c>
      <c r="N356" s="270">
        <f t="shared" si="108"/>
        <v>33.0565</v>
      </c>
      <c r="O356" s="259"/>
      <c r="P356" s="253"/>
      <c r="Q356" s="49">
        <v>2811640790</v>
      </c>
      <c r="R356" s="49" t="s">
        <v>454</v>
      </c>
      <c r="S356" s="49">
        <f t="shared" si="98"/>
        <v>201.96</v>
      </c>
      <c r="T356" s="49">
        <f t="shared" si="99"/>
        <v>171.99</v>
      </c>
      <c r="U356" s="324">
        <v>175.03</v>
      </c>
      <c r="V356" s="353">
        <v>111.82</v>
      </c>
      <c r="Y356" s="49">
        <v>2811640790</v>
      </c>
      <c r="Z356" s="49" t="s">
        <v>454</v>
      </c>
      <c r="AA356" s="324">
        <v>175.03</v>
      </c>
      <c r="AC356" s="401">
        <v>2811606510</v>
      </c>
      <c r="AD356" t="s">
        <v>761</v>
      </c>
      <c r="AE356" s="325">
        <v>17.13</v>
      </c>
      <c r="AG356" s="401">
        <v>2811602890</v>
      </c>
      <c r="AH356" t="s">
        <v>1332</v>
      </c>
      <c r="AI356" s="325">
        <v>57.97</v>
      </c>
    </row>
    <row r="357" spans="2:35">
      <c r="B357" s="210">
        <v>1310072884</v>
      </c>
      <c r="C357" s="220"/>
      <c r="E357" s="211">
        <f t="shared" si="107"/>
        <v>38.89</v>
      </c>
      <c r="F357" s="270">
        <v>33.06</v>
      </c>
      <c r="G357" s="174" t="s">
        <v>1206</v>
      </c>
      <c r="H357" s="175" t="s">
        <v>995</v>
      </c>
      <c r="J357" s="49">
        <f t="shared" si="104"/>
        <v>1310072282</v>
      </c>
      <c r="K357" s="212">
        <f t="shared" si="105"/>
        <v>30.3</v>
      </c>
      <c r="L357" s="270">
        <v>25.76</v>
      </c>
      <c r="M357" s="270">
        <f t="shared" si="106"/>
        <v>25.76</v>
      </c>
      <c r="N357" s="270">
        <f t="shared" si="108"/>
        <v>25.754999999999999</v>
      </c>
      <c r="O357" s="259"/>
      <c r="P357" s="253"/>
      <c r="Q357" s="49">
        <v>2811646280</v>
      </c>
      <c r="R357" s="49" t="s">
        <v>1676</v>
      </c>
      <c r="S357" s="49">
        <f t="shared" si="98"/>
        <v>168.65</v>
      </c>
      <c r="T357" s="49">
        <f t="shared" si="99"/>
        <v>143.62</v>
      </c>
      <c r="U357" s="324">
        <v>146.16999999999999</v>
      </c>
      <c r="V357" s="353">
        <v>139.06</v>
      </c>
      <c r="Y357" s="49">
        <v>2811646280</v>
      </c>
      <c r="Z357" s="49" t="s">
        <v>1676</v>
      </c>
      <c r="AA357" s="324">
        <v>146.16999999999999</v>
      </c>
      <c r="AC357" s="401">
        <v>2811611080</v>
      </c>
      <c r="AD357" t="s">
        <v>762</v>
      </c>
      <c r="AE357" s="325">
        <v>65.37</v>
      </c>
      <c r="AG357" s="401">
        <v>2811605190</v>
      </c>
      <c r="AH357" t="s">
        <v>452</v>
      </c>
      <c r="AI357" s="325">
        <v>571.98</v>
      </c>
    </row>
    <row r="358" spans="2:35">
      <c r="B358" s="210">
        <v>1310072282</v>
      </c>
      <c r="C358" s="220"/>
      <c r="E358" s="211">
        <f t="shared" si="107"/>
        <v>30.3</v>
      </c>
      <c r="F358" s="270">
        <v>25.76</v>
      </c>
      <c r="G358" s="174" t="s">
        <v>1207</v>
      </c>
      <c r="H358" s="175" t="s">
        <v>995</v>
      </c>
      <c r="J358" s="49">
        <f t="shared" si="104"/>
        <v>1310072283</v>
      </c>
      <c r="K358" s="212">
        <f t="shared" si="105"/>
        <v>39.19</v>
      </c>
      <c r="L358" s="270">
        <v>33.31</v>
      </c>
      <c r="M358" s="270">
        <f t="shared" si="106"/>
        <v>33.31</v>
      </c>
      <c r="N358" s="270">
        <f t="shared" si="108"/>
        <v>33.311499999999995</v>
      </c>
      <c r="O358" s="259"/>
      <c r="P358" s="249"/>
      <c r="Q358" s="49">
        <v>2811650790</v>
      </c>
      <c r="R358" s="49" t="s">
        <v>455</v>
      </c>
      <c r="S358" s="49">
        <f t="shared" si="98"/>
        <v>216.45</v>
      </c>
      <c r="T358" s="49">
        <f t="shared" si="99"/>
        <v>184.33</v>
      </c>
      <c r="U358" s="324">
        <v>176.09</v>
      </c>
      <c r="V358" s="353">
        <v>88.45</v>
      </c>
      <c r="Y358" s="49">
        <v>2811650790</v>
      </c>
      <c r="Z358" s="49" t="s">
        <v>455</v>
      </c>
      <c r="AA358" s="324">
        <v>176.09</v>
      </c>
      <c r="AC358" s="401">
        <v>2811611280</v>
      </c>
      <c r="AD358" t="s">
        <v>717</v>
      </c>
      <c r="AE358" s="325">
        <v>77.16</v>
      </c>
      <c r="AG358" s="401">
        <v>2811606100</v>
      </c>
      <c r="AH358" t="s">
        <v>1337</v>
      </c>
      <c r="AI358" s="325">
        <v>371.29</v>
      </c>
    </row>
    <row r="359" spans="2:35">
      <c r="B359" s="210">
        <v>1310072283</v>
      </c>
      <c r="C359" s="220"/>
      <c r="E359" s="211">
        <f t="shared" si="107"/>
        <v>39.19</v>
      </c>
      <c r="F359" s="270">
        <v>33.31</v>
      </c>
      <c r="G359" s="174" t="s">
        <v>486</v>
      </c>
      <c r="H359" s="175" t="s">
        <v>995</v>
      </c>
      <c r="J359" s="49">
        <f t="shared" si="104"/>
        <v>1310072284</v>
      </c>
      <c r="K359" s="212">
        <f t="shared" si="105"/>
        <v>50.72</v>
      </c>
      <c r="L359" s="270">
        <v>43.11</v>
      </c>
      <c r="M359" s="270">
        <f t="shared" si="106"/>
        <v>43.11</v>
      </c>
      <c r="N359" s="270">
        <f t="shared" si="108"/>
        <v>43.111999999999995</v>
      </c>
      <c r="O359" s="259"/>
      <c r="P359" s="253"/>
      <c r="Q359" s="49">
        <v>2811650990</v>
      </c>
      <c r="R359" s="49" t="s">
        <v>456</v>
      </c>
      <c r="S359" s="49">
        <f t="shared" si="98"/>
        <v>211.17</v>
      </c>
      <c r="T359" s="49">
        <f t="shared" si="99"/>
        <v>179.83</v>
      </c>
      <c r="U359" s="324">
        <v>176.11</v>
      </c>
      <c r="V359" s="353">
        <v>185.94</v>
      </c>
      <c r="Y359" s="49">
        <v>2811650990</v>
      </c>
      <c r="Z359" s="49" t="s">
        <v>456</v>
      </c>
      <c r="AA359" s="324">
        <v>176.11</v>
      </c>
      <c r="AC359" s="401">
        <v>2811612220</v>
      </c>
      <c r="AD359" t="s">
        <v>763</v>
      </c>
      <c r="AE359" s="325">
        <v>168.72</v>
      </c>
      <c r="AG359" s="401">
        <v>2811606200</v>
      </c>
      <c r="AH359" t="s">
        <v>1339</v>
      </c>
      <c r="AI359" s="325">
        <v>371.29</v>
      </c>
    </row>
    <row r="360" spans="2:35">
      <c r="B360" s="210">
        <v>1310072284</v>
      </c>
      <c r="C360" s="220"/>
      <c r="E360" s="211">
        <f t="shared" si="107"/>
        <v>50.72</v>
      </c>
      <c r="F360" s="270">
        <v>43.11</v>
      </c>
      <c r="G360" s="174" t="s">
        <v>1208</v>
      </c>
      <c r="H360" s="175" t="s">
        <v>995</v>
      </c>
      <c r="J360" s="49">
        <f t="shared" si="104"/>
        <v>1310072378</v>
      </c>
      <c r="K360" s="212">
        <f t="shared" si="105"/>
        <v>87.16</v>
      </c>
      <c r="L360" s="270">
        <v>74.09</v>
      </c>
      <c r="M360" s="270">
        <f t="shared" si="106"/>
        <v>74.09</v>
      </c>
      <c r="N360" s="270">
        <f t="shared" si="108"/>
        <v>74.085999999999999</v>
      </c>
      <c r="O360" s="259"/>
      <c r="P360" s="253"/>
      <c r="Q360" s="49">
        <v>2811651890</v>
      </c>
      <c r="R360" s="49" t="s">
        <v>457</v>
      </c>
      <c r="S360" s="49">
        <f t="shared" si="98"/>
        <v>192.94</v>
      </c>
      <c r="T360" s="49">
        <f t="shared" si="99"/>
        <v>164.32</v>
      </c>
      <c r="U360" s="324">
        <v>176.72</v>
      </c>
      <c r="V360" s="353">
        <v>146.80000000000001</v>
      </c>
      <c r="Y360" s="49">
        <v>2811651890</v>
      </c>
      <c r="Z360" s="49" t="s">
        <v>457</v>
      </c>
      <c r="AA360" s="324">
        <v>176.72</v>
      </c>
      <c r="AC360" s="401">
        <v>2811612880</v>
      </c>
      <c r="AD360" t="s">
        <v>764</v>
      </c>
      <c r="AE360" s="402">
        <v>65.95</v>
      </c>
      <c r="AG360" s="401">
        <v>2811606510</v>
      </c>
      <c r="AH360" t="s">
        <v>761</v>
      </c>
      <c r="AI360" s="402">
        <v>20.12</v>
      </c>
    </row>
    <row r="361" spans="2:35">
      <c r="B361" s="210">
        <v>1310072378</v>
      </c>
      <c r="C361" s="220"/>
      <c r="E361" s="211">
        <f t="shared" si="107"/>
        <v>87.16</v>
      </c>
      <c r="F361" s="270">
        <v>74.09</v>
      </c>
      <c r="G361" s="174" t="s">
        <v>1209</v>
      </c>
      <c r="H361" s="175" t="s">
        <v>995</v>
      </c>
      <c r="J361" s="49">
        <f t="shared" si="104"/>
        <v>1310072286</v>
      </c>
      <c r="K361" s="212">
        <f t="shared" si="105"/>
        <v>105.34</v>
      </c>
      <c r="L361" s="270">
        <v>89.54</v>
      </c>
      <c r="M361" s="270">
        <f t="shared" si="106"/>
        <v>89.54</v>
      </c>
      <c r="N361" s="270">
        <f t="shared" si="108"/>
        <v>89.539000000000001</v>
      </c>
      <c r="O361" s="259"/>
      <c r="P361" s="249"/>
      <c r="Q361" s="49">
        <v>2811652090</v>
      </c>
      <c r="R361" s="49" t="s">
        <v>458</v>
      </c>
      <c r="S361" s="49">
        <f t="shared" si="98"/>
        <v>238.9</v>
      </c>
      <c r="T361" s="49">
        <f t="shared" si="99"/>
        <v>203.46</v>
      </c>
      <c r="U361" s="324">
        <v>207.06</v>
      </c>
      <c r="V361" s="353">
        <v>178.74</v>
      </c>
      <c r="Y361" s="49">
        <v>2811652090</v>
      </c>
      <c r="Z361" s="49" t="s">
        <v>458</v>
      </c>
      <c r="AA361" s="324">
        <v>207.06</v>
      </c>
      <c r="AC361" s="401">
        <v>2811615490</v>
      </c>
      <c r="AD361" t="s">
        <v>453</v>
      </c>
      <c r="AE361" s="325">
        <v>136.88</v>
      </c>
      <c r="AG361" s="401">
        <v>2811611080</v>
      </c>
      <c r="AH361" t="s">
        <v>762</v>
      </c>
      <c r="AI361" s="325">
        <v>76.760000000000005</v>
      </c>
    </row>
    <row r="362" spans="2:35">
      <c r="B362" s="210">
        <v>1310072286</v>
      </c>
      <c r="C362" s="220"/>
      <c r="E362" s="211">
        <f t="shared" si="107"/>
        <v>105.34</v>
      </c>
      <c r="F362" s="270">
        <v>89.54</v>
      </c>
      <c r="G362" s="174" t="s">
        <v>1210</v>
      </c>
      <c r="H362" s="175" t="s">
        <v>995</v>
      </c>
      <c r="J362" s="49">
        <f t="shared" si="104"/>
        <v>1310072287</v>
      </c>
      <c r="K362" s="212">
        <f t="shared" si="105"/>
        <v>275.86</v>
      </c>
      <c r="L362" s="270">
        <v>234.48</v>
      </c>
      <c r="M362" s="270">
        <f t="shared" si="106"/>
        <v>234.48</v>
      </c>
      <c r="N362" s="270">
        <f t="shared" si="108"/>
        <v>234.48099999999999</v>
      </c>
      <c r="O362" s="259"/>
      <c r="P362" s="249"/>
      <c r="Q362" s="49">
        <v>2811652190</v>
      </c>
      <c r="R362" s="49" t="s">
        <v>459</v>
      </c>
      <c r="S362" s="49">
        <f t="shared" si="98"/>
        <v>211.92</v>
      </c>
      <c r="T362" s="49">
        <f t="shared" si="99"/>
        <v>180.47</v>
      </c>
      <c r="U362" s="324">
        <v>179.07</v>
      </c>
      <c r="V362" s="353">
        <v>178.78</v>
      </c>
      <c r="Y362" s="49">
        <v>2811652190</v>
      </c>
      <c r="Z362" s="49" t="s">
        <v>459</v>
      </c>
      <c r="AA362" s="324">
        <v>179.07</v>
      </c>
      <c r="AC362" s="401">
        <v>2811621080</v>
      </c>
      <c r="AD362" t="s">
        <v>765</v>
      </c>
      <c r="AE362" s="325">
        <v>67.62</v>
      </c>
      <c r="AG362" s="401">
        <v>2811611280</v>
      </c>
      <c r="AH362" t="s">
        <v>717</v>
      </c>
      <c r="AI362" s="325">
        <v>90.6</v>
      </c>
    </row>
    <row r="363" spans="2:35">
      <c r="B363" s="210">
        <v>1310072287</v>
      </c>
      <c r="C363" s="220"/>
      <c r="E363" s="211">
        <f t="shared" si="107"/>
        <v>275.86</v>
      </c>
      <c r="F363" s="270">
        <v>234.48</v>
      </c>
      <c r="G363" s="174" t="s">
        <v>1211</v>
      </c>
      <c r="H363" s="175" t="s">
        <v>995</v>
      </c>
      <c r="J363" s="49">
        <f t="shared" si="104"/>
        <v>1310072288</v>
      </c>
      <c r="K363" s="212">
        <f t="shared" si="105"/>
        <v>357.14</v>
      </c>
      <c r="L363" s="270">
        <v>303.57</v>
      </c>
      <c r="M363" s="270">
        <f t="shared" si="106"/>
        <v>303.57</v>
      </c>
      <c r="N363" s="270">
        <f t="shared" si="108"/>
        <v>303.56899999999996</v>
      </c>
      <c r="O363" s="259"/>
      <c r="P363" s="249"/>
      <c r="Q363" s="49">
        <v>2811661490</v>
      </c>
      <c r="R363" s="49" t="s">
        <v>460</v>
      </c>
      <c r="S363" s="49">
        <f t="shared" si="98"/>
        <v>213.76</v>
      </c>
      <c r="T363" s="49">
        <f t="shared" si="99"/>
        <v>182.04</v>
      </c>
      <c r="U363" s="324">
        <v>139.27000000000001</v>
      </c>
      <c r="V363" s="353">
        <v>179.39</v>
      </c>
      <c r="Y363" s="49">
        <v>2811661490</v>
      </c>
      <c r="Z363" s="49" t="s">
        <v>460</v>
      </c>
      <c r="AA363" s="324">
        <v>139.27000000000001</v>
      </c>
      <c r="AC363" s="401">
        <v>2811640790</v>
      </c>
      <c r="AD363" t="s">
        <v>454</v>
      </c>
      <c r="AE363" s="325">
        <v>171.99</v>
      </c>
      <c r="AG363" s="401">
        <v>2811612220</v>
      </c>
      <c r="AH363" t="s">
        <v>763</v>
      </c>
      <c r="AI363" s="325">
        <v>198.12</v>
      </c>
    </row>
    <row r="364" spans="2:35">
      <c r="B364" s="210">
        <v>1310072288</v>
      </c>
      <c r="C364" s="220"/>
      <c r="E364" s="211">
        <f t="shared" si="107"/>
        <v>357.14</v>
      </c>
      <c r="F364" s="270">
        <v>303.57</v>
      </c>
      <c r="G364" s="174" t="s">
        <v>1013</v>
      </c>
      <c r="H364" s="175" t="s">
        <v>995</v>
      </c>
      <c r="J364" s="49">
        <f t="shared" si="104"/>
        <v>1310072289</v>
      </c>
      <c r="K364" s="212">
        <f t="shared" si="105"/>
        <v>1151.5899999999999</v>
      </c>
      <c r="L364" s="270">
        <v>978.85</v>
      </c>
      <c r="M364" s="270">
        <f t="shared" si="106"/>
        <v>978.85</v>
      </c>
      <c r="N364" s="270">
        <f t="shared" si="108"/>
        <v>978.85149999999987</v>
      </c>
      <c r="O364" s="259"/>
      <c r="P364" s="253"/>
      <c r="Q364" s="49">
        <v>2811661890</v>
      </c>
      <c r="R364" s="49" t="s">
        <v>461</v>
      </c>
      <c r="S364" s="49">
        <f t="shared" si="98"/>
        <v>192.94</v>
      </c>
      <c r="T364" s="49">
        <f t="shared" si="99"/>
        <v>164.32</v>
      </c>
      <c r="U364" s="324">
        <v>155.41999999999999</v>
      </c>
      <c r="V364" s="353">
        <v>206.73</v>
      </c>
      <c r="Y364" s="49">
        <v>2811661890</v>
      </c>
      <c r="Z364" s="49" t="s">
        <v>461</v>
      </c>
      <c r="AA364" s="324">
        <v>155.41999999999999</v>
      </c>
      <c r="AC364" s="401">
        <v>2811646280</v>
      </c>
      <c r="AD364" t="s">
        <v>1676</v>
      </c>
      <c r="AE364" s="325">
        <v>143.62</v>
      </c>
      <c r="AG364" s="401">
        <v>2811612880</v>
      </c>
      <c r="AH364" t="s">
        <v>764</v>
      </c>
      <c r="AI364" s="325">
        <v>77.44</v>
      </c>
    </row>
    <row r="365" spans="2:35">
      <c r="B365" s="210">
        <v>1310072289</v>
      </c>
      <c r="C365" s="220"/>
      <c r="E365" s="211">
        <f t="shared" si="107"/>
        <v>1151.5899999999999</v>
      </c>
      <c r="F365" s="270">
        <v>978.85</v>
      </c>
      <c r="G365" s="174" t="s">
        <v>487</v>
      </c>
      <c r="H365" s="175" t="s">
        <v>995</v>
      </c>
      <c r="J365" s="49">
        <f t="shared" si="104"/>
        <v>1310072293</v>
      </c>
      <c r="K365" s="212">
        <f t="shared" si="105"/>
        <v>720.01</v>
      </c>
      <c r="L365" s="270">
        <v>612.01</v>
      </c>
      <c r="M365" s="270">
        <f t="shared" si="106"/>
        <v>612.01</v>
      </c>
      <c r="N365" s="270">
        <f t="shared" si="108"/>
        <v>612.00850000000003</v>
      </c>
      <c r="O365" s="259"/>
      <c r="P365" s="253"/>
      <c r="Q365" s="49">
        <v>2811662800</v>
      </c>
      <c r="R365" s="49" t="s">
        <v>766</v>
      </c>
      <c r="S365" s="49">
        <f t="shared" si="98"/>
        <v>117.27</v>
      </c>
      <c r="T365" s="49">
        <f t="shared" si="99"/>
        <v>99.87</v>
      </c>
      <c r="U365" s="324">
        <v>88.38</v>
      </c>
      <c r="V365" s="353">
        <v>178.78</v>
      </c>
      <c r="Y365" s="49">
        <v>2811662800</v>
      </c>
      <c r="Z365" s="49" t="s">
        <v>766</v>
      </c>
      <c r="AA365" s="324">
        <v>88.38</v>
      </c>
      <c r="AC365" s="401">
        <v>2811650790</v>
      </c>
      <c r="AD365" t="s">
        <v>455</v>
      </c>
      <c r="AE365" s="325">
        <v>184.33</v>
      </c>
      <c r="AG365" s="401">
        <v>2811615490</v>
      </c>
      <c r="AH365" t="s">
        <v>453</v>
      </c>
      <c r="AI365" s="325">
        <v>160.72999999999999</v>
      </c>
    </row>
    <row r="366" spans="2:35">
      <c r="B366" s="210">
        <v>1310072293</v>
      </c>
      <c r="C366" s="220"/>
      <c r="E366" s="211">
        <f t="shared" si="107"/>
        <v>720.01</v>
      </c>
      <c r="F366" s="270">
        <v>612.01</v>
      </c>
      <c r="G366" s="174" t="s">
        <v>488</v>
      </c>
      <c r="H366" s="175" t="s">
        <v>995</v>
      </c>
      <c r="J366" s="49">
        <f t="shared" si="104"/>
        <v>1310072294</v>
      </c>
      <c r="K366" s="212">
        <f t="shared" si="105"/>
        <v>874.43</v>
      </c>
      <c r="L366" s="270">
        <v>743.27</v>
      </c>
      <c r="M366" s="270">
        <f t="shared" si="106"/>
        <v>743.27</v>
      </c>
      <c r="N366" s="270">
        <f t="shared" si="108"/>
        <v>743.26549999999997</v>
      </c>
      <c r="O366" s="259"/>
      <c r="P366" s="253"/>
      <c r="Q366" s="49">
        <v>2811662890</v>
      </c>
      <c r="R366" s="49" t="s">
        <v>1363</v>
      </c>
      <c r="S366" s="49">
        <f t="shared" si="98"/>
        <v>63.06</v>
      </c>
      <c r="T366" s="49">
        <f t="shared" si="99"/>
        <v>53.7</v>
      </c>
      <c r="U366" s="324">
        <v>49.84</v>
      </c>
      <c r="V366" s="353">
        <v>139.05000000000001</v>
      </c>
      <c r="Y366" s="49">
        <v>2811662890</v>
      </c>
      <c r="Z366" s="49" t="s">
        <v>1363</v>
      </c>
      <c r="AA366" s="324">
        <v>49.84</v>
      </c>
      <c r="AC366" s="401">
        <v>2811650990</v>
      </c>
      <c r="AD366" t="s">
        <v>456</v>
      </c>
      <c r="AE366" s="325">
        <v>179.83</v>
      </c>
      <c r="AG366" s="401">
        <v>2811621080</v>
      </c>
      <c r="AH366" t="s">
        <v>765</v>
      </c>
      <c r="AI366" s="325">
        <v>79.41</v>
      </c>
    </row>
    <row r="367" spans="2:35">
      <c r="B367" s="210">
        <v>1310072294</v>
      </c>
      <c r="C367" s="220"/>
      <c r="E367" s="211">
        <f t="shared" si="107"/>
        <v>874.43</v>
      </c>
      <c r="F367" s="270">
        <v>743.27</v>
      </c>
      <c r="G367" s="174" t="s">
        <v>1212</v>
      </c>
      <c r="H367" s="175" t="s">
        <v>995</v>
      </c>
      <c r="J367" s="49">
        <f t="shared" si="104"/>
        <v>1310072295</v>
      </c>
      <c r="K367" s="212">
        <f t="shared" si="105"/>
        <v>704.12</v>
      </c>
      <c r="L367" s="270">
        <v>598.5</v>
      </c>
      <c r="M367" s="270">
        <f t="shared" si="106"/>
        <v>598.5</v>
      </c>
      <c r="N367" s="270">
        <f t="shared" si="108"/>
        <v>598.50199999999995</v>
      </c>
      <c r="O367" s="259"/>
      <c r="P367" s="249"/>
      <c r="Q367" s="49">
        <v>2811665390</v>
      </c>
      <c r="R367" s="49" t="s">
        <v>462</v>
      </c>
      <c r="S367" s="49">
        <f t="shared" si="98"/>
        <v>635.83000000000004</v>
      </c>
      <c r="T367" s="49">
        <f t="shared" si="99"/>
        <v>541.5</v>
      </c>
      <c r="U367" s="324">
        <v>551.08000000000004</v>
      </c>
      <c r="V367" s="353">
        <v>157.77000000000001</v>
      </c>
      <c r="Y367" s="49">
        <v>2811665390</v>
      </c>
      <c r="Z367" s="49" t="s">
        <v>462</v>
      </c>
      <c r="AA367" s="324">
        <v>551.08000000000004</v>
      </c>
      <c r="AC367" s="401">
        <v>2811651890</v>
      </c>
      <c r="AD367" t="s">
        <v>457</v>
      </c>
      <c r="AE367" s="325">
        <v>164.32</v>
      </c>
      <c r="AG367" s="401">
        <v>2811640790</v>
      </c>
      <c r="AH367" t="s">
        <v>454</v>
      </c>
      <c r="AI367" s="325">
        <v>201.96</v>
      </c>
    </row>
    <row r="368" spans="2:35">
      <c r="B368" s="210">
        <v>1310072295</v>
      </c>
      <c r="C368" s="220"/>
      <c r="E368" s="211">
        <f t="shared" si="107"/>
        <v>704.12</v>
      </c>
      <c r="F368" s="270">
        <v>598.5</v>
      </c>
      <c r="G368" s="174" t="s">
        <v>1213</v>
      </c>
      <c r="H368" s="175" t="s">
        <v>995</v>
      </c>
      <c r="J368" s="49">
        <f t="shared" si="104"/>
        <v>1310072373</v>
      </c>
      <c r="K368" s="212">
        <f t="shared" si="105"/>
        <v>695.48</v>
      </c>
      <c r="L368" s="270">
        <v>591.16</v>
      </c>
      <c r="M368" s="270">
        <f t="shared" si="106"/>
        <v>591.16</v>
      </c>
      <c r="N368" s="270">
        <f t="shared" si="108"/>
        <v>591.15800000000002</v>
      </c>
      <c r="O368" s="259"/>
      <c r="P368" s="249"/>
      <c r="Q368" s="49">
        <v>2811700000</v>
      </c>
      <c r="R368" s="49" t="s">
        <v>767</v>
      </c>
      <c r="S368" s="49">
        <f t="shared" si="98"/>
        <v>370.54</v>
      </c>
      <c r="T368" s="49">
        <f t="shared" si="99"/>
        <v>315.56</v>
      </c>
      <c r="U368" s="324">
        <v>354.06</v>
      </c>
      <c r="V368" s="353">
        <v>88.38</v>
      </c>
      <c r="Y368" s="49">
        <v>2811700000</v>
      </c>
      <c r="Z368" s="49" t="s">
        <v>767</v>
      </c>
      <c r="AA368" s="324">
        <v>354.06</v>
      </c>
      <c r="AC368" s="401">
        <v>2811652090</v>
      </c>
      <c r="AD368" t="s">
        <v>458</v>
      </c>
      <c r="AE368" s="325">
        <v>203.46</v>
      </c>
      <c r="AG368" s="401">
        <v>2811646280</v>
      </c>
      <c r="AH368" t="s">
        <v>1676</v>
      </c>
      <c r="AI368" s="325">
        <v>168.65</v>
      </c>
    </row>
    <row r="369" spans="2:35">
      <c r="B369" s="210">
        <v>1310072373</v>
      </c>
      <c r="C369" s="220"/>
      <c r="E369" s="211">
        <f t="shared" si="107"/>
        <v>695.48</v>
      </c>
      <c r="F369" s="270">
        <v>591.16</v>
      </c>
      <c r="G369" s="174" t="s">
        <v>1214</v>
      </c>
      <c r="H369" s="175" t="s">
        <v>995</v>
      </c>
      <c r="J369" s="49">
        <f t="shared" si="104"/>
        <v>1310072374</v>
      </c>
      <c r="K369" s="212">
        <f t="shared" si="105"/>
        <v>830.81</v>
      </c>
      <c r="L369" s="270">
        <v>706.19</v>
      </c>
      <c r="M369" s="270">
        <f t="shared" si="106"/>
        <v>706.19</v>
      </c>
      <c r="N369" s="270">
        <f t="shared" si="108"/>
        <v>706.18849999999998</v>
      </c>
      <c r="O369" s="259"/>
      <c r="P369" s="253"/>
      <c r="Q369" s="49">
        <v>2811700290</v>
      </c>
      <c r="R369" s="49" t="s">
        <v>463</v>
      </c>
      <c r="S369" s="49">
        <f t="shared" si="98"/>
        <v>131.29</v>
      </c>
      <c r="T369" s="49">
        <f t="shared" si="99"/>
        <v>111.81</v>
      </c>
      <c r="U369" s="324">
        <v>118.53</v>
      </c>
      <c r="V369" s="353">
        <v>50.68</v>
      </c>
      <c r="Y369" s="49">
        <v>2811700290</v>
      </c>
      <c r="Z369" s="49" t="s">
        <v>463</v>
      </c>
      <c r="AA369" s="324">
        <v>118.53</v>
      </c>
      <c r="AC369" s="401">
        <v>2811652190</v>
      </c>
      <c r="AD369" t="s">
        <v>459</v>
      </c>
      <c r="AE369" s="325">
        <v>180.47</v>
      </c>
      <c r="AG369" s="401">
        <v>2811650790</v>
      </c>
      <c r="AH369" t="s">
        <v>455</v>
      </c>
      <c r="AI369" s="325">
        <v>216.45</v>
      </c>
    </row>
    <row r="370" spans="2:35">
      <c r="B370" s="210">
        <v>1310072374</v>
      </c>
      <c r="C370" s="220"/>
      <c r="E370" s="211">
        <f t="shared" si="107"/>
        <v>830.81</v>
      </c>
      <c r="F370" s="270">
        <v>706.19</v>
      </c>
      <c r="G370" s="174" t="s">
        <v>1215</v>
      </c>
      <c r="H370" s="175" t="s">
        <v>995</v>
      </c>
      <c r="J370" s="49">
        <f t="shared" si="104"/>
        <v>1310072296</v>
      </c>
      <c r="K370" s="212">
        <f t="shared" si="105"/>
        <v>100.25</v>
      </c>
      <c r="L370" s="270">
        <v>85.21</v>
      </c>
      <c r="M370" s="270">
        <f t="shared" si="106"/>
        <v>85.21</v>
      </c>
      <c r="N370" s="270">
        <f t="shared" si="108"/>
        <v>85.212499999999991</v>
      </c>
      <c r="O370" s="259"/>
      <c r="P370" s="253"/>
      <c r="Q370" s="49">
        <v>2811700390</v>
      </c>
      <c r="R370" s="49" t="s">
        <v>464</v>
      </c>
      <c r="S370" s="49">
        <f t="shared" si="98"/>
        <v>183.1</v>
      </c>
      <c r="T370" s="49">
        <f t="shared" si="99"/>
        <v>155.93</v>
      </c>
      <c r="U370" s="324">
        <v>163.31</v>
      </c>
      <c r="V370" s="353">
        <v>559.44000000000005</v>
      </c>
      <c r="Y370" s="49">
        <v>2811700390</v>
      </c>
      <c r="Z370" s="49" t="s">
        <v>464</v>
      </c>
      <c r="AA370" s="324">
        <v>163.31</v>
      </c>
      <c r="AC370" s="401">
        <v>2811661490</v>
      </c>
      <c r="AD370" t="s">
        <v>460</v>
      </c>
      <c r="AE370" s="325">
        <v>182.04</v>
      </c>
      <c r="AG370" s="401">
        <v>2811650990</v>
      </c>
      <c r="AH370" t="s">
        <v>456</v>
      </c>
      <c r="AI370" s="325">
        <v>211.17</v>
      </c>
    </row>
    <row r="371" spans="2:35">
      <c r="B371" s="210">
        <v>1310072296</v>
      </c>
      <c r="C371" s="220"/>
      <c r="E371" s="211">
        <f t="shared" si="107"/>
        <v>100.25</v>
      </c>
      <c r="F371" s="270">
        <v>85.21</v>
      </c>
      <c r="G371" s="174" t="s">
        <v>1216</v>
      </c>
      <c r="H371" s="175" t="s">
        <v>995</v>
      </c>
      <c r="J371" s="49">
        <f t="shared" si="104"/>
        <v>1310072297</v>
      </c>
      <c r="K371" s="212">
        <f t="shared" si="105"/>
        <v>95.52</v>
      </c>
      <c r="L371" s="270">
        <v>81.19</v>
      </c>
      <c r="M371" s="270">
        <f t="shared" si="106"/>
        <v>81.19</v>
      </c>
      <c r="N371" s="270">
        <f t="shared" si="108"/>
        <v>81.191999999999993</v>
      </c>
      <c r="O371" s="259"/>
      <c r="P371" s="249"/>
      <c r="Q371" s="49">
        <v>2811700490</v>
      </c>
      <c r="R371" s="49" t="s">
        <v>465</v>
      </c>
      <c r="S371" s="49">
        <f t="shared" si="98"/>
        <v>200.68</v>
      </c>
      <c r="T371" s="49">
        <f t="shared" si="99"/>
        <v>170.9</v>
      </c>
      <c r="U371" s="324">
        <v>173.93</v>
      </c>
      <c r="V371" s="353">
        <v>359.28</v>
      </c>
      <c r="Y371" s="49">
        <v>2811700490</v>
      </c>
      <c r="Z371" s="49" t="s">
        <v>465</v>
      </c>
      <c r="AA371" s="324">
        <v>173.93</v>
      </c>
      <c r="AC371" s="401">
        <v>2811661890</v>
      </c>
      <c r="AD371" t="s">
        <v>461</v>
      </c>
      <c r="AE371" s="325">
        <v>164.32</v>
      </c>
      <c r="AG371" s="401">
        <v>2811651890</v>
      </c>
      <c r="AH371" t="s">
        <v>457</v>
      </c>
      <c r="AI371" s="325">
        <v>192.94</v>
      </c>
    </row>
    <row r="372" spans="2:35">
      <c r="B372" s="210">
        <v>1310072297</v>
      </c>
      <c r="C372" s="220"/>
      <c r="E372" s="211">
        <f t="shared" si="107"/>
        <v>95.52</v>
      </c>
      <c r="F372" s="270">
        <v>81.19</v>
      </c>
      <c r="G372" s="174" t="s">
        <v>492</v>
      </c>
      <c r="H372" s="175" t="s">
        <v>995</v>
      </c>
      <c r="J372" s="49">
        <f t="shared" si="104"/>
        <v>1310072290</v>
      </c>
      <c r="K372" s="212">
        <f t="shared" si="105"/>
        <v>47.64</v>
      </c>
      <c r="L372" s="270">
        <v>40.49</v>
      </c>
      <c r="M372" s="270">
        <f t="shared" si="106"/>
        <v>40.49</v>
      </c>
      <c r="N372" s="270">
        <f t="shared" si="108"/>
        <v>40.494</v>
      </c>
      <c r="O372" s="259"/>
      <c r="P372" s="253"/>
      <c r="Q372" s="49">
        <v>2811700590</v>
      </c>
      <c r="R372" s="49" t="s">
        <v>466</v>
      </c>
      <c r="S372" s="49">
        <f t="shared" si="98"/>
        <v>235.84</v>
      </c>
      <c r="T372" s="49">
        <f t="shared" si="99"/>
        <v>200.85</v>
      </c>
      <c r="U372" s="324">
        <v>233.15</v>
      </c>
      <c r="V372" s="353">
        <v>119.12</v>
      </c>
      <c r="Y372" s="49">
        <v>2811700590</v>
      </c>
      <c r="Z372" s="49" t="s">
        <v>466</v>
      </c>
      <c r="AA372" s="324">
        <v>233.15</v>
      </c>
      <c r="AC372" s="401">
        <v>2811662800</v>
      </c>
      <c r="AD372" t="s">
        <v>766</v>
      </c>
      <c r="AE372" s="325">
        <v>99.87</v>
      </c>
      <c r="AG372" s="401">
        <v>2811652090</v>
      </c>
      <c r="AH372" t="s">
        <v>458</v>
      </c>
      <c r="AI372" s="325">
        <v>238.9</v>
      </c>
    </row>
    <row r="373" spans="2:35">
      <c r="B373" s="210">
        <v>1310072290</v>
      </c>
      <c r="C373" s="220"/>
      <c r="E373" s="211">
        <f t="shared" si="107"/>
        <v>47.64</v>
      </c>
      <c r="F373" s="270">
        <v>40.49</v>
      </c>
      <c r="G373" s="174" t="s">
        <v>1016</v>
      </c>
      <c r="H373" s="175" t="s">
        <v>995</v>
      </c>
      <c r="J373" s="49">
        <f t="shared" si="104"/>
        <v>1310072292</v>
      </c>
      <c r="K373" s="212">
        <f t="shared" si="105"/>
        <v>54.88</v>
      </c>
      <c r="L373" s="270">
        <v>46.65</v>
      </c>
      <c r="M373" s="270">
        <f t="shared" si="106"/>
        <v>46.65</v>
      </c>
      <c r="N373" s="270">
        <f t="shared" si="108"/>
        <v>46.648000000000003</v>
      </c>
      <c r="O373" s="259"/>
      <c r="P373" s="249"/>
      <c r="Q373" s="49">
        <v>2811700690</v>
      </c>
      <c r="R373" s="49" t="s">
        <v>467</v>
      </c>
      <c r="S373" s="49">
        <f t="shared" si="98"/>
        <v>105.61</v>
      </c>
      <c r="T373" s="49">
        <f t="shared" si="99"/>
        <v>89.94</v>
      </c>
      <c r="U373" s="324">
        <v>136.63</v>
      </c>
      <c r="V373" s="353">
        <v>164.12</v>
      </c>
      <c r="Y373" s="49">
        <v>2811700690</v>
      </c>
      <c r="Z373" s="49" t="s">
        <v>467</v>
      </c>
      <c r="AA373" s="324">
        <v>136.63</v>
      </c>
      <c r="AC373" s="401">
        <v>2811662890</v>
      </c>
      <c r="AD373" t="s">
        <v>1363</v>
      </c>
      <c r="AE373" s="402">
        <v>53.7</v>
      </c>
      <c r="AG373" s="401">
        <v>2811652190</v>
      </c>
      <c r="AH373" t="s">
        <v>459</v>
      </c>
      <c r="AI373" s="402">
        <v>211.92</v>
      </c>
    </row>
    <row r="374" spans="2:35">
      <c r="B374" s="210">
        <v>1310072292</v>
      </c>
      <c r="C374" s="220"/>
      <c r="E374" s="211">
        <f t="shared" si="107"/>
        <v>54.88</v>
      </c>
      <c r="F374" s="270">
        <v>46.65</v>
      </c>
      <c r="G374" s="174" t="s">
        <v>1217</v>
      </c>
      <c r="H374" s="175" t="s">
        <v>995</v>
      </c>
      <c r="J374" s="49">
        <f t="shared" si="104"/>
        <v>1310256082</v>
      </c>
      <c r="K374" s="212">
        <f t="shared" si="105"/>
        <v>54.44</v>
      </c>
      <c r="L374" s="270">
        <v>46.27</v>
      </c>
      <c r="M374" s="270">
        <f t="shared" si="106"/>
        <v>46.27</v>
      </c>
      <c r="N374" s="270">
        <f t="shared" si="108"/>
        <v>46.273999999999994</v>
      </c>
      <c r="O374" s="259"/>
      <c r="P374" s="249"/>
      <c r="Q374" s="49">
        <v>2811701280</v>
      </c>
      <c r="R374" s="49" t="s">
        <v>768</v>
      </c>
      <c r="S374" s="49">
        <f t="shared" si="98"/>
        <v>105.61</v>
      </c>
      <c r="T374" s="49">
        <f t="shared" si="99"/>
        <v>89.94</v>
      </c>
      <c r="U374" s="324">
        <v>152.94</v>
      </c>
      <c r="V374" s="353">
        <v>176.55</v>
      </c>
      <c r="Y374" s="49">
        <v>2811701280</v>
      </c>
      <c r="Z374" s="49" t="s">
        <v>768</v>
      </c>
      <c r="AA374" s="324">
        <v>152.94</v>
      </c>
      <c r="AC374" s="401">
        <v>2811665390</v>
      </c>
      <c r="AD374" t="s">
        <v>462</v>
      </c>
      <c r="AE374" s="325">
        <v>541.5</v>
      </c>
      <c r="AG374" s="401">
        <v>2811661490</v>
      </c>
      <c r="AH374" t="s">
        <v>460</v>
      </c>
      <c r="AI374" s="325">
        <v>213.76</v>
      </c>
    </row>
    <row r="375" spans="2:35">
      <c r="B375" s="210">
        <v>1310256082</v>
      </c>
      <c r="C375" s="220"/>
      <c r="E375" s="211">
        <f t="shared" si="107"/>
        <v>54.44</v>
      </c>
      <c r="F375" s="270">
        <v>46.27</v>
      </c>
      <c r="G375" s="174" t="s">
        <v>1218</v>
      </c>
      <c r="H375" s="175" t="s">
        <v>995</v>
      </c>
      <c r="J375" s="49">
        <f t="shared" si="104"/>
        <v>1310256514</v>
      </c>
      <c r="K375" s="212">
        <f t="shared" si="105"/>
        <v>44.43</v>
      </c>
      <c r="L375" s="270">
        <v>37.770000000000003</v>
      </c>
      <c r="M375" s="270">
        <f t="shared" si="106"/>
        <v>37.770000000000003</v>
      </c>
      <c r="N375" s="270">
        <f t="shared" si="108"/>
        <v>37.765499999999996</v>
      </c>
      <c r="O375" s="259"/>
      <c r="P375" s="249"/>
      <c r="Q375" s="49">
        <v>2811702800</v>
      </c>
      <c r="R375" s="49" t="s">
        <v>589</v>
      </c>
      <c r="S375" s="49">
        <f t="shared" si="98"/>
        <v>41.58</v>
      </c>
      <c r="T375" s="49">
        <f t="shared" si="99"/>
        <v>35.4</v>
      </c>
      <c r="U375" s="324">
        <v>37.200000000000003</v>
      </c>
      <c r="V375" s="353">
        <v>234.32</v>
      </c>
      <c r="Y375" s="49">
        <v>2811702800</v>
      </c>
      <c r="Z375" s="49" t="s">
        <v>589</v>
      </c>
      <c r="AA375" s="324">
        <v>37.200000000000003</v>
      </c>
      <c r="AC375" s="401">
        <v>2811700000</v>
      </c>
      <c r="AD375" t="s">
        <v>767</v>
      </c>
      <c r="AE375" s="325">
        <v>315.56</v>
      </c>
      <c r="AG375" s="401">
        <v>2811661890</v>
      </c>
      <c r="AH375" t="s">
        <v>461</v>
      </c>
      <c r="AI375" s="325">
        <v>192.94</v>
      </c>
    </row>
    <row r="376" spans="2:35">
      <c r="B376" s="210">
        <v>1310256514</v>
      </c>
      <c r="C376" s="220"/>
      <c r="E376" s="211">
        <f t="shared" si="107"/>
        <v>44.43</v>
      </c>
      <c r="F376" s="270">
        <v>37.770000000000003</v>
      </c>
      <c r="G376" s="174" t="s">
        <v>1219</v>
      </c>
      <c r="H376" s="175" t="s">
        <v>995</v>
      </c>
      <c r="J376" s="49">
        <f t="shared" si="104"/>
        <v>1310256325</v>
      </c>
      <c r="K376" s="212">
        <f t="shared" si="105"/>
        <v>40.81</v>
      </c>
      <c r="L376" s="270">
        <v>34.69</v>
      </c>
      <c r="M376" s="270">
        <f t="shared" si="106"/>
        <v>34.69</v>
      </c>
      <c r="N376" s="270">
        <f t="shared" si="108"/>
        <v>34.688499999999998</v>
      </c>
      <c r="O376" s="259"/>
      <c r="P376" s="249"/>
      <c r="Q376" s="49">
        <v>2811702890</v>
      </c>
      <c r="R376" s="49" t="s">
        <v>1732</v>
      </c>
      <c r="S376" s="49">
        <f t="shared" si="98"/>
        <v>58.1</v>
      </c>
      <c r="T376" s="49">
        <f t="shared" si="99"/>
        <v>49.47</v>
      </c>
      <c r="U376" s="324">
        <v>30.81</v>
      </c>
      <c r="V376" s="353">
        <v>138.68</v>
      </c>
      <c r="Y376" s="49">
        <v>2811702890</v>
      </c>
      <c r="Z376" s="49" t="s">
        <v>1732</v>
      </c>
      <c r="AA376" s="324">
        <v>30.81</v>
      </c>
      <c r="AC376" s="401">
        <v>2811700290</v>
      </c>
      <c r="AD376" t="s">
        <v>463</v>
      </c>
      <c r="AE376" s="325">
        <v>111.81</v>
      </c>
      <c r="AG376" s="401">
        <v>2811662800</v>
      </c>
      <c r="AH376" t="s">
        <v>766</v>
      </c>
      <c r="AI376" s="325">
        <v>117.27</v>
      </c>
    </row>
    <row r="377" spans="2:35">
      <c r="B377" s="210">
        <v>1310256325</v>
      </c>
      <c r="C377" s="220"/>
      <c r="E377" s="211">
        <f t="shared" si="107"/>
        <v>40.81</v>
      </c>
      <c r="F377" s="270">
        <v>34.69</v>
      </c>
      <c r="G377" s="174" t="s">
        <v>511</v>
      </c>
      <c r="H377" s="175" t="s">
        <v>995</v>
      </c>
      <c r="J377" s="49">
        <f t="shared" si="104"/>
        <v>1310201169</v>
      </c>
      <c r="K377" s="212">
        <f t="shared" si="105"/>
        <v>18.7</v>
      </c>
      <c r="L377" s="270">
        <v>15.9</v>
      </c>
      <c r="M377" s="270">
        <f t="shared" si="106"/>
        <v>15.9</v>
      </c>
      <c r="N377" s="270">
        <f t="shared" si="108"/>
        <v>15.895</v>
      </c>
      <c r="O377" s="259"/>
      <c r="P377" s="249"/>
      <c r="Q377" s="49">
        <v>2811705190</v>
      </c>
      <c r="R377" s="49" t="s">
        <v>468</v>
      </c>
      <c r="S377" s="49">
        <f t="shared" si="98"/>
        <v>769.27</v>
      </c>
      <c r="T377" s="49">
        <f t="shared" si="99"/>
        <v>655.14</v>
      </c>
      <c r="U377" s="324">
        <v>699.77</v>
      </c>
      <c r="V377" s="353">
        <v>153.61000000000001</v>
      </c>
      <c r="Y377" s="49">
        <v>2811705190</v>
      </c>
      <c r="Z377" s="49" t="s">
        <v>468</v>
      </c>
      <c r="AA377" s="324">
        <v>699.77</v>
      </c>
      <c r="AC377" s="401">
        <v>2811700390</v>
      </c>
      <c r="AD377" t="s">
        <v>464</v>
      </c>
      <c r="AE377" s="325">
        <v>155.93</v>
      </c>
      <c r="AG377" s="401">
        <v>2811662890</v>
      </c>
      <c r="AH377" t="s">
        <v>1363</v>
      </c>
      <c r="AI377" s="325">
        <v>63.06</v>
      </c>
    </row>
    <row r="378" spans="2:35">
      <c r="B378" s="210">
        <v>1310201169</v>
      </c>
      <c r="C378" s="220"/>
      <c r="E378" s="211">
        <f t="shared" si="107"/>
        <v>18.7</v>
      </c>
      <c r="F378" s="270">
        <v>15.9</v>
      </c>
      <c r="G378" s="174" t="s">
        <v>1220</v>
      </c>
      <c r="H378" s="175" t="s">
        <v>995</v>
      </c>
      <c r="J378" s="49">
        <f t="shared" si="104"/>
        <v>1310072403</v>
      </c>
      <c r="K378" s="212">
        <f t="shared" si="105"/>
        <v>12.47</v>
      </c>
      <c r="L378" s="270">
        <v>10.6</v>
      </c>
      <c r="M378" s="270">
        <f t="shared" si="106"/>
        <v>10.6</v>
      </c>
      <c r="N378" s="270">
        <f t="shared" si="108"/>
        <v>10.599500000000001</v>
      </c>
      <c r="O378" s="259"/>
      <c r="P378" s="249"/>
      <c r="Q378" s="49">
        <v>2811706100</v>
      </c>
      <c r="R378" s="49" t="s">
        <v>1381</v>
      </c>
      <c r="S378" s="49">
        <f t="shared" si="98"/>
        <v>488.19</v>
      </c>
      <c r="T378" s="49">
        <f t="shared" si="99"/>
        <v>415.76</v>
      </c>
      <c r="U378" s="324">
        <v>423.12</v>
      </c>
      <c r="V378" s="353">
        <v>37.200000000000003</v>
      </c>
      <c r="Y378" s="49">
        <v>2811706100</v>
      </c>
      <c r="Z378" s="49" t="s">
        <v>1381</v>
      </c>
      <c r="AA378" s="324">
        <v>423.12</v>
      </c>
      <c r="AC378" s="401">
        <v>2811700490</v>
      </c>
      <c r="AD378" t="s">
        <v>465</v>
      </c>
      <c r="AE378" s="325">
        <v>170.9</v>
      </c>
      <c r="AG378" s="401">
        <v>2811665390</v>
      </c>
      <c r="AH378" t="s">
        <v>462</v>
      </c>
      <c r="AI378" s="325">
        <v>635.83000000000004</v>
      </c>
    </row>
    <row r="379" spans="2:35">
      <c r="B379" s="210">
        <v>1310072403</v>
      </c>
      <c r="C379" s="220"/>
      <c r="E379" s="211">
        <f t="shared" si="107"/>
        <v>12.47</v>
      </c>
      <c r="F379" s="270">
        <v>10.6</v>
      </c>
      <c r="G379" s="174" t="s">
        <v>498</v>
      </c>
      <c r="H379" s="175" t="s">
        <v>995</v>
      </c>
      <c r="J379" s="49">
        <f t="shared" si="104"/>
        <v>1310203228</v>
      </c>
      <c r="K379" s="212">
        <f t="shared" si="105"/>
        <v>7</v>
      </c>
      <c r="L379" s="270">
        <v>5.95</v>
      </c>
      <c r="M379" s="270">
        <f t="shared" si="106"/>
        <v>5.95</v>
      </c>
      <c r="N379" s="270">
        <f t="shared" si="108"/>
        <v>5.95</v>
      </c>
      <c r="O379" s="259"/>
      <c r="P379" s="249"/>
      <c r="Q379" s="49">
        <v>2811706200</v>
      </c>
      <c r="R379" s="49" t="s">
        <v>1383</v>
      </c>
      <c r="S379" s="49">
        <f t="shared" si="98"/>
        <v>488.19</v>
      </c>
      <c r="T379" s="49">
        <f t="shared" si="99"/>
        <v>415.76</v>
      </c>
      <c r="U379" s="324">
        <v>423.12</v>
      </c>
      <c r="V379" s="353">
        <v>32.049999999999997</v>
      </c>
      <c r="Y379" s="49">
        <v>2811706200</v>
      </c>
      <c r="Z379" s="49" t="s">
        <v>1383</v>
      </c>
      <c r="AA379" s="324">
        <v>423.12</v>
      </c>
      <c r="AC379" s="401">
        <v>2811700590</v>
      </c>
      <c r="AD379" t="s">
        <v>466</v>
      </c>
      <c r="AE379" s="325">
        <v>200.85</v>
      </c>
      <c r="AG379" s="401">
        <v>2811700000</v>
      </c>
      <c r="AH379" t="s">
        <v>767</v>
      </c>
      <c r="AI379" s="325">
        <v>370.54</v>
      </c>
    </row>
    <row r="380" spans="2:35">
      <c r="B380" s="210">
        <v>1310203228</v>
      </c>
      <c r="C380" s="220"/>
      <c r="E380" s="211">
        <f t="shared" si="107"/>
        <v>7</v>
      </c>
      <c r="F380" s="270">
        <v>5.95</v>
      </c>
      <c r="G380" s="174" t="s">
        <v>1221</v>
      </c>
      <c r="H380" s="175" t="s">
        <v>995</v>
      </c>
      <c r="J380" s="49">
        <f t="shared" si="104"/>
        <v>1312100325</v>
      </c>
      <c r="K380" s="212">
        <f t="shared" si="105"/>
        <v>4.43</v>
      </c>
      <c r="L380" s="270">
        <v>3.77</v>
      </c>
      <c r="M380" s="270">
        <f t="shared" si="106"/>
        <v>3.77</v>
      </c>
      <c r="N380" s="270">
        <f t="shared" si="108"/>
        <v>3.7654999999999998</v>
      </c>
      <c r="O380" s="259"/>
      <c r="P380" s="249"/>
      <c r="Q380" s="49">
        <v>2811711080</v>
      </c>
      <c r="R380" s="49" t="s">
        <v>769</v>
      </c>
      <c r="S380" s="49">
        <f t="shared" si="98"/>
        <v>102.24</v>
      </c>
      <c r="T380" s="49">
        <f t="shared" si="99"/>
        <v>87.07</v>
      </c>
      <c r="U380" s="324">
        <v>128.41</v>
      </c>
      <c r="V380" s="353">
        <v>710.38</v>
      </c>
      <c r="Y380" s="49">
        <v>2811711080</v>
      </c>
      <c r="Z380" s="49" t="s">
        <v>769</v>
      </c>
      <c r="AA380" s="324">
        <v>128.41</v>
      </c>
      <c r="AC380" s="401">
        <v>2811700690</v>
      </c>
      <c r="AD380" t="s">
        <v>467</v>
      </c>
      <c r="AE380" s="325">
        <v>89.94</v>
      </c>
      <c r="AG380" s="401">
        <v>2811700290</v>
      </c>
      <c r="AH380" t="s">
        <v>463</v>
      </c>
      <c r="AI380" s="325">
        <v>131.29</v>
      </c>
    </row>
    <row r="381" spans="2:35">
      <c r="B381" s="210">
        <v>1312100325</v>
      </c>
      <c r="C381" s="220"/>
      <c r="E381" s="211">
        <f t="shared" si="107"/>
        <v>4.43</v>
      </c>
      <c r="F381" s="270">
        <v>3.77</v>
      </c>
      <c r="G381" s="174" t="s">
        <v>1222</v>
      </c>
      <c r="H381" s="175" t="s">
        <v>995</v>
      </c>
      <c r="J381" s="49">
        <f t="shared" si="104"/>
        <v>1312100326</v>
      </c>
      <c r="K381" s="212">
        <f t="shared" si="105"/>
        <v>4.46</v>
      </c>
      <c r="L381" s="270">
        <v>3.79</v>
      </c>
      <c r="M381" s="270">
        <f t="shared" si="106"/>
        <v>3.79</v>
      </c>
      <c r="N381" s="270">
        <f t="shared" si="108"/>
        <v>3.7909999999999999</v>
      </c>
      <c r="O381" s="259"/>
      <c r="P381" s="253"/>
      <c r="Q381" s="49">
        <v>2811711280</v>
      </c>
      <c r="R381" s="49" t="s">
        <v>770</v>
      </c>
      <c r="S381" s="49">
        <f t="shared" si="98"/>
        <v>118.19</v>
      </c>
      <c r="T381" s="49">
        <f t="shared" si="99"/>
        <v>100.65</v>
      </c>
      <c r="U381" s="324">
        <v>186.78</v>
      </c>
      <c r="V381" s="353">
        <v>379.51</v>
      </c>
      <c r="Y381" s="49">
        <v>2811711280</v>
      </c>
      <c r="Z381" s="49" t="s">
        <v>770</v>
      </c>
      <c r="AA381" s="324">
        <v>186.78</v>
      </c>
      <c r="AC381" s="401">
        <v>2811701280</v>
      </c>
      <c r="AD381" t="s">
        <v>768</v>
      </c>
      <c r="AE381" s="325">
        <v>89.94</v>
      </c>
      <c r="AG381" s="401">
        <v>2811700390</v>
      </c>
      <c r="AH381" t="s">
        <v>464</v>
      </c>
      <c r="AI381" s="325">
        <v>183.1</v>
      </c>
    </row>
    <row r="382" spans="2:35">
      <c r="B382" s="210">
        <v>1312100326</v>
      </c>
      <c r="C382" s="220"/>
      <c r="E382" s="211">
        <f t="shared" si="107"/>
        <v>4.46</v>
      </c>
      <c r="F382" s="270">
        <v>3.79</v>
      </c>
      <c r="G382" s="174" t="s">
        <v>1223</v>
      </c>
      <c r="H382" s="175" t="s">
        <v>995</v>
      </c>
      <c r="J382" s="49">
        <f t="shared" si="104"/>
        <v>1312100335</v>
      </c>
      <c r="K382" s="212">
        <f t="shared" si="105"/>
        <v>20.23</v>
      </c>
      <c r="L382" s="270">
        <v>17.2</v>
      </c>
      <c r="M382" s="270">
        <f t="shared" si="106"/>
        <v>17.2</v>
      </c>
      <c r="N382" s="270">
        <f t="shared" si="108"/>
        <v>17.195499999999999</v>
      </c>
      <c r="O382" s="259"/>
      <c r="P382" s="249"/>
      <c r="Q382" s="49">
        <v>2811712220</v>
      </c>
      <c r="R382" s="49" t="s">
        <v>771</v>
      </c>
      <c r="S382" s="49">
        <f t="shared" si="98"/>
        <v>216.12</v>
      </c>
      <c r="T382" s="49">
        <f t="shared" si="99"/>
        <v>184.05</v>
      </c>
      <c r="U382" s="324">
        <v>162.88</v>
      </c>
      <c r="V382" s="353">
        <v>379.51</v>
      </c>
      <c r="Y382" s="49">
        <v>2811712220</v>
      </c>
      <c r="Z382" s="49" t="s">
        <v>771</v>
      </c>
      <c r="AA382" s="324">
        <v>162.88</v>
      </c>
      <c r="AC382" s="401">
        <v>2811702800</v>
      </c>
      <c r="AD382" t="s">
        <v>589</v>
      </c>
      <c r="AE382" s="402">
        <v>35.4</v>
      </c>
      <c r="AG382" s="401">
        <v>2811700490</v>
      </c>
      <c r="AH382" t="s">
        <v>465</v>
      </c>
      <c r="AI382" s="402">
        <v>200.68</v>
      </c>
    </row>
    <row r="383" spans="2:35">
      <c r="B383" s="210">
        <v>1312100335</v>
      </c>
      <c r="C383" s="220"/>
      <c r="E383" s="211">
        <f t="shared" si="107"/>
        <v>20.23</v>
      </c>
      <c r="F383" s="270">
        <v>17.2</v>
      </c>
      <c r="G383" s="174" t="s">
        <v>1224</v>
      </c>
      <c r="H383" s="175" t="s">
        <v>995</v>
      </c>
      <c r="J383" s="49">
        <f t="shared" si="104"/>
        <v>1310072276</v>
      </c>
      <c r="K383" s="212">
        <f t="shared" si="105"/>
        <v>3.76</v>
      </c>
      <c r="L383" s="270">
        <v>3.2</v>
      </c>
      <c r="M383" s="270">
        <f t="shared" si="106"/>
        <v>3.2</v>
      </c>
      <c r="N383" s="270">
        <f t="shared" si="108"/>
        <v>3.1959999999999997</v>
      </c>
      <c r="O383" s="259"/>
      <c r="P383" s="249"/>
      <c r="Q383" s="49">
        <v>2811712880</v>
      </c>
      <c r="R383" s="49" t="s">
        <v>772</v>
      </c>
      <c r="S383" s="49">
        <f t="shared" si="98"/>
        <v>162.91</v>
      </c>
      <c r="T383" s="49">
        <f t="shared" si="99"/>
        <v>138.74</v>
      </c>
      <c r="U383" s="324">
        <v>132.16</v>
      </c>
      <c r="V383" s="353">
        <v>128.97999999999999</v>
      </c>
      <c r="Y383" s="49">
        <v>2811712880</v>
      </c>
      <c r="Z383" s="49" t="s">
        <v>772</v>
      </c>
      <c r="AA383" s="324">
        <v>132.16</v>
      </c>
      <c r="AC383" s="401">
        <v>2811702890</v>
      </c>
      <c r="AD383" t="s">
        <v>1732</v>
      </c>
      <c r="AE383" s="402">
        <v>49.47</v>
      </c>
      <c r="AG383" s="401">
        <v>2811700590</v>
      </c>
      <c r="AH383" t="s">
        <v>466</v>
      </c>
      <c r="AI383" s="402">
        <v>235.84</v>
      </c>
    </row>
    <row r="384" spans="2:35">
      <c r="B384" s="210">
        <v>1310072276</v>
      </c>
      <c r="C384" s="220"/>
      <c r="E384" s="211">
        <f t="shared" si="107"/>
        <v>3.76</v>
      </c>
      <c r="F384" s="270">
        <v>3.2</v>
      </c>
      <c r="G384" s="174" t="s">
        <v>1225</v>
      </c>
      <c r="H384" s="175" t="s">
        <v>995</v>
      </c>
      <c r="J384" s="49">
        <f t="shared" si="104"/>
        <v>1310073077</v>
      </c>
      <c r="K384" s="212">
        <f t="shared" si="105"/>
        <v>23.88</v>
      </c>
      <c r="L384" s="270">
        <v>20.3</v>
      </c>
      <c r="M384" s="270">
        <f t="shared" si="106"/>
        <v>20.3</v>
      </c>
      <c r="N384" s="270">
        <f t="shared" si="108"/>
        <v>20.297999999999998</v>
      </c>
      <c r="O384" s="259"/>
      <c r="P384" s="253"/>
      <c r="Q384" s="49">
        <v>2811715490</v>
      </c>
      <c r="R384" s="49" t="s">
        <v>469</v>
      </c>
      <c r="S384" s="49">
        <f t="shared" si="98"/>
        <v>216.12</v>
      </c>
      <c r="T384" s="49">
        <f t="shared" si="99"/>
        <v>184.05</v>
      </c>
      <c r="U384" s="324">
        <v>233.07</v>
      </c>
      <c r="V384" s="353">
        <v>187.59</v>
      </c>
      <c r="Y384" s="49">
        <v>2811715490</v>
      </c>
      <c r="Z384" s="49" t="s">
        <v>469</v>
      </c>
      <c r="AA384" s="324">
        <v>233.07</v>
      </c>
      <c r="AC384" s="401">
        <v>2811705190</v>
      </c>
      <c r="AD384" t="s">
        <v>468</v>
      </c>
      <c r="AE384" s="325">
        <v>655.14</v>
      </c>
      <c r="AG384" s="401">
        <v>2811700690</v>
      </c>
      <c r="AH384" t="s">
        <v>467</v>
      </c>
      <c r="AI384" s="325">
        <v>105.61</v>
      </c>
    </row>
    <row r="385" spans="2:35">
      <c r="B385" s="210">
        <v>1310073077</v>
      </c>
      <c r="C385" s="220"/>
      <c r="E385" s="211">
        <f t="shared" si="107"/>
        <v>23.88</v>
      </c>
      <c r="F385" s="270">
        <v>20.3</v>
      </c>
      <c r="G385" s="174" t="s">
        <v>1226</v>
      </c>
      <c r="H385" s="175" t="s">
        <v>995</v>
      </c>
      <c r="J385" s="49">
        <f t="shared" si="104"/>
        <v>1312100950</v>
      </c>
      <c r="K385" s="212">
        <f t="shared" si="105"/>
        <v>262.86</v>
      </c>
      <c r="L385" s="270">
        <v>223.43</v>
      </c>
      <c r="M385" s="270">
        <f t="shared" si="106"/>
        <v>223.43</v>
      </c>
      <c r="N385" s="270">
        <f t="shared" si="108"/>
        <v>223.43100000000001</v>
      </c>
      <c r="O385" s="259"/>
      <c r="P385" s="253"/>
      <c r="Q385" s="49">
        <v>2811721080</v>
      </c>
      <c r="R385" s="49" t="s">
        <v>773</v>
      </c>
      <c r="S385" s="49">
        <f t="shared" si="98"/>
        <v>105.88</v>
      </c>
      <c r="T385" s="49">
        <f t="shared" si="99"/>
        <v>90.17</v>
      </c>
      <c r="U385" s="324">
        <v>131.33000000000001</v>
      </c>
      <c r="V385" s="353">
        <v>163.56</v>
      </c>
      <c r="Y385" s="49">
        <v>2811721080</v>
      </c>
      <c r="Z385" s="49" t="s">
        <v>773</v>
      </c>
      <c r="AA385" s="324">
        <v>131.33000000000001</v>
      </c>
      <c r="AC385" s="401">
        <v>2811706100</v>
      </c>
      <c r="AD385" t="s">
        <v>1381</v>
      </c>
      <c r="AE385" s="325">
        <v>415.76</v>
      </c>
      <c r="AG385" s="401">
        <v>2811701280</v>
      </c>
      <c r="AH385" t="s">
        <v>768</v>
      </c>
      <c r="AI385" s="325">
        <v>105.61</v>
      </c>
    </row>
    <row r="386" spans="2:35">
      <c r="B386" s="210">
        <v>1312100950</v>
      </c>
      <c r="C386" s="220"/>
      <c r="E386" s="211">
        <f t="shared" si="107"/>
        <v>262.86</v>
      </c>
      <c r="F386" s="270">
        <v>223.43</v>
      </c>
      <c r="G386" s="174" t="s">
        <v>1227</v>
      </c>
      <c r="H386" s="175" t="s">
        <v>995</v>
      </c>
      <c r="J386" s="49">
        <f t="shared" si="104"/>
        <v>1312100951</v>
      </c>
      <c r="K386" s="212">
        <f t="shared" si="105"/>
        <v>303.2</v>
      </c>
      <c r="L386" s="270">
        <v>257.72000000000003</v>
      </c>
      <c r="M386" s="270">
        <f t="shared" si="106"/>
        <v>257.72000000000003</v>
      </c>
      <c r="N386" s="270">
        <f t="shared" si="108"/>
        <v>257.71999999999997</v>
      </c>
      <c r="O386" s="259"/>
      <c r="P386" s="253"/>
      <c r="Q386" s="49">
        <v>2811740790</v>
      </c>
      <c r="R386" s="49" t="s">
        <v>470</v>
      </c>
      <c r="S386" s="49">
        <f t="shared" si="98"/>
        <v>248.02</v>
      </c>
      <c r="T386" s="49">
        <f t="shared" si="99"/>
        <v>211.22</v>
      </c>
      <c r="U386" s="324">
        <v>214.96</v>
      </c>
      <c r="V386" s="353">
        <v>137.43</v>
      </c>
      <c r="Y386" s="49">
        <v>2811740790</v>
      </c>
      <c r="Z386" s="49" t="s">
        <v>470</v>
      </c>
      <c r="AA386" s="324">
        <v>214.96</v>
      </c>
      <c r="AC386" s="401">
        <v>2811706200</v>
      </c>
      <c r="AD386" t="s">
        <v>1383</v>
      </c>
      <c r="AE386" s="325">
        <v>415.76</v>
      </c>
      <c r="AG386" s="401">
        <v>2811702800</v>
      </c>
      <c r="AH386" t="s">
        <v>589</v>
      </c>
      <c r="AI386" s="325">
        <v>41.58</v>
      </c>
    </row>
    <row r="387" spans="2:35">
      <c r="B387" s="210">
        <v>1312100951</v>
      </c>
      <c r="C387" s="220"/>
      <c r="E387" s="211">
        <f t="shared" si="107"/>
        <v>303.2</v>
      </c>
      <c r="F387" s="270">
        <v>257.72000000000003</v>
      </c>
      <c r="G387" s="174" t="s">
        <v>1228</v>
      </c>
      <c r="H387" s="175" t="s">
        <v>995</v>
      </c>
      <c r="J387" s="49">
        <f t="shared" si="104"/>
        <v>1312100952</v>
      </c>
      <c r="K387" s="212">
        <f t="shared" si="105"/>
        <v>324.86</v>
      </c>
      <c r="L387" s="270">
        <v>276.13</v>
      </c>
      <c r="M387" s="270">
        <f t="shared" si="106"/>
        <v>276.13</v>
      </c>
      <c r="N387" s="270">
        <f t="shared" si="108"/>
        <v>276.13100000000003</v>
      </c>
      <c r="O387" s="259"/>
      <c r="P387" s="253"/>
      <c r="Q387" s="49">
        <v>2811746280</v>
      </c>
      <c r="R387" s="49" t="s">
        <v>1677</v>
      </c>
      <c r="S387" s="49">
        <f t="shared" si="98"/>
        <v>247.96</v>
      </c>
      <c r="T387" s="49">
        <f t="shared" si="99"/>
        <v>211.17</v>
      </c>
      <c r="U387" s="324">
        <v>214.91</v>
      </c>
      <c r="V387" s="353">
        <v>234.22</v>
      </c>
      <c r="Y387" s="49">
        <v>2811746280</v>
      </c>
      <c r="Z387" s="49" t="s">
        <v>1677</v>
      </c>
      <c r="AA387" s="324">
        <v>214.91</v>
      </c>
      <c r="AC387" s="401">
        <v>2811711080</v>
      </c>
      <c r="AD387" t="s">
        <v>769</v>
      </c>
      <c r="AE387" s="325">
        <v>87.07</v>
      </c>
      <c r="AG387" s="401">
        <v>2811702890</v>
      </c>
      <c r="AH387" t="s">
        <v>1732</v>
      </c>
      <c r="AI387" s="325">
        <v>58.1</v>
      </c>
    </row>
    <row r="388" spans="2:35">
      <c r="B388" s="210">
        <v>1312100952</v>
      </c>
      <c r="C388" s="220"/>
      <c r="E388" s="211">
        <f t="shared" si="107"/>
        <v>324.86</v>
      </c>
      <c r="F388" s="270">
        <v>276.13</v>
      </c>
      <c r="G388" s="174" t="s">
        <v>1229</v>
      </c>
      <c r="H388" s="175" t="s">
        <v>995</v>
      </c>
      <c r="J388" s="49">
        <f t="shared" si="104"/>
        <v>1312100953</v>
      </c>
      <c r="K388" s="212">
        <f t="shared" si="105"/>
        <v>370.82</v>
      </c>
      <c r="L388" s="270">
        <v>315.2</v>
      </c>
      <c r="M388" s="270">
        <f t="shared" si="106"/>
        <v>315.2</v>
      </c>
      <c r="N388" s="270">
        <f t="shared" si="108"/>
        <v>315.197</v>
      </c>
      <c r="O388" s="259"/>
      <c r="P388" s="253"/>
      <c r="Q388" s="49">
        <v>2811750790</v>
      </c>
      <c r="R388" s="49" t="s">
        <v>471</v>
      </c>
      <c r="S388" s="49">
        <f t="shared" si="98"/>
        <v>257.99</v>
      </c>
      <c r="T388" s="49">
        <f t="shared" si="99"/>
        <v>219.71</v>
      </c>
      <c r="U388" s="324">
        <v>223.6</v>
      </c>
      <c r="V388" s="353">
        <v>131.88999999999999</v>
      </c>
      <c r="Y388" s="49">
        <v>2811750790</v>
      </c>
      <c r="Z388" s="49" t="s">
        <v>471</v>
      </c>
      <c r="AA388" s="324">
        <v>223.6</v>
      </c>
      <c r="AC388" s="401">
        <v>2811711280</v>
      </c>
      <c r="AD388" t="s">
        <v>770</v>
      </c>
      <c r="AE388" s="325">
        <v>100.65</v>
      </c>
      <c r="AG388" s="401">
        <v>2811705190</v>
      </c>
      <c r="AH388" t="s">
        <v>468</v>
      </c>
      <c r="AI388" s="325">
        <v>769.27</v>
      </c>
    </row>
    <row r="389" spans="2:35">
      <c r="B389" s="210">
        <v>1312100953</v>
      </c>
      <c r="C389" s="220"/>
      <c r="E389" s="211">
        <f t="shared" si="107"/>
        <v>370.82</v>
      </c>
      <c r="F389" s="270">
        <v>315.2</v>
      </c>
      <c r="G389" s="174" t="s">
        <v>1230</v>
      </c>
      <c r="H389" s="175" t="s">
        <v>995</v>
      </c>
      <c r="J389" s="49">
        <f t="shared" si="104"/>
        <v>1312100954</v>
      </c>
      <c r="K389" s="212">
        <f t="shared" si="105"/>
        <v>594.04</v>
      </c>
      <c r="L389" s="270">
        <v>504.93</v>
      </c>
      <c r="M389" s="270">
        <f t="shared" si="106"/>
        <v>504.93</v>
      </c>
      <c r="N389" s="270">
        <f t="shared" si="108"/>
        <v>504.93399999999997</v>
      </c>
      <c r="O389" s="259"/>
      <c r="P389" s="253"/>
      <c r="Q389" s="49">
        <v>2811756280</v>
      </c>
      <c r="R389" s="49" t="s">
        <v>774</v>
      </c>
      <c r="S389" s="49">
        <f t="shared" si="98"/>
        <v>292.86</v>
      </c>
      <c r="T389" s="49">
        <f t="shared" si="99"/>
        <v>249.41</v>
      </c>
      <c r="U389" s="324">
        <v>253.83</v>
      </c>
      <c r="V389" s="353">
        <v>236.13</v>
      </c>
      <c r="Y389" s="49">
        <v>2811756280</v>
      </c>
      <c r="Z389" s="49" t="s">
        <v>774</v>
      </c>
      <c r="AA389" s="324">
        <v>253.83</v>
      </c>
      <c r="AC389" s="401">
        <v>2811712220</v>
      </c>
      <c r="AD389" t="s">
        <v>771</v>
      </c>
      <c r="AE389" s="325">
        <v>184.05</v>
      </c>
      <c r="AG389" s="401">
        <v>2811706100</v>
      </c>
      <c r="AH389" t="s">
        <v>1381</v>
      </c>
      <c r="AI389" s="325">
        <v>488.19</v>
      </c>
    </row>
    <row r="390" spans="2:35">
      <c r="B390" s="210">
        <v>1312100954</v>
      </c>
      <c r="C390" s="220"/>
      <c r="E390" s="211">
        <f t="shared" si="107"/>
        <v>594.04</v>
      </c>
      <c r="F390" s="270">
        <v>504.93</v>
      </c>
      <c r="G390" s="174" t="s">
        <v>1231</v>
      </c>
      <c r="H390" s="175" t="s">
        <v>995</v>
      </c>
      <c r="J390" s="49">
        <f t="shared" si="104"/>
        <v>1312100955</v>
      </c>
      <c r="K390" s="212">
        <f t="shared" si="105"/>
        <v>928.02</v>
      </c>
      <c r="L390" s="270">
        <v>788.82</v>
      </c>
      <c r="M390" s="270">
        <f t="shared" si="106"/>
        <v>788.82</v>
      </c>
      <c r="N390" s="270">
        <f t="shared" si="108"/>
        <v>788.81700000000001</v>
      </c>
      <c r="O390" s="259"/>
      <c r="P390" s="253"/>
      <c r="Q390" s="49">
        <v>2811760790</v>
      </c>
      <c r="R390" s="49" t="s">
        <v>472</v>
      </c>
      <c r="S390" s="49">
        <f t="shared" si="98"/>
        <v>262.35000000000002</v>
      </c>
      <c r="T390" s="49">
        <f t="shared" si="99"/>
        <v>223.42</v>
      </c>
      <c r="U390" s="324">
        <v>227.38</v>
      </c>
      <c r="V390" s="353">
        <v>215.85</v>
      </c>
      <c r="Y390" s="49">
        <v>2811760790</v>
      </c>
      <c r="Z390" s="49" t="s">
        <v>472</v>
      </c>
      <c r="AA390" s="324">
        <v>227.38</v>
      </c>
      <c r="AC390" s="401">
        <v>2811712880</v>
      </c>
      <c r="AD390" t="s">
        <v>772</v>
      </c>
      <c r="AE390" s="402">
        <v>138.74</v>
      </c>
      <c r="AG390" s="401">
        <v>2811706200</v>
      </c>
      <c r="AH390" t="s">
        <v>1383</v>
      </c>
      <c r="AI390" s="402">
        <v>488.19</v>
      </c>
    </row>
    <row r="391" spans="2:35">
      <c r="B391" s="210">
        <v>1312100955</v>
      </c>
      <c r="C391" s="220"/>
      <c r="E391" s="211">
        <f t="shared" si="107"/>
        <v>928.02</v>
      </c>
      <c r="F391" s="270">
        <v>788.82</v>
      </c>
      <c r="G391" s="174" t="s">
        <v>1232</v>
      </c>
      <c r="K391" s="212"/>
      <c r="L391" s="269"/>
      <c r="M391" s="270"/>
      <c r="N391" s="270"/>
      <c r="O391" s="259"/>
      <c r="P391" s="253"/>
      <c r="Q391" s="49">
        <v>2811760990</v>
      </c>
      <c r="R391" s="49" t="s">
        <v>473</v>
      </c>
      <c r="S391" s="49">
        <f t="shared" si="98"/>
        <v>264.31</v>
      </c>
      <c r="T391" s="49">
        <f t="shared" si="99"/>
        <v>225.1</v>
      </c>
      <c r="U391" s="324">
        <v>290.02999999999997</v>
      </c>
      <c r="V391" s="353">
        <v>226.99</v>
      </c>
      <c r="Y391" s="49">
        <v>2811760990</v>
      </c>
      <c r="Z391" s="49" t="s">
        <v>473</v>
      </c>
      <c r="AA391" s="324">
        <v>290.02999999999997</v>
      </c>
      <c r="AC391" s="401">
        <v>2811715490</v>
      </c>
      <c r="AD391" t="s">
        <v>469</v>
      </c>
      <c r="AE391" s="325">
        <v>184.05</v>
      </c>
      <c r="AG391" s="401">
        <v>2811711080</v>
      </c>
      <c r="AH391" t="s">
        <v>769</v>
      </c>
      <c r="AI391" s="325">
        <v>102.24</v>
      </c>
    </row>
    <row r="392" spans="2:35">
      <c r="E392" s="211"/>
      <c r="F392" s="269"/>
      <c r="J392" s="194">
        <f>B393*$K$13</f>
        <v>2811004600</v>
      </c>
      <c r="K392" s="206">
        <v>776.15</v>
      </c>
      <c r="L392" s="270">
        <v>659.73</v>
      </c>
      <c r="M392" s="270">
        <f t="shared" si="106"/>
        <v>659.73</v>
      </c>
      <c r="N392" s="270">
        <f>K392*$N$13</f>
        <v>659.72749999999996</v>
      </c>
      <c r="O392" s="259"/>
      <c r="P392" s="253"/>
      <c r="Q392" s="49">
        <v>2811761890</v>
      </c>
      <c r="R392" s="49" t="s">
        <v>474</v>
      </c>
      <c r="S392" s="49">
        <f t="shared" si="98"/>
        <v>241.83</v>
      </c>
      <c r="T392" s="49">
        <f t="shared" si="99"/>
        <v>205.95</v>
      </c>
      <c r="U392" s="324">
        <v>233.04</v>
      </c>
      <c r="V392" s="353">
        <v>254.93</v>
      </c>
      <c r="Y392" s="49">
        <v>2811761890</v>
      </c>
      <c r="Z392" s="49" t="s">
        <v>474</v>
      </c>
      <c r="AA392" s="324">
        <v>233.04</v>
      </c>
      <c r="AC392" s="401">
        <v>2811721080</v>
      </c>
      <c r="AD392" t="s">
        <v>773</v>
      </c>
      <c r="AE392" s="325">
        <v>90.17</v>
      </c>
      <c r="AG392" s="401">
        <v>2811711280</v>
      </c>
      <c r="AH392" t="s">
        <v>770</v>
      </c>
      <c r="AI392" s="325">
        <v>118.19</v>
      </c>
    </row>
    <row r="393" spans="2:35">
      <c r="B393" s="210">
        <v>2811004600</v>
      </c>
      <c r="C393" s="248"/>
      <c r="D393" s="351"/>
      <c r="E393" s="211">
        <v>776.15</v>
      </c>
      <c r="F393" s="270">
        <v>659.73</v>
      </c>
      <c r="G393" s="214" t="s">
        <v>1233</v>
      </c>
      <c r="H393" s="219"/>
      <c r="J393" s="49">
        <f>B394*$K$13</f>
        <v>2810084600</v>
      </c>
      <c r="K393" s="212">
        <f>VLOOKUP(J393,$Q$14:$V$1164,3,FALSE)</f>
        <v>1043.28</v>
      </c>
      <c r="L393" s="270">
        <v>886.79</v>
      </c>
      <c r="M393" s="270">
        <f t="shared" si="106"/>
        <v>886.79</v>
      </c>
      <c r="N393" s="270">
        <f>K393*$N$13</f>
        <v>886.7879999999999</v>
      </c>
      <c r="O393" s="259"/>
      <c r="P393" s="253"/>
      <c r="Q393" s="49">
        <v>2811762090</v>
      </c>
      <c r="R393" s="49" t="s">
        <v>475</v>
      </c>
      <c r="S393" s="49">
        <f t="shared" si="98"/>
        <v>298.41000000000003</v>
      </c>
      <c r="T393" s="49">
        <f t="shared" si="99"/>
        <v>254.13</v>
      </c>
      <c r="U393" s="324">
        <v>258.62</v>
      </c>
      <c r="V393" s="353">
        <v>227.01</v>
      </c>
      <c r="Y393" s="49">
        <v>2811762090</v>
      </c>
      <c r="Z393" s="49" t="s">
        <v>475</v>
      </c>
      <c r="AA393" s="324">
        <v>258.62</v>
      </c>
      <c r="AC393" s="401">
        <v>2811740790</v>
      </c>
      <c r="AD393" t="s">
        <v>470</v>
      </c>
      <c r="AE393" s="325">
        <v>211.22</v>
      </c>
      <c r="AG393" s="401">
        <v>2811712220</v>
      </c>
      <c r="AH393" t="s">
        <v>771</v>
      </c>
      <c r="AI393" s="325">
        <v>216.12</v>
      </c>
    </row>
    <row r="394" spans="2:35">
      <c r="B394" s="210">
        <v>2810084600</v>
      </c>
      <c r="C394" s="202"/>
      <c r="D394" s="343"/>
      <c r="E394" s="211">
        <f>VLOOKUP(B394,$Q$14:$V$1164,3,FALSE)</f>
        <v>1043.28</v>
      </c>
      <c r="F394" s="270">
        <v>886.79</v>
      </c>
      <c r="G394" s="174" t="s">
        <v>1234</v>
      </c>
      <c r="K394" s="212"/>
      <c r="L394" s="270"/>
      <c r="M394" s="270"/>
      <c r="N394" s="270"/>
      <c r="O394" s="259"/>
      <c r="P394" s="249"/>
      <c r="Q394" s="49">
        <v>2811762190</v>
      </c>
      <c r="R394" s="49" t="s">
        <v>476</v>
      </c>
      <c r="S394" s="49">
        <f t="shared" si="98"/>
        <v>262.33999999999997</v>
      </c>
      <c r="T394" s="49">
        <f t="shared" si="99"/>
        <v>223.41</v>
      </c>
      <c r="U394" s="324">
        <v>227.37</v>
      </c>
      <c r="V394" s="353">
        <v>383.02</v>
      </c>
      <c r="Y394" s="49">
        <v>2811762190</v>
      </c>
      <c r="Z394" s="49" t="s">
        <v>476</v>
      </c>
      <c r="AA394" s="324">
        <v>227.37</v>
      </c>
      <c r="AC394" s="401">
        <v>2811746280</v>
      </c>
      <c r="AD394" t="s">
        <v>1677</v>
      </c>
      <c r="AE394" s="325">
        <v>211.17</v>
      </c>
      <c r="AG394" s="401">
        <v>2811712880</v>
      </c>
      <c r="AH394" t="s">
        <v>772</v>
      </c>
      <c r="AI394" s="325">
        <v>162.91</v>
      </c>
    </row>
    <row r="395" spans="2:35">
      <c r="E395" s="211"/>
      <c r="F395" s="211"/>
      <c r="H395" s="380"/>
      <c r="I395" s="388"/>
      <c r="J395" s="381">
        <f>B396*$K$13</f>
        <v>2811105705</v>
      </c>
      <c r="K395" s="382"/>
      <c r="L395" s="379"/>
      <c r="M395" s="379"/>
      <c r="N395" s="379"/>
      <c r="O395" s="259"/>
      <c r="P395" s="253"/>
      <c r="Q395" s="49">
        <v>2811770990</v>
      </c>
      <c r="R395" s="49" t="s">
        <v>477</v>
      </c>
      <c r="S395" s="49">
        <f t="shared" si="98"/>
        <v>255.49</v>
      </c>
      <c r="T395" s="49">
        <f t="shared" si="99"/>
        <v>217.58</v>
      </c>
      <c r="U395" s="324">
        <v>191.53</v>
      </c>
      <c r="V395" s="353">
        <v>234.21</v>
      </c>
      <c r="Y395" s="49">
        <v>2811770990</v>
      </c>
      <c r="Z395" s="49" t="s">
        <v>477</v>
      </c>
      <c r="AA395" s="324">
        <v>191.53</v>
      </c>
      <c r="AC395" s="401">
        <v>2811750790</v>
      </c>
      <c r="AD395" t="s">
        <v>471</v>
      </c>
      <c r="AE395" s="325">
        <v>219.71</v>
      </c>
      <c r="AG395" s="401">
        <v>2811715490</v>
      </c>
      <c r="AH395" t="s">
        <v>469</v>
      </c>
      <c r="AI395" s="325">
        <v>216.12</v>
      </c>
    </row>
    <row r="396" spans="2:35">
      <c r="B396" s="354">
        <v>2811105705</v>
      </c>
      <c r="C396" s="381"/>
      <c r="D396" s="384"/>
      <c r="E396" s="372" t="e">
        <f>VLOOKUP(B396,$Q$14:$V$1164,3,FALSE)</f>
        <v>#N/A</v>
      </c>
      <c r="F396" s="372">
        <v>60.05</v>
      </c>
      <c r="G396" s="373" t="s">
        <v>1235</v>
      </c>
      <c r="H396" s="380"/>
      <c r="I396" s="381"/>
      <c r="J396" s="381">
        <f>B397*$K$13</f>
        <v>2811105710</v>
      </c>
      <c r="K396" s="382"/>
      <c r="L396" s="379"/>
      <c r="M396" s="379"/>
      <c r="N396" s="379"/>
      <c r="O396" s="259"/>
      <c r="P396" s="253"/>
      <c r="Q396" s="49">
        <v>2811771490</v>
      </c>
      <c r="R396" s="49" t="s">
        <v>478</v>
      </c>
      <c r="S396" s="49">
        <f t="shared" si="98"/>
        <v>244.49</v>
      </c>
      <c r="T396" s="49">
        <f t="shared" si="99"/>
        <v>208.21</v>
      </c>
      <c r="U396" s="324">
        <v>177.4</v>
      </c>
      <c r="V396" s="353">
        <v>262.51</v>
      </c>
      <c r="Y396" s="49">
        <v>2811771490</v>
      </c>
      <c r="Z396" s="49" t="s">
        <v>478</v>
      </c>
      <c r="AA396" s="324">
        <v>177.4</v>
      </c>
      <c r="AC396" s="401">
        <v>2811756280</v>
      </c>
      <c r="AD396" t="s">
        <v>774</v>
      </c>
      <c r="AE396" s="325">
        <v>249.41</v>
      </c>
      <c r="AG396" s="401">
        <v>2811721080</v>
      </c>
      <c r="AH396" t="s">
        <v>773</v>
      </c>
      <c r="AI396" s="325">
        <v>105.88</v>
      </c>
    </row>
    <row r="397" spans="2:35">
      <c r="B397" s="354">
        <v>2811105710</v>
      </c>
      <c r="C397" s="381"/>
      <c r="D397" s="384"/>
      <c r="E397" s="372" t="e">
        <f>VLOOKUP(B397,$Q$14:$V$1164,3,FALSE)</f>
        <v>#N/A</v>
      </c>
      <c r="F397" s="372">
        <v>96.86</v>
      </c>
      <c r="G397" s="373" t="s">
        <v>1747</v>
      </c>
      <c r="K397" s="212"/>
      <c r="L397" s="270"/>
      <c r="M397" s="270"/>
      <c r="N397" s="270"/>
      <c r="O397" s="259"/>
      <c r="P397" s="253"/>
      <c r="Q397" s="49">
        <v>2811771890</v>
      </c>
      <c r="R397" s="49" t="s">
        <v>479</v>
      </c>
      <c r="S397" s="49">
        <f t="shared" si="98"/>
        <v>244.49</v>
      </c>
      <c r="T397" s="49">
        <f t="shared" si="99"/>
        <v>208.21</v>
      </c>
      <c r="U397" s="324">
        <v>223.63</v>
      </c>
      <c r="V397" s="353">
        <v>227</v>
      </c>
      <c r="Y397" s="49">
        <v>2811771890</v>
      </c>
      <c r="Z397" s="49" t="s">
        <v>479</v>
      </c>
      <c r="AA397" s="324">
        <v>223.63</v>
      </c>
      <c r="AC397" s="401">
        <v>2811760790</v>
      </c>
      <c r="AD397" t="s">
        <v>472</v>
      </c>
      <c r="AE397" s="325">
        <v>223.42</v>
      </c>
      <c r="AG397" s="401">
        <v>2811740790</v>
      </c>
      <c r="AH397" t="s">
        <v>470</v>
      </c>
      <c r="AI397" s="325">
        <v>248.02</v>
      </c>
    </row>
    <row r="398" spans="2:35">
      <c r="E398" s="211"/>
      <c r="F398" s="211"/>
      <c r="J398" s="49">
        <f t="shared" ref="J398:J408" si="109">B399*$K$13</f>
        <v>2811007900</v>
      </c>
      <c r="K398" s="212">
        <f t="shared" ref="K398:K408" si="110">VLOOKUP(J398,$Q$14:$V$1164,3,FALSE)</f>
        <v>18.600000000000001</v>
      </c>
      <c r="L398" s="270">
        <v>15.81</v>
      </c>
      <c r="M398" s="270">
        <f t="shared" si="106"/>
        <v>15.81</v>
      </c>
      <c r="N398" s="270">
        <f t="shared" ref="N398:N408" si="111">K398*$N$13</f>
        <v>15.81</v>
      </c>
      <c r="O398" s="259"/>
      <c r="P398" s="253"/>
      <c r="Q398" s="49">
        <v>2811772090</v>
      </c>
      <c r="R398" s="49" t="s">
        <v>480</v>
      </c>
      <c r="S398" s="49">
        <f t="shared" si="98"/>
        <v>303.37</v>
      </c>
      <c r="T398" s="49">
        <f t="shared" si="99"/>
        <v>258.36</v>
      </c>
      <c r="U398" s="324">
        <v>262.94</v>
      </c>
      <c r="V398" s="353">
        <v>194.44</v>
      </c>
      <c r="Y398" s="49">
        <v>2811772090</v>
      </c>
      <c r="Z398" s="49" t="s">
        <v>480</v>
      </c>
      <c r="AA398" s="324">
        <v>262.94</v>
      </c>
      <c r="AC398" s="401">
        <v>2811760990</v>
      </c>
      <c r="AD398" t="s">
        <v>473</v>
      </c>
      <c r="AE398" s="325">
        <v>225.1</v>
      </c>
      <c r="AG398" s="401">
        <v>2811746280</v>
      </c>
      <c r="AH398" t="s">
        <v>1677</v>
      </c>
      <c r="AI398" s="325">
        <v>247.96</v>
      </c>
    </row>
    <row r="399" spans="2:35">
      <c r="B399" s="210">
        <v>2811007900</v>
      </c>
      <c r="E399" s="211">
        <f t="shared" ref="E399:E409" si="112">VLOOKUP(B399,$Q$14:$V$1164,3,FALSE)</f>
        <v>18.600000000000001</v>
      </c>
      <c r="F399" s="270">
        <v>15.81</v>
      </c>
      <c r="G399" s="174" t="s">
        <v>1236</v>
      </c>
      <c r="H399" s="175" t="s">
        <v>1237</v>
      </c>
      <c r="J399" s="49">
        <f t="shared" si="109"/>
        <v>2811117900</v>
      </c>
      <c r="K399" s="212">
        <f t="shared" si="110"/>
        <v>31.96</v>
      </c>
      <c r="L399" s="270">
        <v>27.17</v>
      </c>
      <c r="M399" s="270">
        <f t="shared" si="106"/>
        <v>27.17</v>
      </c>
      <c r="N399" s="270">
        <f t="shared" si="111"/>
        <v>27.166</v>
      </c>
      <c r="O399" s="259"/>
      <c r="P399" s="253"/>
      <c r="Q399" s="49">
        <v>2811772800</v>
      </c>
      <c r="R399" s="49" t="s">
        <v>775</v>
      </c>
      <c r="S399" s="49">
        <f t="shared" ref="S399:S462" si="113">VLOOKUP(Q399,$AG$13:$AI$982,3,FALSE)</f>
        <v>108.5</v>
      </c>
      <c r="T399" s="49">
        <f t="shared" ref="T399:T462" si="114">VLOOKUP(Q399,$AC$13:$AE$982,3,FALSE)</f>
        <v>92.4</v>
      </c>
      <c r="U399" s="324">
        <v>81.33</v>
      </c>
      <c r="V399" s="353">
        <v>176.57</v>
      </c>
      <c r="Y399" s="49">
        <v>2811772800</v>
      </c>
      <c r="Z399" s="49" t="s">
        <v>775</v>
      </c>
      <c r="AA399" s="324">
        <v>81.33</v>
      </c>
      <c r="AC399" s="401">
        <v>2811761890</v>
      </c>
      <c r="AD399" t="s">
        <v>474</v>
      </c>
      <c r="AE399" s="325">
        <v>205.95</v>
      </c>
      <c r="AG399" s="401">
        <v>2811750790</v>
      </c>
      <c r="AH399" t="s">
        <v>471</v>
      </c>
      <c r="AI399" s="325">
        <v>257.99</v>
      </c>
    </row>
    <row r="400" spans="2:35">
      <c r="B400" s="210">
        <v>2811117900</v>
      </c>
      <c r="E400" s="211">
        <f t="shared" si="112"/>
        <v>31.96</v>
      </c>
      <c r="F400" s="270">
        <v>27.17</v>
      </c>
      <c r="G400" s="174" t="s">
        <v>1238</v>
      </c>
      <c r="H400" s="175" t="s">
        <v>1237</v>
      </c>
      <c r="J400" s="49">
        <f t="shared" si="109"/>
        <v>2811227900</v>
      </c>
      <c r="K400" s="212">
        <f t="shared" si="110"/>
        <v>50.87</v>
      </c>
      <c r="L400" s="270">
        <v>43.24</v>
      </c>
      <c r="M400" s="270">
        <f t="shared" si="106"/>
        <v>43.24</v>
      </c>
      <c r="N400" s="270">
        <f t="shared" si="111"/>
        <v>43.2395</v>
      </c>
      <c r="O400" s="259"/>
      <c r="P400" s="253"/>
      <c r="Q400" s="49">
        <v>2811772890</v>
      </c>
      <c r="R400" s="49" t="s">
        <v>1378</v>
      </c>
      <c r="S400" s="49">
        <f t="shared" si="113"/>
        <v>63.77</v>
      </c>
      <c r="T400" s="49">
        <f t="shared" si="114"/>
        <v>54.31</v>
      </c>
      <c r="U400" s="324">
        <v>43.86</v>
      </c>
      <c r="V400" s="353">
        <v>227</v>
      </c>
      <c r="Y400" s="49">
        <v>2811772890</v>
      </c>
      <c r="Z400" s="49" t="s">
        <v>1378</v>
      </c>
      <c r="AA400" s="324">
        <v>43.86</v>
      </c>
      <c r="AC400" s="401">
        <v>2811762090</v>
      </c>
      <c r="AD400" t="s">
        <v>475</v>
      </c>
      <c r="AE400" s="325">
        <v>254.13</v>
      </c>
      <c r="AG400" s="401">
        <v>2811756280</v>
      </c>
      <c r="AH400" t="s">
        <v>774</v>
      </c>
      <c r="AI400" s="325">
        <v>292.86</v>
      </c>
    </row>
    <row r="401" spans="2:35">
      <c r="B401" s="210">
        <v>2811227900</v>
      </c>
      <c r="E401" s="211">
        <f t="shared" si="112"/>
        <v>50.87</v>
      </c>
      <c r="F401" s="270">
        <v>43.24</v>
      </c>
      <c r="G401" s="174" t="s">
        <v>1239</v>
      </c>
      <c r="H401" s="175" t="s">
        <v>1237</v>
      </c>
      <c r="J401" s="49">
        <f t="shared" si="109"/>
        <v>2811337900</v>
      </c>
      <c r="K401" s="212">
        <f t="shared" si="110"/>
        <v>52.32</v>
      </c>
      <c r="L401" s="270">
        <v>44.47</v>
      </c>
      <c r="M401" s="270">
        <f t="shared" si="106"/>
        <v>44.47</v>
      </c>
      <c r="N401" s="270">
        <f t="shared" si="111"/>
        <v>44.472000000000001</v>
      </c>
      <c r="O401" s="259"/>
      <c r="P401" s="253"/>
      <c r="Q401" s="49">
        <v>2811772891</v>
      </c>
      <c r="R401" s="49" t="s">
        <v>1678</v>
      </c>
      <c r="S401" s="49">
        <f t="shared" si="113"/>
        <v>59.55</v>
      </c>
      <c r="T401" s="49">
        <f t="shared" si="114"/>
        <v>50.71</v>
      </c>
      <c r="U401" s="324">
        <v>40.93</v>
      </c>
      <c r="V401" s="353">
        <v>262.51</v>
      </c>
      <c r="Y401" s="49">
        <v>2811772891</v>
      </c>
      <c r="Z401" s="49" t="s">
        <v>1678</v>
      </c>
      <c r="AA401" s="324">
        <v>40.93</v>
      </c>
      <c r="AC401" s="401">
        <v>2811762190</v>
      </c>
      <c r="AD401" t="s">
        <v>476</v>
      </c>
      <c r="AE401" s="325">
        <v>223.41</v>
      </c>
      <c r="AG401" s="401">
        <v>2811760790</v>
      </c>
      <c r="AH401" t="s">
        <v>472</v>
      </c>
      <c r="AI401" s="325">
        <v>262.35000000000002</v>
      </c>
    </row>
    <row r="402" spans="2:35">
      <c r="B402" s="210">
        <v>2811337900</v>
      </c>
      <c r="E402" s="211">
        <f t="shared" si="112"/>
        <v>52.32</v>
      </c>
      <c r="F402" s="270">
        <v>44.47</v>
      </c>
      <c r="G402" s="174" t="s">
        <v>1240</v>
      </c>
      <c r="H402" s="175" t="s">
        <v>1237</v>
      </c>
      <c r="J402" s="49">
        <f t="shared" si="109"/>
        <v>2811447900</v>
      </c>
      <c r="K402" s="212">
        <f t="shared" si="110"/>
        <v>62.12</v>
      </c>
      <c r="L402" s="270">
        <v>52.8</v>
      </c>
      <c r="M402" s="270">
        <f t="shared" si="106"/>
        <v>52.8</v>
      </c>
      <c r="N402" s="270">
        <f t="shared" si="111"/>
        <v>52.802</v>
      </c>
      <c r="O402" s="259"/>
      <c r="P402" s="253"/>
      <c r="Q402" s="49">
        <v>2811775390</v>
      </c>
      <c r="R402" s="49" t="s">
        <v>481</v>
      </c>
      <c r="S402" s="49">
        <f t="shared" si="113"/>
        <v>795.07</v>
      </c>
      <c r="T402" s="49">
        <f t="shared" si="114"/>
        <v>677.11</v>
      </c>
      <c r="U402" s="324">
        <v>735.21</v>
      </c>
      <c r="V402" s="353">
        <v>81.33</v>
      </c>
      <c r="Y402" s="49">
        <v>2811775390</v>
      </c>
      <c r="Z402" s="49" t="s">
        <v>481</v>
      </c>
      <c r="AA402" s="324">
        <v>735.21</v>
      </c>
      <c r="AC402" s="401">
        <v>2811770990</v>
      </c>
      <c r="AD402" t="s">
        <v>477</v>
      </c>
      <c r="AE402" s="325">
        <v>217.58</v>
      </c>
      <c r="AG402" s="401">
        <v>2811760990</v>
      </c>
      <c r="AH402" t="s">
        <v>473</v>
      </c>
      <c r="AI402" s="325">
        <v>264.31</v>
      </c>
    </row>
    <row r="403" spans="2:35">
      <c r="B403" s="210">
        <v>2811447900</v>
      </c>
      <c r="E403" s="211">
        <f t="shared" si="112"/>
        <v>62.12</v>
      </c>
      <c r="F403" s="270">
        <v>52.8</v>
      </c>
      <c r="G403" s="174" t="s">
        <v>1242</v>
      </c>
      <c r="H403" s="175" t="s">
        <v>1237</v>
      </c>
      <c r="J403" s="49">
        <f t="shared" si="109"/>
        <v>2811557900</v>
      </c>
      <c r="K403" s="212">
        <f t="shared" si="110"/>
        <v>93.99</v>
      </c>
      <c r="L403" s="270">
        <v>79.89</v>
      </c>
      <c r="M403" s="270">
        <f t="shared" si="106"/>
        <v>79.89</v>
      </c>
      <c r="N403" s="270">
        <f t="shared" si="111"/>
        <v>79.891499999999994</v>
      </c>
      <c r="O403" s="259"/>
      <c r="P403" s="253"/>
      <c r="Q403" s="49">
        <v>2811800000</v>
      </c>
      <c r="R403" s="49" t="s">
        <v>776</v>
      </c>
      <c r="S403" s="49">
        <f t="shared" si="113"/>
        <v>516.62</v>
      </c>
      <c r="T403" s="49">
        <f t="shared" si="114"/>
        <v>439.97</v>
      </c>
      <c r="U403" s="324">
        <v>440.34</v>
      </c>
      <c r="V403" s="353">
        <v>43</v>
      </c>
      <c r="Y403" s="49">
        <v>2811800000</v>
      </c>
      <c r="Z403" s="49" t="s">
        <v>776</v>
      </c>
      <c r="AA403" s="324">
        <v>440.34</v>
      </c>
      <c r="AC403" s="401">
        <v>2811771490</v>
      </c>
      <c r="AD403" t="s">
        <v>478</v>
      </c>
      <c r="AE403" s="325">
        <v>208.21</v>
      </c>
      <c r="AG403" s="401">
        <v>2811761890</v>
      </c>
      <c r="AH403" t="s">
        <v>474</v>
      </c>
      <c r="AI403" s="325">
        <v>241.83</v>
      </c>
    </row>
    <row r="404" spans="2:35">
      <c r="B404" s="210">
        <v>2811557900</v>
      </c>
      <c r="E404" s="211">
        <f t="shared" si="112"/>
        <v>93.99</v>
      </c>
      <c r="F404" s="270">
        <v>79.89</v>
      </c>
      <c r="G404" s="174" t="s">
        <v>1244</v>
      </c>
      <c r="H404" s="175" t="s">
        <v>1237</v>
      </c>
      <c r="J404" s="49">
        <f t="shared" si="109"/>
        <v>2811007700</v>
      </c>
      <c r="K404" s="212">
        <f t="shared" si="110"/>
        <v>13.93</v>
      </c>
      <c r="L404" s="270">
        <v>11.84</v>
      </c>
      <c r="M404" s="270">
        <f t="shared" si="106"/>
        <v>11.84</v>
      </c>
      <c r="N404" s="270">
        <f t="shared" si="111"/>
        <v>11.840499999999999</v>
      </c>
      <c r="O404" s="259"/>
      <c r="P404" s="253"/>
      <c r="Q404" s="49">
        <v>2811806100</v>
      </c>
      <c r="R404" s="49" t="s">
        <v>777</v>
      </c>
      <c r="S404" s="49">
        <f t="shared" si="113"/>
        <v>542.99</v>
      </c>
      <c r="T404" s="49">
        <f t="shared" si="114"/>
        <v>462.43</v>
      </c>
      <c r="U404" s="324">
        <v>470.61</v>
      </c>
      <c r="V404" s="353">
        <v>39.380000000000003</v>
      </c>
      <c r="Y404" s="49">
        <v>2811806100</v>
      </c>
      <c r="Z404" s="49" t="s">
        <v>777</v>
      </c>
      <c r="AA404" s="324">
        <v>470.61</v>
      </c>
      <c r="AC404" s="401">
        <v>2811771890</v>
      </c>
      <c r="AD404" t="s">
        <v>479</v>
      </c>
      <c r="AE404" s="325">
        <v>208.21</v>
      </c>
      <c r="AG404" s="401">
        <v>2811762090</v>
      </c>
      <c r="AH404" t="s">
        <v>475</v>
      </c>
      <c r="AI404" s="325">
        <v>298.41000000000003</v>
      </c>
    </row>
    <row r="405" spans="2:35">
      <c r="B405" s="210">
        <v>2811007700</v>
      </c>
      <c r="E405" s="211">
        <f t="shared" si="112"/>
        <v>13.93</v>
      </c>
      <c r="F405" s="270">
        <v>11.84</v>
      </c>
      <c r="G405" s="174" t="s">
        <v>1245</v>
      </c>
      <c r="H405" s="175" t="s">
        <v>1237</v>
      </c>
      <c r="J405" s="49">
        <f t="shared" si="109"/>
        <v>2811117700</v>
      </c>
      <c r="K405" s="212">
        <f t="shared" si="110"/>
        <v>28.1</v>
      </c>
      <c r="L405" s="270">
        <v>23.89</v>
      </c>
      <c r="M405" s="270">
        <f t="shared" si="106"/>
        <v>23.89</v>
      </c>
      <c r="N405" s="270">
        <f t="shared" si="111"/>
        <v>23.885000000000002</v>
      </c>
      <c r="O405" s="259"/>
      <c r="P405" s="253"/>
      <c r="Q405" s="49">
        <v>2811806200</v>
      </c>
      <c r="R405" s="49" t="s">
        <v>778</v>
      </c>
      <c r="S405" s="49">
        <f t="shared" si="113"/>
        <v>602.27</v>
      </c>
      <c r="T405" s="49">
        <f t="shared" si="114"/>
        <v>512.91</v>
      </c>
      <c r="U405" s="324">
        <v>521.98</v>
      </c>
      <c r="V405" s="353">
        <v>738.86</v>
      </c>
      <c r="W405">
        <v>36.25</v>
      </c>
      <c r="Y405" s="49">
        <v>2811806200</v>
      </c>
      <c r="Z405" s="49" t="s">
        <v>778</v>
      </c>
      <c r="AA405" s="324">
        <v>521.98</v>
      </c>
      <c r="AC405" s="401">
        <v>2811772090</v>
      </c>
      <c r="AD405" t="s">
        <v>480</v>
      </c>
      <c r="AE405" s="325">
        <v>258.36</v>
      </c>
      <c r="AG405" s="401">
        <v>2811762190</v>
      </c>
      <c r="AH405" t="s">
        <v>476</v>
      </c>
      <c r="AI405" s="325">
        <v>262.33999999999997</v>
      </c>
    </row>
    <row r="406" spans="2:35">
      <c r="B406" s="210">
        <v>2811117700</v>
      </c>
      <c r="E406" s="211">
        <f t="shared" si="112"/>
        <v>28.1</v>
      </c>
      <c r="F406" s="270">
        <v>23.89</v>
      </c>
      <c r="G406" s="174" t="s">
        <v>1246</v>
      </c>
      <c r="H406" s="175" t="s">
        <v>1237</v>
      </c>
      <c r="J406" s="49">
        <f t="shared" si="109"/>
        <v>2811227700</v>
      </c>
      <c r="K406" s="212">
        <f t="shared" si="110"/>
        <v>48.34</v>
      </c>
      <c r="L406" s="270">
        <v>41.09</v>
      </c>
      <c r="M406" s="270">
        <f t="shared" si="106"/>
        <v>41.09</v>
      </c>
      <c r="N406" s="270">
        <f t="shared" si="111"/>
        <v>41.088999999999999</v>
      </c>
      <c r="O406" s="259"/>
      <c r="P406" s="253"/>
      <c r="Q406" s="49">
        <v>2811811080</v>
      </c>
      <c r="R406" s="49" t="s">
        <v>1085</v>
      </c>
      <c r="S406" s="49">
        <f t="shared" si="113"/>
        <v>248.87</v>
      </c>
      <c r="T406" s="49">
        <f t="shared" si="114"/>
        <v>211.95</v>
      </c>
      <c r="U406" s="324">
        <v>185.81</v>
      </c>
      <c r="V406" s="353">
        <v>436.8</v>
      </c>
      <c r="Y406" s="49">
        <v>2811811080</v>
      </c>
      <c r="Z406" s="49" t="s">
        <v>1085</v>
      </c>
      <c r="AA406" s="324">
        <v>185.81</v>
      </c>
      <c r="AC406" s="401">
        <v>2811772800</v>
      </c>
      <c r="AD406" t="s">
        <v>775</v>
      </c>
      <c r="AE406" s="325">
        <v>92.4</v>
      </c>
      <c r="AG406" s="401">
        <v>2811770990</v>
      </c>
      <c r="AH406" t="s">
        <v>477</v>
      </c>
      <c r="AI406" s="325">
        <v>255.49</v>
      </c>
    </row>
    <row r="407" spans="2:35">
      <c r="B407" s="210">
        <v>2811227700</v>
      </c>
      <c r="E407" s="211">
        <f t="shared" si="112"/>
        <v>48.34</v>
      </c>
      <c r="F407" s="270">
        <v>41.09</v>
      </c>
      <c r="G407" s="174" t="s">
        <v>1247</v>
      </c>
      <c r="H407" s="175" t="s">
        <v>1237</v>
      </c>
      <c r="J407" s="49">
        <f t="shared" si="109"/>
        <v>2811447700</v>
      </c>
      <c r="K407" s="212">
        <f t="shared" si="110"/>
        <v>59.33</v>
      </c>
      <c r="L407" s="270">
        <v>50.43</v>
      </c>
      <c r="M407" s="270">
        <f t="shared" si="106"/>
        <v>50.43</v>
      </c>
      <c r="N407" s="270">
        <f t="shared" si="111"/>
        <v>50.430499999999995</v>
      </c>
      <c r="O407" s="259"/>
      <c r="P407" s="253"/>
      <c r="Q407" s="49">
        <v>2811811180</v>
      </c>
      <c r="R407" s="49" t="s">
        <v>1086</v>
      </c>
      <c r="S407" s="49">
        <f t="shared" si="113"/>
        <v>249.33</v>
      </c>
      <c r="T407" s="49">
        <f t="shared" si="114"/>
        <v>212.33</v>
      </c>
      <c r="U407" s="324">
        <v>187.33</v>
      </c>
      <c r="V407" s="353">
        <v>462.46</v>
      </c>
      <c r="Y407" s="49">
        <v>2811811180</v>
      </c>
      <c r="Z407" s="49" t="s">
        <v>1086</v>
      </c>
      <c r="AA407" s="324">
        <v>187.33</v>
      </c>
      <c r="AC407" s="401">
        <v>2811772890</v>
      </c>
      <c r="AD407" t="s">
        <v>1378</v>
      </c>
      <c r="AE407" s="402">
        <v>54.31</v>
      </c>
      <c r="AG407" s="401">
        <v>2811771490</v>
      </c>
      <c r="AH407" t="s">
        <v>478</v>
      </c>
      <c r="AI407" s="402">
        <v>244.49</v>
      </c>
    </row>
    <row r="408" spans="2:35">
      <c r="B408" s="210">
        <v>2811447700</v>
      </c>
      <c r="E408" s="211">
        <f t="shared" si="112"/>
        <v>59.33</v>
      </c>
      <c r="F408" s="270">
        <v>50.43</v>
      </c>
      <c r="G408" s="174" t="s">
        <v>1248</v>
      </c>
      <c r="H408" s="175" t="s">
        <v>1237</v>
      </c>
      <c r="J408" s="49">
        <f t="shared" si="109"/>
        <v>2811557700</v>
      </c>
      <c r="K408" s="212">
        <f t="shared" si="110"/>
        <v>86.36</v>
      </c>
      <c r="L408" s="270">
        <v>73.41</v>
      </c>
      <c r="M408" s="270">
        <f t="shared" si="106"/>
        <v>73.41</v>
      </c>
      <c r="N408" s="270">
        <f t="shared" si="111"/>
        <v>73.405999999999992</v>
      </c>
      <c r="O408" s="259"/>
      <c r="P408" s="253"/>
      <c r="Q408" s="49">
        <v>2811811280</v>
      </c>
      <c r="R408" s="49" t="s">
        <v>1087</v>
      </c>
      <c r="S408" s="49">
        <f t="shared" si="113"/>
        <v>248.87</v>
      </c>
      <c r="T408" s="49">
        <f t="shared" si="114"/>
        <v>211.95</v>
      </c>
      <c r="U408" s="324">
        <v>185.81</v>
      </c>
      <c r="V408" s="353">
        <v>457.67</v>
      </c>
      <c r="Y408" s="49">
        <v>2811811280</v>
      </c>
      <c r="Z408" s="49" t="s">
        <v>1087</v>
      </c>
      <c r="AA408" s="324">
        <v>185.81</v>
      </c>
      <c r="AC408" s="401">
        <v>2811772891</v>
      </c>
      <c r="AD408" t="s">
        <v>1678</v>
      </c>
      <c r="AE408" s="402">
        <v>50.71</v>
      </c>
      <c r="AG408" s="401">
        <v>2811771890</v>
      </c>
      <c r="AH408" t="s">
        <v>479</v>
      </c>
      <c r="AI408" s="402">
        <v>244.49</v>
      </c>
    </row>
    <row r="409" spans="2:35">
      <c r="B409" s="210">
        <v>2811557700</v>
      </c>
      <c r="E409" s="211">
        <f t="shared" si="112"/>
        <v>86.36</v>
      </c>
      <c r="F409" s="270">
        <v>73.41</v>
      </c>
      <c r="G409" s="174" t="s">
        <v>1249</v>
      </c>
      <c r="H409" s="175" t="s">
        <v>1237</v>
      </c>
      <c r="K409" s="212"/>
      <c r="L409" s="270"/>
      <c r="M409" s="270"/>
      <c r="N409" s="270"/>
      <c r="O409" s="259"/>
      <c r="P409" s="253"/>
      <c r="Q409" s="49">
        <v>2811821080</v>
      </c>
      <c r="R409" s="49" t="s">
        <v>1088</v>
      </c>
      <c r="S409" s="49">
        <f t="shared" si="113"/>
        <v>262.38</v>
      </c>
      <c r="T409" s="49">
        <f t="shared" si="114"/>
        <v>223.45</v>
      </c>
      <c r="U409" s="324">
        <v>204.4</v>
      </c>
      <c r="V409" s="353">
        <v>182.54</v>
      </c>
      <c r="Y409" s="49">
        <v>2811821080</v>
      </c>
      <c r="Z409" s="49" t="s">
        <v>1088</v>
      </c>
      <c r="AA409" s="324">
        <v>204.4</v>
      </c>
      <c r="AC409" s="401">
        <v>2811775390</v>
      </c>
      <c r="AD409" t="s">
        <v>481</v>
      </c>
      <c r="AE409" s="325">
        <v>677.11</v>
      </c>
      <c r="AG409" s="401">
        <v>2811772090</v>
      </c>
      <c r="AH409" t="s">
        <v>480</v>
      </c>
      <c r="AI409" s="325">
        <v>303.37</v>
      </c>
    </row>
    <row r="410" spans="2:35">
      <c r="B410" s="210"/>
      <c r="E410" s="211"/>
      <c r="F410" s="211"/>
      <c r="K410" s="212"/>
      <c r="L410" s="270"/>
      <c r="M410" s="270"/>
      <c r="N410" s="270"/>
      <c r="O410" s="259"/>
      <c r="P410" s="253"/>
      <c r="Q410" s="49">
        <v>2811821180</v>
      </c>
      <c r="R410" s="49" t="s">
        <v>1089</v>
      </c>
      <c r="S410" s="49">
        <f t="shared" si="113"/>
        <v>261.61</v>
      </c>
      <c r="T410" s="49">
        <f t="shared" si="114"/>
        <v>222.8</v>
      </c>
      <c r="U410" s="324">
        <v>206.05</v>
      </c>
      <c r="V410" s="353">
        <v>184.03</v>
      </c>
      <c r="Y410" s="49">
        <v>2811821180</v>
      </c>
      <c r="Z410" s="49" t="s">
        <v>1089</v>
      </c>
      <c r="AA410" s="324">
        <v>206.05</v>
      </c>
      <c r="AC410" s="401">
        <v>2811800000</v>
      </c>
      <c r="AD410" t="s">
        <v>776</v>
      </c>
      <c r="AE410" s="325">
        <v>439.97</v>
      </c>
      <c r="AG410" s="401">
        <v>2811772800</v>
      </c>
      <c r="AH410" t="s">
        <v>775</v>
      </c>
      <c r="AI410" s="325">
        <v>108.5</v>
      </c>
    </row>
    <row r="411" spans="2:35">
      <c r="B411" s="210"/>
      <c r="E411" s="211"/>
      <c r="F411" s="211"/>
      <c r="G411" s="209" t="s">
        <v>1250</v>
      </c>
      <c r="J411" s="49">
        <f t="shared" ref="J411:J474" si="115">B412*$K$13</f>
        <v>2813002200</v>
      </c>
      <c r="K411" s="212" t="e">
        <f t="shared" ref="K411:K474" si="116">VLOOKUP(J411,$Q$14:$V$1164,3,FALSE)</f>
        <v>#N/A</v>
      </c>
      <c r="L411" s="270" t="e">
        <v>#N/A</v>
      </c>
      <c r="M411" s="270" t="e">
        <f t="shared" si="106"/>
        <v>#N/A</v>
      </c>
      <c r="N411" s="270" t="e">
        <f t="shared" ref="N411:N474" si="117">K411*$N$13</f>
        <v>#N/A</v>
      </c>
      <c r="O411" s="259"/>
      <c r="P411" s="253"/>
      <c r="Q411" s="49">
        <v>2811821280</v>
      </c>
      <c r="R411" s="49" t="s">
        <v>1090</v>
      </c>
      <c r="S411" s="49">
        <f t="shared" si="113"/>
        <v>265.02999999999997</v>
      </c>
      <c r="T411" s="49">
        <f t="shared" si="114"/>
        <v>225.71</v>
      </c>
      <c r="U411" s="324">
        <v>204.4</v>
      </c>
      <c r="V411" s="353">
        <v>182.54</v>
      </c>
      <c r="Y411" s="49">
        <v>2811821280</v>
      </c>
      <c r="Z411" s="49" t="s">
        <v>1090</v>
      </c>
      <c r="AA411" s="324">
        <v>204.4</v>
      </c>
      <c r="AC411" s="401">
        <v>2811806100</v>
      </c>
      <c r="AD411" t="s">
        <v>777</v>
      </c>
      <c r="AE411" s="325">
        <v>462.43</v>
      </c>
      <c r="AG411" s="401">
        <v>2811772890</v>
      </c>
      <c r="AH411" t="s">
        <v>1378</v>
      </c>
      <c r="AI411" s="325">
        <v>63.77</v>
      </c>
    </row>
    <row r="412" spans="2:35">
      <c r="B412" s="210">
        <v>2813002200</v>
      </c>
      <c r="E412" s="211" t="e">
        <f t="shared" ref="E412:E475" si="118">VLOOKUP(B412,$Q$14:$V$1164,3,FALSE)</f>
        <v>#N/A</v>
      </c>
      <c r="F412" s="389">
        <v>0.42</v>
      </c>
      <c r="G412" s="216" t="s">
        <v>1251</v>
      </c>
      <c r="J412" s="49">
        <f t="shared" si="115"/>
        <v>2813002505</v>
      </c>
      <c r="K412" s="212" t="e">
        <f t="shared" si="116"/>
        <v>#N/A</v>
      </c>
      <c r="L412" s="270" t="e">
        <v>#N/A</v>
      </c>
      <c r="M412" s="270" t="e">
        <f t="shared" si="106"/>
        <v>#N/A</v>
      </c>
      <c r="N412" s="270" t="e">
        <f t="shared" si="117"/>
        <v>#N/A</v>
      </c>
      <c r="O412" s="259"/>
      <c r="P412" s="253"/>
      <c r="Q412" s="49">
        <v>2811841080</v>
      </c>
      <c r="R412" s="49" t="s">
        <v>1091</v>
      </c>
      <c r="S412" s="49">
        <f t="shared" si="113"/>
        <v>272.68</v>
      </c>
      <c r="T412" s="49">
        <f t="shared" si="114"/>
        <v>232.22</v>
      </c>
      <c r="U412" s="324">
        <v>224.82</v>
      </c>
      <c r="V412" s="353">
        <v>200.78</v>
      </c>
      <c r="Y412" s="49">
        <v>2811841080</v>
      </c>
      <c r="Z412" s="49" t="s">
        <v>1091</v>
      </c>
      <c r="AA412" s="324">
        <v>224.82</v>
      </c>
      <c r="AC412" s="401">
        <v>2811806200</v>
      </c>
      <c r="AD412" t="s">
        <v>778</v>
      </c>
      <c r="AE412" s="325">
        <v>512.91</v>
      </c>
      <c r="AG412" s="401">
        <v>2811772891</v>
      </c>
      <c r="AH412" t="s">
        <v>1678</v>
      </c>
      <c r="AI412" s="325">
        <v>59.55</v>
      </c>
    </row>
    <row r="413" spans="2:35">
      <c r="B413" s="210">
        <v>2813002505</v>
      </c>
      <c r="E413" s="211" t="e">
        <f t="shared" si="118"/>
        <v>#N/A</v>
      </c>
      <c r="F413" s="389">
        <v>145.62</v>
      </c>
      <c r="G413" s="216" t="s">
        <v>1252</v>
      </c>
      <c r="J413" s="49">
        <f t="shared" si="115"/>
        <v>2813002580</v>
      </c>
      <c r="K413" s="212" t="e">
        <f t="shared" si="116"/>
        <v>#N/A</v>
      </c>
      <c r="L413" s="270" t="e">
        <v>#N/A</v>
      </c>
      <c r="M413" s="270" t="e">
        <f t="shared" ref="M413:M476" si="119">ROUND(N413,2)</f>
        <v>#N/A</v>
      </c>
      <c r="N413" s="270" t="e">
        <f t="shared" si="117"/>
        <v>#N/A</v>
      </c>
      <c r="O413" s="259"/>
      <c r="P413" s="253"/>
      <c r="Q413" s="49">
        <v>2811841180</v>
      </c>
      <c r="R413" s="49" t="s">
        <v>1092</v>
      </c>
      <c r="S413" s="49">
        <f t="shared" si="113"/>
        <v>274.77</v>
      </c>
      <c r="T413" s="49">
        <f t="shared" si="114"/>
        <v>234</v>
      </c>
      <c r="U413" s="324">
        <v>226.64</v>
      </c>
      <c r="V413" s="353">
        <v>202.4</v>
      </c>
      <c r="Y413" s="49">
        <v>2811841180</v>
      </c>
      <c r="Z413" s="49" t="s">
        <v>1092</v>
      </c>
      <c r="AA413" s="324">
        <v>226.64</v>
      </c>
      <c r="AC413" s="401">
        <v>2811811080</v>
      </c>
      <c r="AD413" t="s">
        <v>1085</v>
      </c>
      <c r="AE413" s="325">
        <v>211.95</v>
      </c>
      <c r="AG413" s="401">
        <v>2811775390</v>
      </c>
      <c r="AH413" t="s">
        <v>481</v>
      </c>
      <c r="AI413" s="325">
        <v>795.07</v>
      </c>
    </row>
    <row r="414" spans="2:35">
      <c r="B414" s="210">
        <v>2813002580</v>
      </c>
      <c r="E414" s="211" t="e">
        <f t="shared" si="118"/>
        <v>#N/A</v>
      </c>
      <c r="F414" s="389">
        <v>10.69</v>
      </c>
      <c r="G414" s="216" t="s">
        <v>1253</v>
      </c>
      <c r="J414" s="49">
        <f t="shared" si="115"/>
        <v>2813002581</v>
      </c>
      <c r="K414" s="212" t="e">
        <f t="shared" si="116"/>
        <v>#N/A</v>
      </c>
      <c r="L414" s="270" t="e">
        <v>#N/A</v>
      </c>
      <c r="M414" s="270" t="e">
        <f t="shared" si="119"/>
        <v>#N/A</v>
      </c>
      <c r="N414" s="270" t="e">
        <f t="shared" si="117"/>
        <v>#N/A</v>
      </c>
      <c r="O414" s="259"/>
      <c r="P414" s="253"/>
      <c r="Q414" s="49">
        <v>2811841280</v>
      </c>
      <c r="R414" s="49" t="s">
        <v>1093</v>
      </c>
      <c r="S414" s="49">
        <f t="shared" si="113"/>
        <v>272.68</v>
      </c>
      <c r="T414" s="49">
        <f t="shared" si="114"/>
        <v>232.22</v>
      </c>
      <c r="U414" s="324">
        <v>224.82</v>
      </c>
      <c r="V414" s="353">
        <v>200.78</v>
      </c>
      <c r="Y414" s="49">
        <v>2811841280</v>
      </c>
      <c r="Z414" s="49" t="s">
        <v>1093</v>
      </c>
      <c r="AA414" s="324">
        <v>224.82</v>
      </c>
      <c r="AC414" s="401">
        <v>2811811180</v>
      </c>
      <c r="AD414" t="s">
        <v>1086</v>
      </c>
      <c r="AE414" s="325">
        <v>212.33</v>
      </c>
      <c r="AG414" s="401">
        <v>2811800000</v>
      </c>
      <c r="AH414" t="s">
        <v>776</v>
      </c>
      <c r="AI414" s="325">
        <v>516.62</v>
      </c>
    </row>
    <row r="415" spans="2:35">
      <c r="B415" s="210">
        <v>2813002581</v>
      </c>
      <c r="E415" s="211" t="e">
        <f t="shared" si="118"/>
        <v>#N/A</v>
      </c>
      <c r="F415" s="389">
        <v>12.92</v>
      </c>
      <c r="G415" s="216" t="s">
        <v>1254</v>
      </c>
      <c r="J415" s="49">
        <f t="shared" si="115"/>
        <v>2813002582</v>
      </c>
      <c r="K415" s="212" t="e">
        <f t="shared" si="116"/>
        <v>#N/A</v>
      </c>
      <c r="L415" s="270" t="e">
        <v>#N/A</v>
      </c>
      <c r="M415" s="270" t="e">
        <f t="shared" si="119"/>
        <v>#N/A</v>
      </c>
      <c r="N415" s="270" t="e">
        <f t="shared" si="117"/>
        <v>#N/A</v>
      </c>
      <c r="O415" s="259"/>
      <c r="P415" s="253"/>
      <c r="Q415" s="49">
        <v>2811851080</v>
      </c>
      <c r="R415" s="49" t="s">
        <v>1094</v>
      </c>
      <c r="S415" s="49">
        <f t="shared" si="113"/>
        <v>298.61</v>
      </c>
      <c r="T415" s="49">
        <f t="shared" si="114"/>
        <v>254.31</v>
      </c>
      <c r="U415" s="324">
        <v>247.31</v>
      </c>
      <c r="V415" s="353">
        <v>220.86</v>
      </c>
      <c r="Y415" s="49">
        <v>2811851080</v>
      </c>
      <c r="Z415" s="49" t="s">
        <v>1094</v>
      </c>
      <c r="AA415" s="324">
        <v>247.31</v>
      </c>
      <c r="AC415" s="401">
        <v>2811811280</v>
      </c>
      <c r="AD415" t="s">
        <v>1087</v>
      </c>
      <c r="AE415" s="325">
        <v>211.95</v>
      </c>
      <c r="AG415" s="401">
        <v>2811806100</v>
      </c>
      <c r="AH415" t="s">
        <v>777</v>
      </c>
      <c r="AI415" s="325">
        <v>542.99</v>
      </c>
    </row>
    <row r="416" spans="2:35">
      <c r="B416" s="210">
        <v>2813002582</v>
      </c>
      <c r="E416" s="211" t="e">
        <f t="shared" si="118"/>
        <v>#N/A</v>
      </c>
      <c r="F416" s="389">
        <v>15.83</v>
      </c>
      <c r="G416" s="216" t="s">
        <v>1255</v>
      </c>
      <c r="J416" s="49">
        <f t="shared" si="115"/>
        <v>2813002583</v>
      </c>
      <c r="K416" s="212" t="e">
        <f t="shared" si="116"/>
        <v>#N/A</v>
      </c>
      <c r="L416" s="270" t="e">
        <v>#N/A</v>
      </c>
      <c r="M416" s="270" t="e">
        <f t="shared" si="119"/>
        <v>#N/A</v>
      </c>
      <c r="N416" s="270" t="e">
        <f t="shared" si="117"/>
        <v>#N/A</v>
      </c>
      <c r="O416" s="259"/>
      <c r="P416" s="253"/>
      <c r="Q416" s="49">
        <v>2811851180</v>
      </c>
      <c r="R416" s="49" t="s">
        <v>1095</v>
      </c>
      <c r="S416" s="49">
        <f t="shared" si="113"/>
        <v>300.92</v>
      </c>
      <c r="T416" s="49">
        <f t="shared" si="114"/>
        <v>256.27</v>
      </c>
      <c r="U416" s="324">
        <v>249.31</v>
      </c>
      <c r="V416" s="353">
        <v>222.65</v>
      </c>
      <c r="Y416" s="49">
        <v>2811851180</v>
      </c>
      <c r="Z416" s="49" t="s">
        <v>1095</v>
      </c>
      <c r="AA416" s="324">
        <v>249.31</v>
      </c>
      <c r="AC416" s="401">
        <v>2811821080</v>
      </c>
      <c r="AD416" t="s">
        <v>1088</v>
      </c>
      <c r="AE416" s="325">
        <v>223.45</v>
      </c>
      <c r="AG416" s="401">
        <v>2811806200</v>
      </c>
      <c r="AH416" t="s">
        <v>778</v>
      </c>
      <c r="AI416" s="325">
        <v>602.27</v>
      </c>
    </row>
    <row r="417" spans="2:35">
      <c r="B417" s="210">
        <v>2813002583</v>
      </c>
      <c r="E417" s="211" t="e">
        <f t="shared" si="118"/>
        <v>#N/A</v>
      </c>
      <c r="F417" s="389">
        <v>20.100000000000001</v>
      </c>
      <c r="G417" s="216" t="s">
        <v>1256</v>
      </c>
      <c r="J417" s="49">
        <f t="shared" si="115"/>
        <v>2813002680</v>
      </c>
      <c r="K417" s="212" t="e">
        <f t="shared" si="116"/>
        <v>#N/A</v>
      </c>
      <c r="L417" s="270" t="e">
        <v>#N/A</v>
      </c>
      <c r="M417" s="270" t="e">
        <f t="shared" si="119"/>
        <v>#N/A</v>
      </c>
      <c r="N417" s="270" t="e">
        <f t="shared" si="117"/>
        <v>#N/A</v>
      </c>
      <c r="O417" s="259"/>
      <c r="P417" s="253"/>
      <c r="Q417" s="49">
        <v>2811851280</v>
      </c>
      <c r="R417" s="49" t="s">
        <v>1096</v>
      </c>
      <c r="S417" s="49">
        <f t="shared" si="113"/>
        <v>311.89</v>
      </c>
      <c r="T417" s="49">
        <f t="shared" si="114"/>
        <v>265.61</v>
      </c>
      <c r="U417" s="324">
        <v>247.31</v>
      </c>
      <c r="V417" s="353">
        <v>220.86</v>
      </c>
      <c r="Y417" s="49">
        <v>2811851280</v>
      </c>
      <c r="Z417" s="49" t="s">
        <v>1096</v>
      </c>
      <c r="AA417" s="324">
        <v>247.31</v>
      </c>
      <c r="AC417" s="401">
        <v>2811821180</v>
      </c>
      <c r="AD417" t="s">
        <v>1089</v>
      </c>
      <c r="AE417" s="325">
        <v>222.8</v>
      </c>
      <c r="AG417" s="401">
        <v>2811811080</v>
      </c>
      <c r="AH417" t="s">
        <v>1085</v>
      </c>
      <c r="AI417" s="325">
        <v>248.87</v>
      </c>
    </row>
    <row r="418" spans="2:35">
      <c r="B418" s="210">
        <v>2813002680</v>
      </c>
      <c r="E418" s="211" t="e">
        <f t="shared" si="118"/>
        <v>#N/A</v>
      </c>
      <c r="F418" s="389">
        <v>10.9</v>
      </c>
      <c r="G418" s="216" t="s">
        <v>1257</v>
      </c>
      <c r="J418" s="49">
        <f t="shared" si="115"/>
        <v>2813002681</v>
      </c>
      <c r="K418" s="212" t="e">
        <f t="shared" si="116"/>
        <v>#N/A</v>
      </c>
      <c r="L418" s="270" t="e">
        <v>#N/A</v>
      </c>
      <c r="M418" s="270" t="e">
        <f t="shared" si="119"/>
        <v>#N/A</v>
      </c>
      <c r="N418" s="270" t="e">
        <f t="shared" si="117"/>
        <v>#N/A</v>
      </c>
      <c r="O418" s="259"/>
      <c r="P418" s="253"/>
      <c r="Q418" s="49">
        <v>2811900000</v>
      </c>
      <c r="R418" s="49" t="s">
        <v>779</v>
      </c>
      <c r="S418" s="49">
        <f t="shared" si="113"/>
        <v>1060.4000000000001</v>
      </c>
      <c r="T418" s="49">
        <f t="shared" si="114"/>
        <v>903.08</v>
      </c>
      <c r="U418" s="324">
        <v>899.95</v>
      </c>
      <c r="V418" s="353">
        <v>242.96</v>
      </c>
      <c r="Y418" s="49">
        <v>2811900000</v>
      </c>
      <c r="Z418" s="49" t="s">
        <v>779</v>
      </c>
      <c r="AA418" s="324">
        <v>899.95</v>
      </c>
      <c r="AC418" s="401">
        <v>2811821280</v>
      </c>
      <c r="AD418" t="s">
        <v>1090</v>
      </c>
      <c r="AE418" s="325">
        <v>225.71</v>
      </c>
      <c r="AG418" s="401">
        <v>2811811180</v>
      </c>
      <c r="AH418" t="s">
        <v>1086</v>
      </c>
      <c r="AI418" s="325">
        <v>249.33</v>
      </c>
    </row>
    <row r="419" spans="2:35">
      <c r="B419" s="210">
        <v>2813002681</v>
      </c>
      <c r="E419" s="211" t="e">
        <f t="shared" si="118"/>
        <v>#N/A</v>
      </c>
      <c r="F419" s="389">
        <v>13.12</v>
      </c>
      <c r="G419" s="216" t="s">
        <v>1258</v>
      </c>
      <c r="J419" s="49">
        <f t="shared" si="115"/>
        <v>2813002682</v>
      </c>
      <c r="K419" s="212" t="e">
        <f t="shared" si="116"/>
        <v>#N/A</v>
      </c>
      <c r="L419" s="270" t="e">
        <v>#N/A</v>
      </c>
      <c r="M419" s="270" t="e">
        <f t="shared" si="119"/>
        <v>#N/A</v>
      </c>
      <c r="N419" s="270" t="e">
        <f t="shared" si="117"/>
        <v>#N/A</v>
      </c>
      <c r="O419" s="259"/>
      <c r="P419" s="253"/>
      <c r="Q419" s="49">
        <v>2811906100</v>
      </c>
      <c r="R419" s="49" t="s">
        <v>1416</v>
      </c>
      <c r="S419" s="49">
        <f t="shared" si="113"/>
        <v>1197.02</v>
      </c>
      <c r="T419" s="49">
        <f t="shared" si="114"/>
        <v>1019.43</v>
      </c>
      <c r="U419" s="324">
        <v>999.47</v>
      </c>
      <c r="V419" s="353">
        <v>244.93</v>
      </c>
      <c r="Y419" s="49">
        <v>2811906100</v>
      </c>
      <c r="Z419" s="49" t="s">
        <v>1416</v>
      </c>
      <c r="AA419" s="324">
        <v>999.47</v>
      </c>
      <c r="AC419" s="401">
        <v>2811841080</v>
      </c>
      <c r="AD419" t="s">
        <v>1091</v>
      </c>
      <c r="AE419" s="325">
        <v>232.22</v>
      </c>
      <c r="AG419" s="401">
        <v>2811811280</v>
      </c>
      <c r="AH419" t="s">
        <v>1087</v>
      </c>
      <c r="AI419" s="325">
        <v>248.87</v>
      </c>
    </row>
    <row r="420" spans="2:35">
      <c r="B420" s="210">
        <v>2813002682</v>
      </c>
      <c r="E420" s="211" t="e">
        <f t="shared" si="118"/>
        <v>#N/A</v>
      </c>
      <c r="F420" s="389">
        <v>15.29</v>
      </c>
      <c r="G420" s="216" t="s">
        <v>1259</v>
      </c>
      <c r="J420" s="49">
        <f t="shared" si="115"/>
        <v>2813002700</v>
      </c>
      <c r="K420" s="212" t="e">
        <f t="shared" si="116"/>
        <v>#N/A</v>
      </c>
      <c r="L420" s="270" t="e">
        <v>#N/A</v>
      </c>
      <c r="M420" s="270" t="e">
        <f t="shared" si="119"/>
        <v>#N/A</v>
      </c>
      <c r="N420" s="270" t="e">
        <f t="shared" si="117"/>
        <v>#N/A</v>
      </c>
      <c r="O420" s="259"/>
      <c r="P420" s="253"/>
      <c r="Q420" s="49">
        <v>2811906200</v>
      </c>
      <c r="R420" s="49" t="s">
        <v>1418</v>
      </c>
      <c r="S420" s="49">
        <f t="shared" si="113"/>
        <v>1197.02</v>
      </c>
      <c r="T420" s="49">
        <f t="shared" si="114"/>
        <v>1019.43</v>
      </c>
      <c r="U420" s="324">
        <v>999.47</v>
      </c>
      <c r="V420" s="353">
        <v>242.96</v>
      </c>
      <c r="Y420" s="49">
        <v>2811906200</v>
      </c>
      <c r="Z420" s="49" t="s">
        <v>1418</v>
      </c>
      <c r="AA420" s="324">
        <v>999.47</v>
      </c>
      <c r="AC420" s="401">
        <v>2811841180</v>
      </c>
      <c r="AD420" t="s">
        <v>1092</v>
      </c>
      <c r="AE420" s="325">
        <v>234</v>
      </c>
      <c r="AG420" s="401">
        <v>2811821080</v>
      </c>
      <c r="AH420" t="s">
        <v>1088</v>
      </c>
      <c r="AI420" s="325">
        <v>262.38</v>
      </c>
    </row>
    <row r="421" spans="2:35">
      <c r="B421" s="210">
        <v>2813002700</v>
      </c>
      <c r="E421" s="211" t="e">
        <f t="shared" si="118"/>
        <v>#N/A</v>
      </c>
      <c r="F421" s="389">
        <v>14.18</v>
      </c>
      <c r="G421" s="216" t="s">
        <v>1260</v>
      </c>
      <c r="J421" s="49">
        <f t="shared" si="115"/>
        <v>2813002701</v>
      </c>
      <c r="K421" s="212" t="e">
        <f t="shared" si="116"/>
        <v>#N/A</v>
      </c>
      <c r="L421" s="270" t="e">
        <v>#N/A</v>
      </c>
      <c r="M421" s="270" t="e">
        <f t="shared" si="119"/>
        <v>#N/A</v>
      </c>
      <c r="N421" s="270" t="e">
        <f t="shared" si="117"/>
        <v>#N/A</v>
      </c>
      <c r="O421" s="259"/>
      <c r="P421" s="253"/>
      <c r="Q421" s="49">
        <v>2811911080</v>
      </c>
      <c r="R421" s="49" t="s">
        <v>1097</v>
      </c>
      <c r="S421" s="49">
        <f t="shared" si="113"/>
        <v>376.25</v>
      </c>
      <c r="T421" s="49">
        <f t="shared" si="114"/>
        <v>320.43</v>
      </c>
      <c r="U421" s="324">
        <v>293.57</v>
      </c>
      <c r="V421" s="353">
        <v>899.27</v>
      </c>
      <c r="Y421" s="49">
        <v>2811911080</v>
      </c>
      <c r="Z421" s="49" t="s">
        <v>1097</v>
      </c>
      <c r="AA421" s="324">
        <v>293.57</v>
      </c>
      <c r="AC421" s="401">
        <v>2811841280</v>
      </c>
      <c r="AD421" t="s">
        <v>1093</v>
      </c>
      <c r="AE421" s="325">
        <v>232.22</v>
      </c>
      <c r="AG421" s="401">
        <v>2811821180</v>
      </c>
      <c r="AH421" t="s">
        <v>1089</v>
      </c>
      <c r="AI421" s="325">
        <v>261.61</v>
      </c>
    </row>
    <row r="422" spans="2:35">
      <c r="B422" s="210">
        <v>2813002701</v>
      </c>
      <c r="E422" s="211" t="e">
        <f t="shared" si="118"/>
        <v>#N/A</v>
      </c>
      <c r="F422" s="389">
        <v>2.88</v>
      </c>
      <c r="G422" s="216" t="s">
        <v>1261</v>
      </c>
      <c r="J422" s="49">
        <f t="shared" si="115"/>
        <v>2813002702</v>
      </c>
      <c r="K422" s="212" t="e">
        <f t="shared" si="116"/>
        <v>#N/A</v>
      </c>
      <c r="L422" s="270" t="e">
        <v>#N/A</v>
      </c>
      <c r="M422" s="270" t="e">
        <f t="shared" si="119"/>
        <v>#N/A</v>
      </c>
      <c r="N422" s="270" t="e">
        <f t="shared" si="117"/>
        <v>#N/A</v>
      </c>
      <c r="O422" s="259"/>
      <c r="P422" s="253"/>
      <c r="Q422" s="49">
        <v>2811911180</v>
      </c>
      <c r="R422" s="49" t="s">
        <v>1098</v>
      </c>
      <c r="S422" s="49">
        <f t="shared" si="113"/>
        <v>341.48</v>
      </c>
      <c r="T422" s="49">
        <f t="shared" si="114"/>
        <v>290.82</v>
      </c>
      <c r="U422" s="324">
        <v>295.95999999999998</v>
      </c>
      <c r="V422" s="353">
        <v>909.63</v>
      </c>
      <c r="Y422" s="49">
        <v>2811911180</v>
      </c>
      <c r="Z422" s="49" t="s">
        <v>1098</v>
      </c>
      <c r="AA422" s="324">
        <v>295.95999999999998</v>
      </c>
      <c r="AC422" s="401">
        <v>2811851080</v>
      </c>
      <c r="AD422" t="s">
        <v>1094</v>
      </c>
      <c r="AE422" s="325">
        <v>254.31</v>
      </c>
      <c r="AG422" s="401">
        <v>2811821280</v>
      </c>
      <c r="AH422" t="s">
        <v>1090</v>
      </c>
      <c r="AI422" s="325">
        <v>265.02999999999997</v>
      </c>
    </row>
    <row r="423" spans="2:35">
      <c r="B423" s="210">
        <v>2813002702</v>
      </c>
      <c r="E423" s="211" t="e">
        <f t="shared" si="118"/>
        <v>#N/A</v>
      </c>
      <c r="F423" s="389">
        <v>2.88</v>
      </c>
      <c r="G423" s="216" t="s">
        <v>1262</v>
      </c>
      <c r="J423" s="49">
        <f t="shared" si="115"/>
        <v>2813004000</v>
      </c>
      <c r="K423" s="212" t="e">
        <f t="shared" si="116"/>
        <v>#N/A</v>
      </c>
      <c r="L423" s="270" t="e">
        <v>#N/A</v>
      </c>
      <c r="M423" s="270" t="e">
        <f t="shared" si="119"/>
        <v>#N/A</v>
      </c>
      <c r="N423" s="270" t="e">
        <f t="shared" si="117"/>
        <v>#N/A</v>
      </c>
      <c r="O423" s="259"/>
      <c r="P423" s="253"/>
      <c r="Q423" s="49">
        <v>2811911280</v>
      </c>
      <c r="R423" s="49" t="s">
        <v>1099</v>
      </c>
      <c r="S423" s="49">
        <f t="shared" si="113"/>
        <v>379.43</v>
      </c>
      <c r="T423" s="49">
        <f t="shared" si="114"/>
        <v>323.13</v>
      </c>
      <c r="U423" s="324">
        <v>293.57</v>
      </c>
      <c r="V423" s="353">
        <v>909.63</v>
      </c>
      <c r="Y423" s="49">
        <v>2811911280</v>
      </c>
      <c r="Z423" s="49" t="s">
        <v>1099</v>
      </c>
      <c r="AA423" s="324">
        <v>293.57</v>
      </c>
      <c r="AC423" s="401">
        <v>2811851180</v>
      </c>
      <c r="AD423" t="s">
        <v>1095</v>
      </c>
      <c r="AE423" s="325">
        <v>256.27</v>
      </c>
      <c r="AG423" s="401">
        <v>2811841080</v>
      </c>
      <c r="AH423" t="s">
        <v>1091</v>
      </c>
      <c r="AI423" s="325">
        <v>272.68</v>
      </c>
    </row>
    <row r="424" spans="2:35">
      <c r="B424" s="210">
        <v>2813004000</v>
      </c>
      <c r="E424" s="211" t="e">
        <f t="shared" si="118"/>
        <v>#N/A</v>
      </c>
      <c r="F424" s="389">
        <v>54.91</v>
      </c>
      <c r="G424" s="216" t="s">
        <v>1263</v>
      </c>
      <c r="J424" s="49">
        <f t="shared" si="115"/>
        <v>2813014000</v>
      </c>
      <c r="K424" s="212" t="e">
        <f t="shared" si="116"/>
        <v>#N/A</v>
      </c>
      <c r="L424" s="270" t="e">
        <v>#N/A</v>
      </c>
      <c r="M424" s="270" t="e">
        <f t="shared" si="119"/>
        <v>#N/A</v>
      </c>
      <c r="N424" s="270" t="e">
        <f t="shared" si="117"/>
        <v>#N/A</v>
      </c>
      <c r="O424" s="259"/>
      <c r="P424" s="253"/>
      <c r="Q424" s="49">
        <v>2811921080</v>
      </c>
      <c r="R424" s="49" t="s">
        <v>1100</v>
      </c>
      <c r="S424" s="49">
        <f t="shared" si="113"/>
        <v>397.99</v>
      </c>
      <c r="T424" s="49">
        <f t="shared" si="114"/>
        <v>338.94</v>
      </c>
      <c r="U424" s="324">
        <v>322.95</v>
      </c>
      <c r="V424" s="353">
        <v>288.39999999999998</v>
      </c>
      <c r="Y424" s="49">
        <v>2811921080</v>
      </c>
      <c r="Z424" s="49" t="s">
        <v>1100</v>
      </c>
      <c r="AA424" s="324">
        <v>322.95</v>
      </c>
      <c r="AC424" s="401">
        <v>2811851280</v>
      </c>
      <c r="AD424" t="s">
        <v>1096</v>
      </c>
      <c r="AE424" s="325">
        <v>265.61</v>
      </c>
      <c r="AG424" s="401">
        <v>2811841180</v>
      </c>
      <c r="AH424" t="s">
        <v>1092</v>
      </c>
      <c r="AI424" s="325">
        <v>274.77</v>
      </c>
    </row>
    <row r="425" spans="2:35">
      <c r="B425" s="210">
        <v>2813014000</v>
      </c>
      <c r="E425" s="211" t="e">
        <f t="shared" si="118"/>
        <v>#N/A</v>
      </c>
      <c r="F425" s="389">
        <v>37.619999999999997</v>
      </c>
      <c r="G425" s="216" t="s">
        <v>1264</v>
      </c>
      <c r="J425" s="49">
        <f t="shared" si="115"/>
        <v>2813024000</v>
      </c>
      <c r="K425" s="212" t="e">
        <f t="shared" si="116"/>
        <v>#N/A</v>
      </c>
      <c r="L425" s="270" t="e">
        <v>#N/A</v>
      </c>
      <c r="M425" s="270" t="e">
        <f t="shared" si="119"/>
        <v>#N/A</v>
      </c>
      <c r="N425" s="270" t="e">
        <f t="shared" si="117"/>
        <v>#N/A</v>
      </c>
      <c r="O425" s="259"/>
      <c r="P425" s="253"/>
      <c r="Q425" s="49">
        <v>2811921180</v>
      </c>
      <c r="R425" s="49" t="s">
        <v>1101</v>
      </c>
      <c r="S425" s="49">
        <f t="shared" si="113"/>
        <v>375.64</v>
      </c>
      <c r="T425" s="49">
        <f t="shared" si="114"/>
        <v>319.89999999999998</v>
      </c>
      <c r="U425" s="324">
        <v>325.56</v>
      </c>
      <c r="V425" s="353">
        <v>290.75</v>
      </c>
      <c r="Y425" s="49">
        <v>2811921180</v>
      </c>
      <c r="Z425" s="49" t="s">
        <v>1101</v>
      </c>
      <c r="AA425" s="324">
        <v>325.56</v>
      </c>
      <c r="AC425" s="401">
        <v>2811900000</v>
      </c>
      <c r="AD425" t="s">
        <v>779</v>
      </c>
      <c r="AE425" s="325">
        <v>903.08</v>
      </c>
      <c r="AG425" s="401">
        <v>2811841280</v>
      </c>
      <c r="AH425" t="s">
        <v>1093</v>
      </c>
      <c r="AI425" s="325">
        <v>272.68</v>
      </c>
    </row>
    <row r="426" spans="2:35">
      <c r="B426" s="210">
        <v>2813024000</v>
      </c>
      <c r="E426" s="211" t="e">
        <f t="shared" si="118"/>
        <v>#N/A</v>
      </c>
      <c r="F426" s="389">
        <v>149.36000000000001</v>
      </c>
      <c r="G426" s="216" t="s">
        <v>1265</v>
      </c>
      <c r="J426" s="49">
        <f t="shared" si="115"/>
        <v>2813034000</v>
      </c>
      <c r="K426" s="212" t="e">
        <f t="shared" si="116"/>
        <v>#N/A</v>
      </c>
      <c r="L426" s="270" t="e">
        <v>#N/A</v>
      </c>
      <c r="M426" s="270" t="e">
        <f t="shared" si="119"/>
        <v>#N/A</v>
      </c>
      <c r="N426" s="270" t="e">
        <f t="shared" si="117"/>
        <v>#N/A</v>
      </c>
      <c r="O426" s="259"/>
      <c r="P426" s="253"/>
      <c r="Q426" s="49">
        <v>2811921280</v>
      </c>
      <c r="R426" s="49" t="s">
        <v>1102</v>
      </c>
      <c r="S426" s="49">
        <f t="shared" si="113"/>
        <v>401.97</v>
      </c>
      <c r="T426" s="49">
        <f t="shared" si="114"/>
        <v>342.33</v>
      </c>
      <c r="U426" s="324">
        <v>322.95</v>
      </c>
      <c r="V426" s="353">
        <v>288.39999999999998</v>
      </c>
      <c r="Y426" s="49">
        <v>2811921280</v>
      </c>
      <c r="Z426" s="49" t="s">
        <v>1102</v>
      </c>
      <c r="AA426" s="324">
        <v>322.95</v>
      </c>
      <c r="AC426" s="401">
        <v>2811906100</v>
      </c>
      <c r="AD426" t="s">
        <v>1416</v>
      </c>
      <c r="AE426" s="325">
        <v>1019.43</v>
      </c>
      <c r="AG426" s="401">
        <v>2811851080</v>
      </c>
      <c r="AH426" t="s">
        <v>1094</v>
      </c>
      <c r="AI426" s="325">
        <v>298.61</v>
      </c>
    </row>
    <row r="427" spans="2:35">
      <c r="B427" s="210">
        <v>2813034000</v>
      </c>
      <c r="E427" s="211" t="e">
        <f t="shared" si="118"/>
        <v>#N/A</v>
      </c>
      <c r="F427" s="389">
        <v>37.1</v>
      </c>
      <c r="G427" s="216" t="s">
        <v>1266</v>
      </c>
      <c r="J427" s="49">
        <f t="shared" si="115"/>
        <v>2813044000</v>
      </c>
      <c r="K427" s="212" t="e">
        <f t="shared" si="116"/>
        <v>#N/A</v>
      </c>
      <c r="L427" s="270" t="e">
        <v>#N/A</v>
      </c>
      <c r="M427" s="270" t="e">
        <f t="shared" si="119"/>
        <v>#N/A</v>
      </c>
      <c r="N427" s="270" t="e">
        <f t="shared" si="117"/>
        <v>#N/A</v>
      </c>
      <c r="O427" s="259"/>
      <c r="P427" s="249"/>
      <c r="Q427" s="49">
        <v>2811941080</v>
      </c>
      <c r="R427" s="49" t="s">
        <v>1103</v>
      </c>
      <c r="S427" s="49">
        <f t="shared" si="113"/>
        <v>436.37</v>
      </c>
      <c r="T427" s="49">
        <f t="shared" si="114"/>
        <v>371.63</v>
      </c>
      <c r="U427" s="324">
        <v>355.21</v>
      </c>
      <c r="V427" s="353">
        <v>317.25</v>
      </c>
      <c r="Y427" s="49">
        <v>2811941080</v>
      </c>
      <c r="Z427" s="49" t="s">
        <v>1103</v>
      </c>
      <c r="AA427" s="324">
        <v>355.21</v>
      </c>
      <c r="AC427" s="401">
        <v>2811906200</v>
      </c>
      <c r="AD427" t="s">
        <v>1418</v>
      </c>
      <c r="AE427" s="325">
        <v>1019.43</v>
      </c>
      <c r="AG427" s="401">
        <v>2811851180</v>
      </c>
      <c r="AH427" t="s">
        <v>1095</v>
      </c>
      <c r="AI427" s="325">
        <v>300.92</v>
      </c>
    </row>
    <row r="428" spans="2:35">
      <c r="B428" s="210">
        <v>2813044000</v>
      </c>
      <c r="E428" s="211" t="e">
        <f t="shared" si="118"/>
        <v>#N/A</v>
      </c>
      <c r="F428" s="389">
        <v>1.32</v>
      </c>
      <c r="G428" s="216" t="s">
        <v>1267</v>
      </c>
      <c r="J428" s="49">
        <f t="shared" si="115"/>
        <v>2813054000</v>
      </c>
      <c r="K428" s="212" t="e">
        <f t="shared" si="116"/>
        <v>#N/A</v>
      </c>
      <c r="L428" s="270" t="e">
        <v>#N/A</v>
      </c>
      <c r="M428" s="270" t="e">
        <f t="shared" si="119"/>
        <v>#N/A</v>
      </c>
      <c r="N428" s="270" t="e">
        <f t="shared" si="117"/>
        <v>#N/A</v>
      </c>
      <c r="O428" s="259"/>
      <c r="P428" s="253"/>
      <c r="Q428" s="49">
        <v>2811941180</v>
      </c>
      <c r="R428" s="49" t="s">
        <v>1104</v>
      </c>
      <c r="S428" s="49">
        <f t="shared" si="113"/>
        <v>413.17</v>
      </c>
      <c r="T428" s="49">
        <f t="shared" si="114"/>
        <v>351.87</v>
      </c>
      <c r="U428" s="324">
        <v>358.1</v>
      </c>
      <c r="V428" s="353">
        <v>319.81</v>
      </c>
      <c r="Y428" s="49">
        <v>2811941180</v>
      </c>
      <c r="Z428" s="49" t="s">
        <v>1104</v>
      </c>
      <c r="AA428" s="324">
        <v>358.1</v>
      </c>
      <c r="AC428" s="401">
        <v>2811911080</v>
      </c>
      <c r="AD428" s="404" t="s">
        <v>1097</v>
      </c>
      <c r="AE428" s="325">
        <v>320.43</v>
      </c>
      <c r="AG428" s="401">
        <v>2811851280</v>
      </c>
      <c r="AH428" s="404" t="s">
        <v>1096</v>
      </c>
      <c r="AI428" s="325">
        <v>311.89</v>
      </c>
    </row>
    <row r="429" spans="2:35">
      <c r="B429" s="210">
        <v>2813054000</v>
      </c>
      <c r="E429" s="211" t="e">
        <f t="shared" si="118"/>
        <v>#N/A</v>
      </c>
      <c r="F429" s="389">
        <v>154.16</v>
      </c>
      <c r="G429" s="216" t="s">
        <v>1268</v>
      </c>
      <c r="J429" s="49">
        <f t="shared" si="115"/>
        <v>2813064000</v>
      </c>
      <c r="K429" s="212" t="e">
        <f t="shared" si="116"/>
        <v>#N/A</v>
      </c>
      <c r="L429" s="270" t="e">
        <v>#N/A</v>
      </c>
      <c r="M429" s="270" t="e">
        <f t="shared" si="119"/>
        <v>#N/A</v>
      </c>
      <c r="N429" s="270" t="e">
        <f t="shared" si="117"/>
        <v>#N/A</v>
      </c>
      <c r="O429" s="259"/>
      <c r="P429" s="262"/>
      <c r="Q429" s="49">
        <v>2811941280</v>
      </c>
      <c r="R429" s="49" t="s">
        <v>1105</v>
      </c>
      <c r="S429" s="49">
        <f t="shared" si="113"/>
        <v>449.64</v>
      </c>
      <c r="T429" s="49">
        <f t="shared" si="114"/>
        <v>382.93</v>
      </c>
      <c r="U429" s="324">
        <v>355.21</v>
      </c>
      <c r="V429" s="353">
        <v>317.25</v>
      </c>
      <c r="Y429" s="49">
        <v>2811941280</v>
      </c>
      <c r="Z429" s="49" t="s">
        <v>1105</v>
      </c>
      <c r="AA429" s="324">
        <v>355.21</v>
      </c>
      <c r="AC429" s="401">
        <v>2811911180</v>
      </c>
      <c r="AD429" t="s">
        <v>1098</v>
      </c>
      <c r="AE429" s="325">
        <v>290.82</v>
      </c>
      <c r="AG429" s="401">
        <v>2811900000</v>
      </c>
      <c r="AH429" t="s">
        <v>779</v>
      </c>
      <c r="AI429" s="325">
        <v>1060.4000000000001</v>
      </c>
    </row>
    <row r="430" spans="2:35">
      <c r="B430" s="210">
        <v>2813064000</v>
      </c>
      <c r="E430" s="211" t="e">
        <f t="shared" si="118"/>
        <v>#N/A</v>
      </c>
      <c r="F430" s="389">
        <v>22.43</v>
      </c>
      <c r="G430" s="216" t="s">
        <v>1269</v>
      </c>
      <c r="J430" s="49">
        <f t="shared" si="115"/>
        <v>2813074000</v>
      </c>
      <c r="K430" s="212" t="e">
        <f t="shared" si="116"/>
        <v>#N/A</v>
      </c>
      <c r="L430" s="270" t="e">
        <v>#N/A</v>
      </c>
      <c r="M430" s="270" t="e">
        <f t="shared" si="119"/>
        <v>#N/A</v>
      </c>
      <c r="N430" s="270" t="e">
        <f t="shared" si="117"/>
        <v>#N/A</v>
      </c>
      <c r="O430" s="259"/>
      <c r="P430" s="253"/>
      <c r="Q430" s="49">
        <v>2811951080</v>
      </c>
      <c r="R430" s="49" t="s">
        <v>1106</v>
      </c>
      <c r="S430" s="49">
        <f t="shared" si="113"/>
        <v>478.67</v>
      </c>
      <c r="T430" s="49">
        <f t="shared" si="114"/>
        <v>407.65</v>
      </c>
      <c r="U430" s="324">
        <v>390.75</v>
      </c>
      <c r="V430" s="353">
        <v>348.95</v>
      </c>
      <c r="Y430" s="49">
        <v>2811951080</v>
      </c>
      <c r="Z430" s="49" t="s">
        <v>1106</v>
      </c>
      <c r="AA430" s="324">
        <v>390.75</v>
      </c>
      <c r="AC430" s="401">
        <v>2811911280</v>
      </c>
      <c r="AD430" t="s">
        <v>1099</v>
      </c>
      <c r="AE430" s="325">
        <v>323.13</v>
      </c>
      <c r="AG430" s="401">
        <v>2811906100</v>
      </c>
      <c r="AH430" t="s">
        <v>1416</v>
      </c>
      <c r="AI430" s="325">
        <v>1197.02</v>
      </c>
    </row>
    <row r="431" spans="2:35">
      <c r="B431" s="210">
        <v>2813074000</v>
      </c>
      <c r="E431" s="211" t="e">
        <f t="shared" si="118"/>
        <v>#N/A</v>
      </c>
      <c r="F431" s="389">
        <v>26.54</v>
      </c>
      <c r="G431" s="216" t="s">
        <v>1270</v>
      </c>
      <c r="J431" s="49">
        <f t="shared" si="115"/>
        <v>2813100000</v>
      </c>
      <c r="K431" s="212" t="e">
        <f t="shared" si="116"/>
        <v>#N/A</v>
      </c>
      <c r="L431" s="270" t="e">
        <v>#N/A</v>
      </c>
      <c r="M431" s="270" t="e">
        <f t="shared" si="119"/>
        <v>#N/A</v>
      </c>
      <c r="N431" s="270" t="e">
        <f t="shared" si="117"/>
        <v>#N/A</v>
      </c>
      <c r="O431" s="259"/>
      <c r="P431" s="249"/>
      <c r="Q431" s="49">
        <v>2811951180</v>
      </c>
      <c r="R431" s="49" t="s">
        <v>1107</v>
      </c>
      <c r="S431" s="49">
        <f t="shared" si="113"/>
        <v>454.48</v>
      </c>
      <c r="T431" s="49">
        <f t="shared" si="114"/>
        <v>387.05</v>
      </c>
      <c r="U431" s="324">
        <v>393.9</v>
      </c>
      <c r="V431" s="353">
        <v>351.79</v>
      </c>
      <c r="Y431" s="49">
        <v>2811951180</v>
      </c>
      <c r="Z431" s="49" t="s">
        <v>1107</v>
      </c>
      <c r="AA431" s="324">
        <v>393.9</v>
      </c>
      <c r="AC431" s="401">
        <v>2811921080</v>
      </c>
      <c r="AD431" t="s">
        <v>1100</v>
      </c>
      <c r="AE431" s="325">
        <v>338.94</v>
      </c>
      <c r="AG431" s="401">
        <v>2811906200</v>
      </c>
      <c r="AH431" t="s">
        <v>1418</v>
      </c>
      <c r="AI431" s="325">
        <v>1197.02</v>
      </c>
    </row>
    <row r="432" spans="2:35">
      <c r="B432" s="210">
        <v>2813100000</v>
      </c>
      <c r="E432" s="211" t="e">
        <f t="shared" si="118"/>
        <v>#N/A</v>
      </c>
      <c r="F432" s="389">
        <v>46.38</v>
      </c>
      <c r="G432" s="216" t="s">
        <v>1271</v>
      </c>
      <c r="J432" s="49">
        <f t="shared" si="115"/>
        <v>2813100280</v>
      </c>
      <c r="K432" s="212" t="e">
        <f t="shared" si="116"/>
        <v>#N/A</v>
      </c>
      <c r="L432" s="270" t="e">
        <v>#N/A</v>
      </c>
      <c r="M432" s="270" t="e">
        <f t="shared" si="119"/>
        <v>#N/A</v>
      </c>
      <c r="N432" s="270" t="e">
        <f t="shared" si="117"/>
        <v>#N/A</v>
      </c>
      <c r="O432" s="259"/>
      <c r="P432" s="249"/>
      <c r="Q432" s="49">
        <v>2811951280</v>
      </c>
      <c r="R432" s="49" t="s">
        <v>1108</v>
      </c>
      <c r="S432" s="49">
        <f t="shared" si="113"/>
        <v>490.6</v>
      </c>
      <c r="T432" s="49">
        <f t="shared" si="114"/>
        <v>417.82</v>
      </c>
      <c r="U432" s="324">
        <v>390.75</v>
      </c>
      <c r="V432" s="353">
        <v>348.95</v>
      </c>
      <c r="Y432" s="49">
        <v>2811951280</v>
      </c>
      <c r="Z432" s="49" t="s">
        <v>1108</v>
      </c>
      <c r="AA432" s="324">
        <v>390.75</v>
      </c>
      <c r="AC432" s="401">
        <v>2811921180</v>
      </c>
      <c r="AD432" t="s">
        <v>1101</v>
      </c>
      <c r="AE432" s="325">
        <v>319.89999999999998</v>
      </c>
      <c r="AG432" s="401">
        <v>2811911080</v>
      </c>
      <c r="AH432" t="s">
        <v>1097</v>
      </c>
      <c r="AI432" s="325">
        <v>376.25</v>
      </c>
    </row>
    <row r="433" spans="2:35">
      <c r="B433" s="210">
        <v>2813100280</v>
      </c>
      <c r="E433" s="211" t="e">
        <f t="shared" si="118"/>
        <v>#N/A</v>
      </c>
      <c r="F433" s="389">
        <v>5.99</v>
      </c>
      <c r="G433" s="216" t="s">
        <v>1272</v>
      </c>
      <c r="J433" s="49">
        <f t="shared" si="115"/>
        <v>2813100281</v>
      </c>
      <c r="K433" s="212" t="e">
        <f t="shared" si="116"/>
        <v>#N/A</v>
      </c>
      <c r="L433" s="270" t="e">
        <v>#N/A</v>
      </c>
      <c r="M433" s="270" t="e">
        <f t="shared" si="119"/>
        <v>#N/A</v>
      </c>
      <c r="N433" s="270" t="e">
        <f t="shared" si="117"/>
        <v>#N/A</v>
      </c>
      <c r="O433" s="259"/>
      <c r="P433" s="249"/>
      <c r="Q433" s="49">
        <v>2812002980</v>
      </c>
      <c r="R433" s="49" t="s">
        <v>781</v>
      </c>
      <c r="S433" s="49">
        <f t="shared" si="113"/>
        <v>10.99</v>
      </c>
      <c r="T433" s="49">
        <f t="shared" si="114"/>
        <v>9.64</v>
      </c>
      <c r="U433" s="324">
        <v>8.43</v>
      </c>
      <c r="V433" s="353">
        <v>383.88</v>
      </c>
      <c r="Y433" s="49">
        <v>2812002980</v>
      </c>
      <c r="Z433" s="49" t="s">
        <v>781</v>
      </c>
      <c r="AA433" s="324">
        <v>8.43</v>
      </c>
      <c r="AC433" s="401">
        <v>2811921280</v>
      </c>
      <c r="AD433" t="s">
        <v>1102</v>
      </c>
      <c r="AE433" s="325">
        <v>342.33</v>
      </c>
      <c r="AG433" s="401">
        <v>2811911180</v>
      </c>
      <c r="AH433" t="s">
        <v>1098</v>
      </c>
      <c r="AI433" s="325">
        <v>341.48</v>
      </c>
    </row>
    <row r="434" spans="2:35">
      <c r="B434" s="210">
        <v>2813100281</v>
      </c>
      <c r="E434" s="211" t="e">
        <f t="shared" si="118"/>
        <v>#N/A</v>
      </c>
      <c r="F434" s="389">
        <v>27.87</v>
      </c>
      <c r="G434" s="216" t="s">
        <v>1273</v>
      </c>
      <c r="J434" s="49">
        <f t="shared" si="115"/>
        <v>2813100380</v>
      </c>
      <c r="K434" s="212" t="e">
        <f t="shared" si="116"/>
        <v>#N/A</v>
      </c>
      <c r="L434" s="270" t="e">
        <v>#N/A</v>
      </c>
      <c r="M434" s="270" t="e">
        <f t="shared" si="119"/>
        <v>#N/A</v>
      </c>
      <c r="N434" s="270" t="e">
        <f t="shared" si="117"/>
        <v>#N/A</v>
      </c>
      <c r="O434" s="259"/>
      <c r="P434" s="249"/>
      <c r="Q434" s="49">
        <v>2812003001</v>
      </c>
      <c r="R434" s="49" t="s">
        <v>780</v>
      </c>
      <c r="S434" s="49">
        <f t="shared" si="113"/>
        <v>2135.0700000000002</v>
      </c>
      <c r="T434" s="49">
        <f t="shared" si="114"/>
        <v>1872.87</v>
      </c>
      <c r="U434" s="324">
        <v>1795.5</v>
      </c>
      <c r="V434" s="353">
        <v>386.98</v>
      </c>
      <c r="Y434" s="49">
        <v>2812003001</v>
      </c>
      <c r="Z434" s="49" t="s">
        <v>780</v>
      </c>
      <c r="AA434" s="324">
        <v>1795.5</v>
      </c>
      <c r="AC434" s="401">
        <v>2811941080</v>
      </c>
      <c r="AD434" t="s">
        <v>1103</v>
      </c>
      <c r="AE434" s="325">
        <v>371.63</v>
      </c>
      <c r="AG434" s="401">
        <v>2811911280</v>
      </c>
      <c r="AH434" t="s">
        <v>1099</v>
      </c>
      <c r="AI434" s="325">
        <v>379.43</v>
      </c>
    </row>
    <row r="435" spans="2:35">
      <c r="B435" s="210">
        <v>2813100380</v>
      </c>
      <c r="E435" s="211" t="e">
        <f t="shared" si="118"/>
        <v>#N/A</v>
      </c>
      <c r="F435" s="389">
        <v>5.96</v>
      </c>
      <c r="G435" s="216" t="s">
        <v>1274</v>
      </c>
      <c r="J435" s="49">
        <f t="shared" si="115"/>
        <v>2813100381</v>
      </c>
      <c r="K435" s="212" t="e">
        <f t="shared" si="116"/>
        <v>#N/A</v>
      </c>
      <c r="L435" s="270" t="e">
        <v>#N/A</v>
      </c>
      <c r="M435" s="270" t="e">
        <f t="shared" si="119"/>
        <v>#N/A</v>
      </c>
      <c r="N435" s="270" t="e">
        <f t="shared" si="117"/>
        <v>#N/A</v>
      </c>
      <c r="O435" s="259"/>
      <c r="P435" s="249"/>
      <c r="Q435" s="49">
        <v>2812004000</v>
      </c>
      <c r="R435" s="49" t="s">
        <v>782</v>
      </c>
      <c r="S435" s="49">
        <f t="shared" si="113"/>
        <v>130.25</v>
      </c>
      <c r="T435" s="49">
        <f t="shared" si="114"/>
        <v>114.25</v>
      </c>
      <c r="U435" s="324">
        <v>203.23</v>
      </c>
      <c r="V435" s="353">
        <v>383.88</v>
      </c>
      <c r="Y435" s="49">
        <v>2812004000</v>
      </c>
      <c r="Z435" s="49" t="s">
        <v>782</v>
      </c>
      <c r="AA435" s="324">
        <v>203.23</v>
      </c>
      <c r="AC435" s="401">
        <v>2811941180</v>
      </c>
      <c r="AD435" t="s">
        <v>1104</v>
      </c>
      <c r="AE435" s="325">
        <v>351.87</v>
      </c>
      <c r="AG435" s="401">
        <v>2811921080</v>
      </c>
      <c r="AH435" t="s">
        <v>1100</v>
      </c>
      <c r="AI435" s="325">
        <v>397.99</v>
      </c>
    </row>
    <row r="436" spans="2:35">
      <c r="B436" s="210">
        <v>2813100381</v>
      </c>
      <c r="E436" s="211" t="e">
        <f t="shared" si="118"/>
        <v>#N/A</v>
      </c>
      <c r="F436" s="389">
        <v>24.16</v>
      </c>
      <c r="G436" s="216" t="s">
        <v>1275</v>
      </c>
      <c r="J436" s="49">
        <f t="shared" si="115"/>
        <v>2813100480</v>
      </c>
      <c r="K436" s="212" t="e">
        <f t="shared" si="116"/>
        <v>#N/A</v>
      </c>
      <c r="L436" s="270" t="e">
        <v>#N/A</v>
      </c>
      <c r="M436" s="270" t="e">
        <f t="shared" si="119"/>
        <v>#N/A</v>
      </c>
      <c r="N436" s="270" t="e">
        <f t="shared" si="117"/>
        <v>#N/A</v>
      </c>
      <c r="O436" s="259"/>
      <c r="P436" s="249"/>
      <c r="Q436" s="49">
        <v>2812004600</v>
      </c>
      <c r="R436" s="49" t="s">
        <v>783</v>
      </c>
      <c r="S436" s="49">
        <f t="shared" si="113"/>
        <v>642.58000000000004</v>
      </c>
      <c r="T436" s="49">
        <f t="shared" si="114"/>
        <v>563.66999999999996</v>
      </c>
      <c r="U436" s="324">
        <v>432.72</v>
      </c>
      <c r="V436" s="353">
        <v>8.4600000000000009</v>
      </c>
      <c r="Y436" s="49">
        <v>2812004600</v>
      </c>
      <c r="Z436" s="49" t="s">
        <v>783</v>
      </c>
      <c r="AA436" s="324">
        <v>432.72</v>
      </c>
      <c r="AC436" s="401">
        <v>2811941280</v>
      </c>
      <c r="AD436" t="s">
        <v>1105</v>
      </c>
      <c r="AE436" s="325">
        <v>382.93</v>
      </c>
      <c r="AG436" s="401">
        <v>2811921180</v>
      </c>
      <c r="AH436" t="s">
        <v>1101</v>
      </c>
      <c r="AI436" s="325">
        <v>375.64</v>
      </c>
    </row>
    <row r="437" spans="2:35">
      <c r="B437" s="210">
        <v>2813100480</v>
      </c>
      <c r="E437" s="211" t="e">
        <f t="shared" si="118"/>
        <v>#N/A</v>
      </c>
      <c r="F437" s="389">
        <v>7.08</v>
      </c>
      <c r="G437" s="216" t="s">
        <v>1276</v>
      </c>
      <c r="J437" s="49">
        <f t="shared" si="115"/>
        <v>2813100580</v>
      </c>
      <c r="K437" s="212" t="e">
        <f t="shared" si="116"/>
        <v>#N/A</v>
      </c>
      <c r="L437" s="270" t="e">
        <v>#N/A</v>
      </c>
      <c r="M437" s="270" t="e">
        <f t="shared" si="119"/>
        <v>#N/A</v>
      </c>
      <c r="N437" s="270" t="e">
        <f t="shared" si="117"/>
        <v>#N/A</v>
      </c>
      <c r="O437" s="259"/>
      <c r="P437" s="249"/>
      <c r="Q437" s="49">
        <v>2812004601</v>
      </c>
      <c r="R437" s="49" t="s">
        <v>784</v>
      </c>
      <c r="S437" s="49">
        <f t="shared" si="113"/>
        <v>783.03</v>
      </c>
      <c r="T437" s="49">
        <f t="shared" si="114"/>
        <v>686.87</v>
      </c>
      <c r="U437" s="324">
        <v>616.91</v>
      </c>
      <c r="V437" s="353">
        <v>2074.62</v>
      </c>
      <c r="Y437" s="49">
        <v>2812004601</v>
      </c>
      <c r="Z437" s="49" t="s">
        <v>784</v>
      </c>
      <c r="AA437" s="324">
        <v>616.91</v>
      </c>
      <c r="AC437" s="401">
        <v>2811951080</v>
      </c>
      <c r="AD437" t="s">
        <v>1106</v>
      </c>
      <c r="AE437" s="325">
        <v>407.65</v>
      </c>
      <c r="AG437" s="401">
        <v>2811921280</v>
      </c>
      <c r="AH437" t="s">
        <v>1102</v>
      </c>
      <c r="AI437" s="325">
        <v>401.97</v>
      </c>
    </row>
    <row r="438" spans="2:35">
      <c r="B438" s="210">
        <v>2813100580</v>
      </c>
      <c r="E438" s="211" t="e">
        <f t="shared" si="118"/>
        <v>#N/A</v>
      </c>
      <c r="F438" s="389">
        <v>8.85</v>
      </c>
      <c r="G438" s="216" t="s">
        <v>1277</v>
      </c>
      <c r="J438" s="49">
        <f t="shared" si="115"/>
        <v>2813100680</v>
      </c>
      <c r="K438" s="212" t="e">
        <f t="shared" si="116"/>
        <v>#N/A</v>
      </c>
      <c r="L438" s="270" t="e">
        <v>#N/A</v>
      </c>
      <c r="M438" s="270" t="e">
        <f t="shared" si="119"/>
        <v>#N/A</v>
      </c>
      <c r="N438" s="270" t="e">
        <f t="shared" si="117"/>
        <v>#N/A</v>
      </c>
      <c r="O438" s="259"/>
      <c r="P438" s="262"/>
      <c r="Q438" s="49">
        <v>2812004602</v>
      </c>
      <c r="R438" s="49" t="s">
        <v>785</v>
      </c>
      <c r="S438" s="49">
        <f t="shared" si="113"/>
        <v>3.73</v>
      </c>
      <c r="T438" s="49">
        <f t="shared" si="114"/>
        <v>3.27</v>
      </c>
      <c r="U438" s="324">
        <v>7.04</v>
      </c>
      <c r="V438" s="353">
        <v>211.88</v>
      </c>
      <c r="Y438" s="49">
        <v>2812004602</v>
      </c>
      <c r="Z438" s="49" t="s">
        <v>785</v>
      </c>
      <c r="AA438" s="324">
        <v>7.04</v>
      </c>
      <c r="AC438" s="401">
        <v>2811951180</v>
      </c>
      <c r="AD438" s="404" t="s">
        <v>1107</v>
      </c>
      <c r="AE438" s="325">
        <v>387.05</v>
      </c>
      <c r="AG438" s="401">
        <v>2811941080</v>
      </c>
      <c r="AH438" s="404" t="s">
        <v>1103</v>
      </c>
      <c r="AI438" s="325">
        <v>436.37</v>
      </c>
    </row>
    <row r="439" spans="2:35">
      <c r="B439" s="210">
        <v>2813100680</v>
      </c>
      <c r="E439" s="211" t="e">
        <f t="shared" si="118"/>
        <v>#N/A</v>
      </c>
      <c r="F439" s="389">
        <v>8.59</v>
      </c>
      <c r="G439" s="216" t="s">
        <v>1278</v>
      </c>
      <c r="J439" s="49">
        <f t="shared" si="115"/>
        <v>2813101300</v>
      </c>
      <c r="K439" s="212" t="e">
        <f t="shared" si="116"/>
        <v>#N/A</v>
      </c>
      <c r="L439" s="270" t="e">
        <v>#N/A</v>
      </c>
      <c r="M439" s="270" t="e">
        <f t="shared" si="119"/>
        <v>#N/A</v>
      </c>
      <c r="N439" s="270" t="e">
        <f t="shared" si="117"/>
        <v>#N/A</v>
      </c>
      <c r="O439" s="259"/>
      <c r="P439" s="249"/>
      <c r="Q439" s="49">
        <v>2812004603</v>
      </c>
      <c r="R439" s="49" t="s">
        <v>786</v>
      </c>
      <c r="S439" s="49">
        <f t="shared" si="113"/>
        <v>3.73</v>
      </c>
      <c r="T439" s="49">
        <f t="shared" si="114"/>
        <v>3.27</v>
      </c>
      <c r="U439" s="324">
        <v>7.01</v>
      </c>
      <c r="V439" s="353">
        <v>416.93</v>
      </c>
      <c r="Y439" s="49">
        <v>2812004603</v>
      </c>
      <c r="Z439" s="49" t="s">
        <v>786</v>
      </c>
      <c r="AA439" s="324">
        <v>7.01</v>
      </c>
      <c r="AC439" s="401">
        <v>2811951280</v>
      </c>
      <c r="AD439" t="s">
        <v>1108</v>
      </c>
      <c r="AE439" s="325">
        <v>417.82</v>
      </c>
      <c r="AG439" s="401">
        <v>2811941180</v>
      </c>
      <c r="AH439" t="s">
        <v>1104</v>
      </c>
      <c r="AI439" s="325">
        <v>413.17</v>
      </c>
    </row>
    <row r="440" spans="2:35">
      <c r="B440" s="210">
        <v>2813101300</v>
      </c>
      <c r="E440" s="211" t="e">
        <f t="shared" si="118"/>
        <v>#N/A</v>
      </c>
      <c r="F440" s="389">
        <v>10.63</v>
      </c>
      <c r="G440" s="216" t="s">
        <v>1279</v>
      </c>
      <c r="J440" s="49">
        <f t="shared" si="115"/>
        <v>2813101780</v>
      </c>
      <c r="K440" s="212" t="e">
        <f t="shared" si="116"/>
        <v>#N/A</v>
      </c>
      <c r="L440" s="270" t="e">
        <v>#N/A</v>
      </c>
      <c r="M440" s="270" t="e">
        <f t="shared" si="119"/>
        <v>#N/A</v>
      </c>
      <c r="N440" s="270" t="e">
        <f t="shared" si="117"/>
        <v>#N/A</v>
      </c>
      <c r="O440" s="259"/>
      <c r="P440" s="249"/>
      <c r="Q440" s="49">
        <v>2812013001</v>
      </c>
      <c r="R440" s="49" t="s">
        <v>787</v>
      </c>
      <c r="S440" s="49">
        <f t="shared" si="113"/>
        <v>5982.12</v>
      </c>
      <c r="T440" s="49">
        <f t="shared" si="114"/>
        <v>5247.47</v>
      </c>
      <c r="U440" s="324">
        <v>4730.75</v>
      </c>
      <c r="V440" s="353">
        <v>619.49</v>
      </c>
      <c r="Y440" s="49">
        <v>2812013001</v>
      </c>
      <c r="Z440" s="49" t="s">
        <v>787</v>
      </c>
      <c r="AA440" s="324">
        <v>4730.75</v>
      </c>
      <c r="AC440" s="401">
        <v>2812002980</v>
      </c>
      <c r="AD440" t="s">
        <v>781</v>
      </c>
      <c r="AE440" s="406">
        <v>9.64</v>
      </c>
      <c r="AG440" s="401">
        <v>2811941280</v>
      </c>
      <c r="AH440" t="s">
        <v>1105</v>
      </c>
      <c r="AI440" s="406">
        <v>449.64</v>
      </c>
    </row>
    <row r="441" spans="2:35">
      <c r="B441" s="210">
        <v>2813101780</v>
      </c>
      <c r="E441" s="211" t="e">
        <f t="shared" si="118"/>
        <v>#N/A</v>
      </c>
      <c r="F441" s="389">
        <v>8.5299999999999994</v>
      </c>
      <c r="G441" s="216" t="s">
        <v>1280</v>
      </c>
      <c r="J441" s="49">
        <f t="shared" si="115"/>
        <v>2813101980</v>
      </c>
      <c r="K441" s="212" t="e">
        <f t="shared" si="116"/>
        <v>#N/A</v>
      </c>
      <c r="L441" s="270" t="e">
        <v>#N/A</v>
      </c>
      <c r="M441" s="270" t="e">
        <f t="shared" si="119"/>
        <v>#N/A</v>
      </c>
      <c r="N441" s="270" t="e">
        <f t="shared" si="117"/>
        <v>#N/A</v>
      </c>
      <c r="O441" s="259"/>
      <c r="P441" s="249"/>
      <c r="Q441" s="49">
        <v>2812014000</v>
      </c>
      <c r="R441" s="49" t="s">
        <v>788</v>
      </c>
      <c r="S441" s="49">
        <f t="shared" si="113"/>
        <v>31.25</v>
      </c>
      <c r="T441" s="49">
        <f t="shared" si="114"/>
        <v>27.41</v>
      </c>
      <c r="U441" s="324">
        <v>47.4</v>
      </c>
      <c r="V441" s="353">
        <v>7.07</v>
      </c>
      <c r="Y441" s="49">
        <v>2812014000</v>
      </c>
      <c r="Z441" s="49" t="s">
        <v>788</v>
      </c>
      <c r="AA441" s="324">
        <v>47.4</v>
      </c>
      <c r="AC441" s="401">
        <v>2812003001</v>
      </c>
      <c r="AD441" t="s">
        <v>780</v>
      </c>
      <c r="AE441" s="406">
        <v>1872.87</v>
      </c>
      <c r="AG441" s="401">
        <v>2811951080</v>
      </c>
      <c r="AH441" t="s">
        <v>1106</v>
      </c>
      <c r="AI441" s="406">
        <v>478.67</v>
      </c>
    </row>
    <row r="442" spans="2:35">
      <c r="B442" s="210">
        <v>2813101980</v>
      </c>
      <c r="E442" s="211" t="e">
        <f t="shared" si="118"/>
        <v>#N/A</v>
      </c>
      <c r="F442" s="389">
        <v>8.33</v>
      </c>
      <c r="G442" s="216" t="s">
        <v>1281</v>
      </c>
      <c r="J442" s="49">
        <f t="shared" si="115"/>
        <v>2813102200</v>
      </c>
      <c r="K442" s="212" t="e">
        <f t="shared" si="116"/>
        <v>#N/A</v>
      </c>
      <c r="L442" s="270" t="e">
        <v>#N/A</v>
      </c>
      <c r="M442" s="270" t="e">
        <f t="shared" si="119"/>
        <v>#N/A</v>
      </c>
      <c r="N442" s="270" t="e">
        <f t="shared" si="117"/>
        <v>#N/A</v>
      </c>
      <c r="O442" s="259"/>
      <c r="P442" s="249"/>
      <c r="Q442" s="49">
        <v>2812017200</v>
      </c>
      <c r="R442" s="49" t="s">
        <v>789</v>
      </c>
      <c r="S442" s="49">
        <f t="shared" si="113"/>
        <v>12.24</v>
      </c>
      <c r="T442" s="49">
        <f t="shared" si="114"/>
        <v>10.74</v>
      </c>
      <c r="U442" s="324">
        <v>55.93</v>
      </c>
      <c r="V442" s="353">
        <v>7.04</v>
      </c>
      <c r="Y442" s="49">
        <v>2812017200</v>
      </c>
      <c r="Z442" s="49" t="s">
        <v>789</v>
      </c>
      <c r="AA442" s="324">
        <v>55.93</v>
      </c>
      <c r="AC442" s="401">
        <v>2812004000</v>
      </c>
      <c r="AD442" s="404" t="s">
        <v>782</v>
      </c>
      <c r="AE442" s="406">
        <v>114.25</v>
      </c>
      <c r="AG442" s="401">
        <v>2811951180</v>
      </c>
      <c r="AH442" s="404" t="s">
        <v>1107</v>
      </c>
      <c r="AI442" s="406">
        <v>454.48</v>
      </c>
    </row>
    <row r="443" spans="2:35">
      <c r="B443" s="210">
        <v>2813102200</v>
      </c>
      <c r="E443" s="211" t="e">
        <f t="shared" si="118"/>
        <v>#N/A</v>
      </c>
      <c r="F443" s="389">
        <v>8.81</v>
      </c>
      <c r="G443" s="216" t="s">
        <v>1282</v>
      </c>
      <c r="J443" s="49">
        <f t="shared" si="115"/>
        <v>2813102800</v>
      </c>
      <c r="K443" s="212" t="e">
        <f t="shared" si="116"/>
        <v>#N/A</v>
      </c>
      <c r="L443" s="270" t="e">
        <v>#N/A</v>
      </c>
      <c r="M443" s="270" t="e">
        <f t="shared" si="119"/>
        <v>#N/A</v>
      </c>
      <c r="N443" s="270" t="e">
        <f t="shared" si="117"/>
        <v>#N/A</v>
      </c>
      <c r="O443" s="259"/>
      <c r="P443" s="249"/>
      <c r="Q443" s="49">
        <v>2812022800</v>
      </c>
      <c r="R443" s="49" t="s">
        <v>790</v>
      </c>
      <c r="S443" s="49">
        <f t="shared" si="113"/>
        <v>1026.43</v>
      </c>
      <c r="T443" s="49">
        <f t="shared" si="114"/>
        <v>900.38</v>
      </c>
      <c r="U443" s="324">
        <v>366.53</v>
      </c>
      <c r="V443" s="353">
        <v>5486.03</v>
      </c>
      <c r="Y443" s="49">
        <v>2812022800</v>
      </c>
      <c r="Z443" s="49" t="s">
        <v>790</v>
      </c>
      <c r="AA443" s="324">
        <v>366.53</v>
      </c>
      <c r="AC443" s="401">
        <v>2812004600</v>
      </c>
      <c r="AD443" t="s">
        <v>783</v>
      </c>
      <c r="AE443" s="406">
        <v>563.66999999999996</v>
      </c>
      <c r="AG443" s="401">
        <v>2811951280</v>
      </c>
      <c r="AH443" t="s">
        <v>1108</v>
      </c>
      <c r="AI443" s="406">
        <v>490.6</v>
      </c>
    </row>
    <row r="444" spans="2:35">
      <c r="B444" s="210">
        <v>2813102800</v>
      </c>
      <c r="E444" s="211" t="e">
        <f t="shared" si="118"/>
        <v>#N/A</v>
      </c>
      <c r="F444" s="389">
        <v>11.66</v>
      </c>
      <c r="G444" s="216" t="s">
        <v>1283</v>
      </c>
      <c r="J444" s="49">
        <f t="shared" si="115"/>
        <v>2813105180</v>
      </c>
      <c r="K444" s="212" t="e">
        <f t="shared" si="116"/>
        <v>#N/A</v>
      </c>
      <c r="L444" s="270" t="e">
        <v>#N/A</v>
      </c>
      <c r="M444" s="270" t="e">
        <f t="shared" si="119"/>
        <v>#N/A</v>
      </c>
      <c r="N444" s="270" t="e">
        <f t="shared" si="117"/>
        <v>#N/A</v>
      </c>
      <c r="O444" s="259"/>
      <c r="P444" s="249"/>
      <c r="Q444" s="49">
        <v>2812024080</v>
      </c>
      <c r="R444" s="49" t="s">
        <v>792</v>
      </c>
      <c r="S444" s="49">
        <f t="shared" si="113"/>
        <v>3364.57</v>
      </c>
      <c r="T444" s="49">
        <f t="shared" si="114"/>
        <v>2951.38</v>
      </c>
      <c r="U444" s="324">
        <v>2427.16</v>
      </c>
      <c r="V444" s="353">
        <v>49.4</v>
      </c>
      <c r="Y444" s="49">
        <v>2812024080</v>
      </c>
      <c r="Z444" s="49" t="s">
        <v>792</v>
      </c>
      <c r="AA444" s="324">
        <v>2427.16</v>
      </c>
      <c r="AC444" s="401">
        <v>2812004601</v>
      </c>
      <c r="AD444" t="s">
        <v>784</v>
      </c>
      <c r="AE444" s="406">
        <v>686.87</v>
      </c>
      <c r="AG444" s="401">
        <v>2812002980</v>
      </c>
      <c r="AH444" t="s">
        <v>781</v>
      </c>
      <c r="AI444" s="406">
        <v>10.99</v>
      </c>
    </row>
    <row r="445" spans="2:35">
      <c r="B445" s="210">
        <v>2813105180</v>
      </c>
      <c r="E445" s="211" t="e">
        <f t="shared" si="118"/>
        <v>#N/A</v>
      </c>
      <c r="F445" s="389">
        <v>70.430000000000007</v>
      </c>
      <c r="G445" s="216" t="s">
        <v>1284</v>
      </c>
      <c r="J445" s="49">
        <f t="shared" si="115"/>
        <v>2813110000</v>
      </c>
      <c r="K445" s="212" t="e">
        <f t="shared" si="116"/>
        <v>#N/A</v>
      </c>
      <c r="L445" s="270" t="e">
        <v>#N/A</v>
      </c>
      <c r="M445" s="270" t="e">
        <f t="shared" si="119"/>
        <v>#N/A</v>
      </c>
      <c r="N445" s="270" t="e">
        <f t="shared" si="117"/>
        <v>#N/A</v>
      </c>
      <c r="O445" s="259"/>
      <c r="P445" s="249"/>
      <c r="Q445" s="49">
        <v>2812024081</v>
      </c>
      <c r="R445" s="49" t="s">
        <v>791</v>
      </c>
      <c r="S445" s="49">
        <f t="shared" si="113"/>
        <v>1869.9</v>
      </c>
      <c r="T445" s="49">
        <f t="shared" si="114"/>
        <v>1640.26</v>
      </c>
      <c r="U445" s="324">
        <v>1338.7</v>
      </c>
      <c r="V445" s="353">
        <v>56.17</v>
      </c>
      <c r="Y445" s="49">
        <v>2812024081</v>
      </c>
      <c r="Z445" s="49" t="s">
        <v>791</v>
      </c>
      <c r="AA445" s="324">
        <v>1338.7</v>
      </c>
      <c r="AC445" s="401">
        <v>2812004602</v>
      </c>
      <c r="AD445" t="s">
        <v>785</v>
      </c>
      <c r="AE445" s="406">
        <v>3.27</v>
      </c>
      <c r="AG445" s="401">
        <v>2812003001</v>
      </c>
      <c r="AH445" t="s">
        <v>780</v>
      </c>
      <c r="AI445" s="406">
        <v>2135.0700000000002</v>
      </c>
    </row>
    <row r="446" spans="2:35">
      <c r="B446" s="210">
        <v>2813110000</v>
      </c>
      <c r="E446" s="211" t="e">
        <f t="shared" si="118"/>
        <v>#N/A</v>
      </c>
      <c r="F446" s="389">
        <v>191.72</v>
      </c>
      <c r="G446" s="216" t="s">
        <v>1285</v>
      </c>
      <c r="J446" s="49">
        <f t="shared" si="115"/>
        <v>2813112800</v>
      </c>
      <c r="K446" s="212" t="e">
        <f t="shared" si="116"/>
        <v>#N/A</v>
      </c>
      <c r="L446" s="270" t="e">
        <v>#N/A</v>
      </c>
      <c r="M446" s="270" t="e">
        <f t="shared" si="119"/>
        <v>#N/A</v>
      </c>
      <c r="N446" s="270" t="e">
        <f t="shared" si="117"/>
        <v>#N/A</v>
      </c>
      <c r="O446" s="259"/>
      <c r="P446" s="249"/>
      <c r="Q446" s="49">
        <v>2812027200</v>
      </c>
      <c r="R446" s="49" t="s">
        <v>793</v>
      </c>
      <c r="S446" s="49">
        <f t="shared" si="113"/>
        <v>9.41</v>
      </c>
      <c r="T446" s="49">
        <f t="shared" si="114"/>
        <v>8.25</v>
      </c>
      <c r="U446" s="324">
        <v>8.4</v>
      </c>
      <c r="V446" s="353">
        <v>366.53</v>
      </c>
      <c r="Y446" s="49">
        <v>2812027200</v>
      </c>
      <c r="Z446" s="49" t="s">
        <v>793</v>
      </c>
      <c r="AA446" s="324">
        <v>8.4</v>
      </c>
      <c r="AC446" s="401">
        <v>2812004603</v>
      </c>
      <c r="AD446" t="s">
        <v>786</v>
      </c>
      <c r="AE446" s="406">
        <v>3.27</v>
      </c>
      <c r="AG446" s="401">
        <v>2812004000</v>
      </c>
      <c r="AH446" t="s">
        <v>782</v>
      </c>
      <c r="AI446" s="406">
        <v>130.25</v>
      </c>
    </row>
    <row r="447" spans="2:35">
      <c r="B447" s="210">
        <v>2813112800</v>
      </c>
      <c r="E447" s="211" t="e">
        <f t="shared" si="118"/>
        <v>#N/A</v>
      </c>
      <c r="F447" s="389">
        <v>2.91</v>
      </c>
      <c r="G447" s="216" t="s">
        <v>1286</v>
      </c>
      <c r="J447" s="49">
        <f t="shared" si="115"/>
        <v>2813120000</v>
      </c>
      <c r="K447" s="212" t="e">
        <f t="shared" si="116"/>
        <v>#N/A</v>
      </c>
      <c r="L447" s="270" t="e">
        <v>#N/A</v>
      </c>
      <c r="M447" s="270" t="e">
        <f t="shared" si="119"/>
        <v>#N/A</v>
      </c>
      <c r="N447" s="270" t="e">
        <f t="shared" si="117"/>
        <v>#N/A</v>
      </c>
      <c r="O447" s="259"/>
      <c r="P447" s="249"/>
      <c r="Q447" s="49">
        <v>2812034000</v>
      </c>
      <c r="R447" s="49" t="s">
        <v>795</v>
      </c>
      <c r="S447" s="49">
        <f t="shared" si="113"/>
        <v>1754.03</v>
      </c>
      <c r="T447" s="49">
        <f t="shared" si="114"/>
        <v>1538.62</v>
      </c>
      <c r="U447" s="324">
        <v>1361.61</v>
      </c>
      <c r="V447" s="353">
        <v>2530.41</v>
      </c>
      <c r="Y447" s="49">
        <v>2812034000</v>
      </c>
      <c r="Z447" s="49" t="s">
        <v>795</v>
      </c>
      <c r="AA447" s="324">
        <v>1361.61</v>
      </c>
      <c r="AC447" s="401">
        <v>2812013001</v>
      </c>
      <c r="AD447" t="s">
        <v>1762</v>
      </c>
      <c r="AE447" s="406">
        <v>5247.47</v>
      </c>
      <c r="AG447" s="401">
        <v>2812004600</v>
      </c>
      <c r="AH447" t="s">
        <v>783</v>
      </c>
      <c r="AI447" s="406">
        <v>642.58000000000004</v>
      </c>
    </row>
    <row r="448" spans="2:35">
      <c r="B448" s="210">
        <v>2813120000</v>
      </c>
      <c r="E448" s="211" t="e">
        <f t="shared" si="118"/>
        <v>#N/A</v>
      </c>
      <c r="F448" s="389">
        <v>78.25</v>
      </c>
      <c r="G448" s="216" t="s">
        <v>1287</v>
      </c>
      <c r="J448" s="49">
        <f t="shared" si="115"/>
        <v>2813122200</v>
      </c>
      <c r="K448" s="212" t="e">
        <f t="shared" si="116"/>
        <v>#N/A</v>
      </c>
      <c r="L448" s="270" t="e">
        <v>#N/A</v>
      </c>
      <c r="M448" s="270" t="e">
        <f t="shared" si="119"/>
        <v>#N/A</v>
      </c>
      <c r="N448" s="270" t="e">
        <f t="shared" si="117"/>
        <v>#N/A</v>
      </c>
      <c r="O448" s="259"/>
      <c r="P448" s="249"/>
      <c r="Q448" s="49">
        <v>2812034080</v>
      </c>
      <c r="R448" s="49" t="s">
        <v>1733</v>
      </c>
      <c r="S448" s="49">
        <f t="shared" si="113"/>
        <v>3364.57</v>
      </c>
      <c r="T448" s="49">
        <f t="shared" si="114"/>
        <v>2951.38</v>
      </c>
      <c r="U448" s="324">
        <v>2405.83</v>
      </c>
      <c r="V448" s="353">
        <v>1395.65</v>
      </c>
      <c r="Y448" s="49">
        <v>2812034080</v>
      </c>
      <c r="Z448" s="49" t="s">
        <v>1733</v>
      </c>
      <c r="AA448" s="324">
        <v>2405.83</v>
      </c>
      <c r="AC448" s="401">
        <v>2812014000</v>
      </c>
      <c r="AD448" t="s">
        <v>788</v>
      </c>
      <c r="AE448" s="406">
        <v>27.41</v>
      </c>
      <c r="AG448" s="401">
        <v>2812004601</v>
      </c>
      <c r="AH448" t="s">
        <v>784</v>
      </c>
      <c r="AI448" s="406">
        <v>783.03</v>
      </c>
    </row>
    <row r="449" spans="2:35">
      <c r="B449" s="210">
        <v>2813122200</v>
      </c>
      <c r="E449" s="211" t="e">
        <f t="shared" si="118"/>
        <v>#N/A</v>
      </c>
      <c r="F449" s="389">
        <v>6.34</v>
      </c>
      <c r="G449" s="216" t="s">
        <v>1288</v>
      </c>
      <c r="J449" s="49">
        <f t="shared" si="115"/>
        <v>2813130000</v>
      </c>
      <c r="K449" s="212" t="e">
        <f t="shared" si="116"/>
        <v>#N/A</v>
      </c>
      <c r="L449" s="270" t="e">
        <v>#N/A</v>
      </c>
      <c r="M449" s="270" t="e">
        <f t="shared" si="119"/>
        <v>#N/A</v>
      </c>
      <c r="N449" s="270" t="e">
        <f t="shared" si="117"/>
        <v>#N/A</v>
      </c>
      <c r="O449" s="259"/>
      <c r="P449" s="249"/>
      <c r="Q449" s="49">
        <v>2812034081</v>
      </c>
      <c r="R449" s="49" t="s">
        <v>796</v>
      </c>
      <c r="S449" s="49">
        <f t="shared" si="113"/>
        <v>1869.9</v>
      </c>
      <c r="T449" s="49">
        <f t="shared" si="114"/>
        <v>1640.26</v>
      </c>
      <c r="U449" s="324">
        <v>1404.13</v>
      </c>
      <c r="V449" s="353">
        <v>8.43</v>
      </c>
      <c r="Y449" s="49">
        <v>2812034081</v>
      </c>
      <c r="Z449" s="49" t="s">
        <v>796</v>
      </c>
      <c r="AA449" s="324">
        <v>1404.13</v>
      </c>
      <c r="AC449" s="401">
        <v>2812017200</v>
      </c>
      <c r="AD449" t="s">
        <v>789</v>
      </c>
      <c r="AE449" s="406">
        <v>10.74</v>
      </c>
      <c r="AG449" s="401">
        <v>2812004602</v>
      </c>
      <c r="AH449" t="s">
        <v>785</v>
      </c>
      <c r="AI449" s="406">
        <v>3.73</v>
      </c>
    </row>
    <row r="450" spans="2:35">
      <c r="B450" s="210">
        <v>2813130000</v>
      </c>
      <c r="E450" s="211" t="e">
        <f t="shared" si="118"/>
        <v>#N/A</v>
      </c>
      <c r="F450" s="389">
        <v>191.72</v>
      </c>
      <c r="G450" s="216" t="s">
        <v>1290</v>
      </c>
      <c r="J450" s="49">
        <f t="shared" si="115"/>
        <v>2813140000</v>
      </c>
      <c r="K450" s="212" t="e">
        <f t="shared" si="116"/>
        <v>#N/A</v>
      </c>
      <c r="L450" s="270" t="e">
        <v>#N/A</v>
      </c>
      <c r="M450" s="270" t="e">
        <f t="shared" si="119"/>
        <v>#N/A</v>
      </c>
      <c r="N450" s="270" t="e">
        <f t="shared" si="117"/>
        <v>#N/A</v>
      </c>
      <c r="O450" s="259"/>
      <c r="P450" s="253"/>
      <c r="Q450" s="49">
        <v>2812037200</v>
      </c>
      <c r="R450" s="49" t="s">
        <v>797</v>
      </c>
      <c r="S450" s="49">
        <f t="shared" si="113"/>
        <v>9.41</v>
      </c>
      <c r="T450" s="49">
        <f t="shared" si="114"/>
        <v>8.25</v>
      </c>
      <c r="U450" s="324">
        <v>8.4</v>
      </c>
      <c r="V450" s="353">
        <v>1487.56</v>
      </c>
      <c r="Y450" s="49">
        <v>2812037200</v>
      </c>
      <c r="Z450" s="49" t="s">
        <v>797</v>
      </c>
      <c r="AA450" s="324">
        <v>8.4</v>
      </c>
      <c r="AC450" s="401">
        <v>2812022800</v>
      </c>
      <c r="AD450" t="s">
        <v>790</v>
      </c>
      <c r="AE450" s="402">
        <v>900.38</v>
      </c>
      <c r="AG450" s="401">
        <v>2812004603</v>
      </c>
      <c r="AH450" t="s">
        <v>786</v>
      </c>
      <c r="AI450" s="402">
        <v>3.73</v>
      </c>
    </row>
    <row r="451" spans="2:35">
      <c r="B451" s="210">
        <v>2813140000</v>
      </c>
      <c r="E451" s="211" t="e">
        <f t="shared" si="118"/>
        <v>#N/A</v>
      </c>
      <c r="F451" s="389">
        <v>40.68</v>
      </c>
      <c r="G451" s="216" t="s">
        <v>1291</v>
      </c>
      <c r="J451" s="49">
        <f t="shared" si="115"/>
        <v>2813200000</v>
      </c>
      <c r="K451" s="212" t="e">
        <f t="shared" si="116"/>
        <v>#N/A</v>
      </c>
      <c r="L451" s="270" t="e">
        <v>#N/A</v>
      </c>
      <c r="M451" s="270" t="e">
        <f t="shared" si="119"/>
        <v>#N/A</v>
      </c>
      <c r="N451" s="270" t="e">
        <f t="shared" si="117"/>
        <v>#N/A</v>
      </c>
      <c r="O451" s="259"/>
      <c r="P451" s="249"/>
      <c r="Q451" s="49">
        <v>2812042801</v>
      </c>
      <c r="R451" s="49" t="s">
        <v>798</v>
      </c>
      <c r="S451" s="49">
        <f t="shared" si="113"/>
        <v>519.48</v>
      </c>
      <c r="T451" s="49">
        <f t="shared" si="114"/>
        <v>455.68</v>
      </c>
      <c r="U451" s="324">
        <v>403.26</v>
      </c>
      <c r="V451" s="353">
        <v>2508.17</v>
      </c>
      <c r="Y451" s="49">
        <v>2812042801</v>
      </c>
      <c r="Z451" s="49" t="s">
        <v>798</v>
      </c>
      <c r="AA451" s="324">
        <v>403.26</v>
      </c>
      <c r="AC451" s="401">
        <v>2812024080</v>
      </c>
      <c r="AD451" t="s">
        <v>792</v>
      </c>
      <c r="AE451" s="402">
        <v>2951.38</v>
      </c>
      <c r="AG451" s="401">
        <v>2812013001</v>
      </c>
      <c r="AH451" t="s">
        <v>1762</v>
      </c>
      <c r="AI451" s="402">
        <v>5982.12</v>
      </c>
    </row>
    <row r="452" spans="2:35">
      <c r="B452" s="210">
        <v>2813200000</v>
      </c>
      <c r="E452" s="211" t="e">
        <f t="shared" si="118"/>
        <v>#N/A</v>
      </c>
      <c r="F452" s="389">
        <v>68.08</v>
      </c>
      <c r="G452" s="216" t="s">
        <v>1292</v>
      </c>
      <c r="J452" s="49">
        <f t="shared" si="115"/>
        <v>2813200280</v>
      </c>
      <c r="K452" s="212" t="e">
        <f t="shared" si="116"/>
        <v>#N/A</v>
      </c>
      <c r="L452" s="270" t="e">
        <v>#N/A</v>
      </c>
      <c r="M452" s="270" t="e">
        <f t="shared" si="119"/>
        <v>#N/A</v>
      </c>
      <c r="N452" s="270" t="e">
        <f t="shared" si="117"/>
        <v>#N/A</v>
      </c>
      <c r="O452" s="259"/>
      <c r="P452" s="249"/>
      <c r="Q452" s="49">
        <v>2812043001</v>
      </c>
      <c r="R452" s="49" t="s">
        <v>794</v>
      </c>
      <c r="S452" s="49">
        <f t="shared" si="113"/>
        <v>228.57</v>
      </c>
      <c r="T452" s="49">
        <f t="shared" si="114"/>
        <v>200.5</v>
      </c>
      <c r="U452" s="324">
        <v>169.92</v>
      </c>
      <c r="V452" s="353">
        <v>1463.86</v>
      </c>
      <c r="W452">
        <v>39.159999999999997</v>
      </c>
      <c r="Y452" s="49">
        <v>2812043001</v>
      </c>
      <c r="Z452" s="49" t="s">
        <v>794</v>
      </c>
      <c r="AA452" s="324">
        <v>169.92</v>
      </c>
      <c r="AC452" s="401">
        <v>2812024081</v>
      </c>
      <c r="AD452" t="s">
        <v>791</v>
      </c>
      <c r="AE452" s="402">
        <v>1640.26</v>
      </c>
      <c r="AG452" s="401">
        <v>2812014000</v>
      </c>
      <c r="AH452" t="s">
        <v>788</v>
      </c>
      <c r="AI452" s="402">
        <v>31.25</v>
      </c>
    </row>
    <row r="453" spans="2:35">
      <c r="B453" s="210">
        <v>2813200280</v>
      </c>
      <c r="E453" s="211" t="e">
        <f t="shared" si="118"/>
        <v>#N/A</v>
      </c>
      <c r="F453" s="389">
        <v>7.63</v>
      </c>
      <c r="G453" s="216" t="s">
        <v>1293</v>
      </c>
      <c r="J453" s="49">
        <f t="shared" si="115"/>
        <v>2813200281</v>
      </c>
      <c r="K453" s="212" t="e">
        <f t="shared" si="116"/>
        <v>#N/A</v>
      </c>
      <c r="L453" s="270" t="e">
        <v>#N/A</v>
      </c>
      <c r="M453" s="270" t="e">
        <f t="shared" si="119"/>
        <v>#N/A</v>
      </c>
      <c r="N453" s="270" t="e">
        <f t="shared" si="117"/>
        <v>#N/A</v>
      </c>
      <c r="O453" s="263"/>
      <c r="P453" s="249"/>
      <c r="Q453" s="49">
        <v>2812064000</v>
      </c>
      <c r="R453" s="49" t="s">
        <v>799</v>
      </c>
      <c r="S453" s="49">
        <f t="shared" si="113"/>
        <v>127.24</v>
      </c>
      <c r="T453" s="49">
        <f t="shared" si="114"/>
        <v>111.61</v>
      </c>
      <c r="U453" s="324">
        <v>107.35</v>
      </c>
      <c r="V453" s="353">
        <v>8.43</v>
      </c>
      <c r="Y453" s="49">
        <v>2812064000</v>
      </c>
      <c r="Z453" s="49" t="s">
        <v>799</v>
      </c>
      <c r="AA453" s="324">
        <v>107.35</v>
      </c>
      <c r="AC453" s="401">
        <v>2812027200</v>
      </c>
      <c r="AD453" t="s">
        <v>793</v>
      </c>
      <c r="AE453" s="406">
        <v>8.25</v>
      </c>
      <c r="AG453" s="401">
        <v>2812017200</v>
      </c>
      <c r="AH453" t="s">
        <v>789</v>
      </c>
      <c r="AI453" s="406">
        <v>12.24</v>
      </c>
    </row>
    <row r="454" spans="2:35">
      <c r="B454" s="210">
        <v>2813200281</v>
      </c>
      <c r="E454" s="211" t="e">
        <f t="shared" si="118"/>
        <v>#N/A</v>
      </c>
      <c r="F454" s="389">
        <v>29.86</v>
      </c>
      <c r="G454" s="216" t="s">
        <v>1294</v>
      </c>
      <c r="J454" s="49">
        <f t="shared" si="115"/>
        <v>2813200380</v>
      </c>
      <c r="K454" s="212" t="e">
        <f t="shared" si="116"/>
        <v>#N/A</v>
      </c>
      <c r="L454" s="270" t="e">
        <v>#N/A</v>
      </c>
      <c r="M454" s="270" t="e">
        <f t="shared" si="119"/>
        <v>#N/A</v>
      </c>
      <c r="N454" s="270" t="e">
        <f t="shared" si="117"/>
        <v>#N/A</v>
      </c>
      <c r="O454" s="263"/>
      <c r="P454" s="249"/>
      <c r="Q454" s="49">
        <v>2812074000</v>
      </c>
      <c r="R454" s="49" t="s">
        <v>800</v>
      </c>
      <c r="S454" s="49">
        <f t="shared" si="113"/>
        <v>407.58</v>
      </c>
      <c r="T454" s="49">
        <f t="shared" si="114"/>
        <v>357.53</v>
      </c>
      <c r="U454" s="324">
        <v>343.9</v>
      </c>
      <c r="V454" s="353">
        <v>420.41</v>
      </c>
      <c r="Y454" s="49">
        <v>2812074000</v>
      </c>
      <c r="Z454" s="49" t="s">
        <v>800</v>
      </c>
      <c r="AA454" s="324">
        <v>343.9</v>
      </c>
      <c r="AC454" s="401">
        <v>2812034000</v>
      </c>
      <c r="AD454" t="s">
        <v>795</v>
      </c>
      <c r="AE454" s="406">
        <v>1538.62</v>
      </c>
      <c r="AG454" s="401">
        <v>2812022800</v>
      </c>
      <c r="AH454" t="s">
        <v>790</v>
      </c>
      <c r="AI454" s="406">
        <v>1026.43</v>
      </c>
    </row>
    <row r="455" spans="2:35">
      <c r="B455" s="210">
        <v>2813200380</v>
      </c>
      <c r="E455" s="211" t="e">
        <f t="shared" si="118"/>
        <v>#N/A</v>
      </c>
      <c r="F455" s="389">
        <v>10.59</v>
      </c>
      <c r="G455" s="216" t="s">
        <v>1295</v>
      </c>
      <c r="J455" s="49">
        <f t="shared" si="115"/>
        <v>2813200381</v>
      </c>
      <c r="K455" s="212" t="e">
        <f t="shared" si="116"/>
        <v>#N/A</v>
      </c>
      <c r="L455" s="270" t="e">
        <v>#N/A</v>
      </c>
      <c r="M455" s="270" t="e">
        <f t="shared" si="119"/>
        <v>#N/A</v>
      </c>
      <c r="N455" s="270" t="e">
        <f t="shared" si="117"/>
        <v>#N/A</v>
      </c>
      <c r="O455" s="263"/>
      <c r="P455" s="249"/>
      <c r="Q455" s="49">
        <v>2812084000</v>
      </c>
      <c r="R455" s="49" t="s">
        <v>801</v>
      </c>
      <c r="S455" s="49">
        <f t="shared" si="113"/>
        <v>419.69</v>
      </c>
      <c r="T455" s="49">
        <f t="shared" si="114"/>
        <v>368.15</v>
      </c>
      <c r="U455" s="324">
        <v>325.60000000000002</v>
      </c>
      <c r="V455" s="353">
        <v>235.02</v>
      </c>
      <c r="Y455" s="49">
        <v>2812084000</v>
      </c>
      <c r="Z455" s="49" t="s">
        <v>801</v>
      </c>
      <c r="AA455" s="324">
        <v>325.60000000000002</v>
      </c>
      <c r="AC455" s="401">
        <v>2812034080</v>
      </c>
      <c r="AD455" t="s">
        <v>796</v>
      </c>
      <c r="AE455" s="406">
        <v>2951.38</v>
      </c>
      <c r="AG455" s="401">
        <v>2812024080</v>
      </c>
      <c r="AH455" t="s">
        <v>792</v>
      </c>
      <c r="AI455" s="406">
        <v>3364.57</v>
      </c>
    </row>
    <row r="456" spans="2:35">
      <c r="B456" s="210">
        <v>2813200381</v>
      </c>
      <c r="E456" s="211" t="e">
        <f t="shared" si="118"/>
        <v>#N/A</v>
      </c>
      <c r="F456" s="389">
        <v>12.27</v>
      </c>
      <c r="G456" s="216" t="s">
        <v>1296</v>
      </c>
      <c r="J456" s="49">
        <f t="shared" si="115"/>
        <v>2813200480</v>
      </c>
      <c r="K456" s="212" t="e">
        <f t="shared" si="116"/>
        <v>#N/A</v>
      </c>
      <c r="L456" s="270" t="e">
        <v>#N/A</v>
      </c>
      <c r="M456" s="270" t="e">
        <f t="shared" si="119"/>
        <v>#N/A</v>
      </c>
      <c r="N456" s="270" t="e">
        <f t="shared" si="117"/>
        <v>#N/A</v>
      </c>
      <c r="O456" s="263"/>
      <c r="P456" s="249"/>
      <c r="Q456" s="49">
        <v>2812094000</v>
      </c>
      <c r="R456" s="49" t="s">
        <v>802</v>
      </c>
      <c r="S456" s="49">
        <f t="shared" si="113"/>
        <v>422.77</v>
      </c>
      <c r="T456" s="49">
        <f t="shared" si="114"/>
        <v>370.85</v>
      </c>
      <c r="U456" s="324">
        <v>208.19</v>
      </c>
      <c r="V456" s="353">
        <v>111.92</v>
      </c>
      <c r="Y456" s="49">
        <v>2812094000</v>
      </c>
      <c r="Z456" s="49" t="s">
        <v>802</v>
      </c>
      <c r="AA456" s="324">
        <v>208.19</v>
      </c>
      <c r="AC456" s="401">
        <v>2812034081</v>
      </c>
      <c r="AD456" t="s">
        <v>795</v>
      </c>
      <c r="AE456" s="406">
        <v>1640.26</v>
      </c>
      <c r="AG456" s="401">
        <v>2812024081</v>
      </c>
      <c r="AH456" t="s">
        <v>791</v>
      </c>
      <c r="AI456" s="406">
        <v>1869.9</v>
      </c>
    </row>
    <row r="457" spans="2:35">
      <c r="B457" s="210">
        <v>2813200480</v>
      </c>
      <c r="E457" s="211" t="e">
        <f t="shared" si="118"/>
        <v>#N/A</v>
      </c>
      <c r="F457" s="389">
        <v>7.93</v>
      </c>
      <c r="G457" s="216" t="s">
        <v>1297</v>
      </c>
      <c r="J457" s="49">
        <f t="shared" si="115"/>
        <v>2813200580</v>
      </c>
      <c r="K457" s="212" t="e">
        <f t="shared" si="116"/>
        <v>#N/A</v>
      </c>
      <c r="L457" s="270" t="e">
        <v>#N/A</v>
      </c>
      <c r="M457" s="270" t="e">
        <f t="shared" si="119"/>
        <v>#N/A</v>
      </c>
      <c r="N457" s="270" t="e">
        <f t="shared" si="117"/>
        <v>#N/A</v>
      </c>
      <c r="O457" s="263"/>
      <c r="P457" s="249"/>
      <c r="Q457" s="49">
        <v>2812100000</v>
      </c>
      <c r="R457" s="49" t="s">
        <v>1444</v>
      </c>
      <c r="S457" s="49">
        <f t="shared" si="113"/>
        <v>137.1</v>
      </c>
      <c r="T457" s="49">
        <f t="shared" si="114"/>
        <v>47.55</v>
      </c>
      <c r="U457" s="324">
        <v>108.34</v>
      </c>
      <c r="V457" s="353">
        <v>358.54</v>
      </c>
      <c r="Y457" s="49">
        <v>2812100000</v>
      </c>
      <c r="Z457" s="49" t="s">
        <v>1444</v>
      </c>
      <c r="AA457" s="324">
        <v>108.34</v>
      </c>
      <c r="AC457" s="401">
        <v>2812037200</v>
      </c>
      <c r="AD457" t="s">
        <v>797</v>
      </c>
      <c r="AE457" s="406">
        <v>8.25</v>
      </c>
      <c r="AG457" s="401">
        <v>2812027200</v>
      </c>
      <c r="AH457" t="s">
        <v>793</v>
      </c>
      <c r="AI457" s="406">
        <v>9.41</v>
      </c>
    </row>
    <row r="458" spans="2:35">
      <c r="B458" s="210">
        <v>2813200580</v>
      </c>
      <c r="E458" s="211" t="e">
        <f t="shared" si="118"/>
        <v>#N/A</v>
      </c>
      <c r="F458" s="389">
        <v>16.55</v>
      </c>
      <c r="G458" s="216" t="s">
        <v>1298</v>
      </c>
      <c r="J458" s="49">
        <f t="shared" si="115"/>
        <v>2813200680</v>
      </c>
      <c r="K458" s="212" t="e">
        <f t="shared" si="116"/>
        <v>#N/A</v>
      </c>
      <c r="L458" s="270" t="e">
        <v>#N/A</v>
      </c>
      <c r="M458" s="270" t="e">
        <f t="shared" si="119"/>
        <v>#N/A</v>
      </c>
      <c r="N458" s="270" t="e">
        <f t="shared" si="117"/>
        <v>#N/A</v>
      </c>
      <c r="O458" s="249"/>
      <c r="P458" s="249"/>
      <c r="Q458" s="49">
        <v>2812100100</v>
      </c>
      <c r="R458" s="49" t="s">
        <v>1446</v>
      </c>
      <c r="S458" s="49">
        <f t="shared" si="113"/>
        <v>149.4</v>
      </c>
      <c r="T458" s="49">
        <f t="shared" si="114"/>
        <v>55.35</v>
      </c>
      <c r="U458" s="324">
        <v>151.65</v>
      </c>
      <c r="V458" s="353">
        <v>339.46</v>
      </c>
      <c r="Y458" s="49">
        <v>2812100100</v>
      </c>
      <c r="Z458" s="49" t="s">
        <v>1446</v>
      </c>
      <c r="AA458" s="324">
        <v>151.65</v>
      </c>
      <c r="AC458" s="49">
        <v>2812042801</v>
      </c>
      <c r="AD458" s="187" t="s">
        <v>798</v>
      </c>
      <c r="AE458" s="406">
        <v>455.68</v>
      </c>
      <c r="AG458" s="49">
        <v>2812034000</v>
      </c>
      <c r="AH458" s="187" t="s">
        <v>795</v>
      </c>
      <c r="AI458" s="406">
        <v>1754.03</v>
      </c>
    </row>
    <row r="459" spans="2:35">
      <c r="B459" s="210">
        <v>2813200680</v>
      </c>
      <c r="E459" s="211" t="e">
        <f t="shared" si="118"/>
        <v>#N/A</v>
      </c>
      <c r="F459" s="389">
        <v>14.04</v>
      </c>
      <c r="G459" s="216" t="s">
        <v>1299</v>
      </c>
      <c r="J459" s="49">
        <f t="shared" si="115"/>
        <v>2813201300</v>
      </c>
      <c r="K459" s="212" t="e">
        <f t="shared" si="116"/>
        <v>#N/A</v>
      </c>
      <c r="L459" s="270" t="e">
        <v>#N/A</v>
      </c>
      <c r="M459" s="270" t="e">
        <f t="shared" si="119"/>
        <v>#N/A</v>
      </c>
      <c r="N459" s="270" t="e">
        <f t="shared" si="117"/>
        <v>#N/A</v>
      </c>
      <c r="O459" s="249"/>
      <c r="P459" s="249"/>
      <c r="Q459" s="49">
        <v>2812100200</v>
      </c>
      <c r="R459" s="49" t="s">
        <v>805</v>
      </c>
      <c r="S459" s="49">
        <f t="shared" si="113"/>
        <v>39.200000000000003</v>
      </c>
      <c r="T459" s="49">
        <f t="shared" si="114"/>
        <v>34.39</v>
      </c>
      <c r="U459" s="324">
        <v>34.99</v>
      </c>
      <c r="V459" s="353">
        <v>217.05</v>
      </c>
      <c r="Y459" s="49">
        <v>2812100200</v>
      </c>
      <c r="Z459" s="49" t="s">
        <v>805</v>
      </c>
      <c r="AA459" s="324">
        <v>34.99</v>
      </c>
      <c r="AC459" s="401">
        <v>2812043001</v>
      </c>
      <c r="AD459" s="404" t="s">
        <v>1763</v>
      </c>
      <c r="AE459" s="406">
        <v>200.5</v>
      </c>
      <c r="AG459" s="401">
        <v>2812034080</v>
      </c>
      <c r="AH459" s="404" t="s">
        <v>796</v>
      </c>
      <c r="AI459" s="406">
        <v>3364.57</v>
      </c>
    </row>
    <row r="460" spans="2:35">
      <c r="B460" s="210">
        <v>2813201300</v>
      </c>
      <c r="E460" s="211" t="e">
        <f t="shared" si="118"/>
        <v>#N/A</v>
      </c>
      <c r="F460" s="389">
        <v>11.02</v>
      </c>
      <c r="G460" s="216" t="s">
        <v>1300</v>
      </c>
      <c r="J460" s="49">
        <f t="shared" si="115"/>
        <v>2813201780</v>
      </c>
      <c r="K460" s="212" t="e">
        <f t="shared" si="116"/>
        <v>#N/A</v>
      </c>
      <c r="L460" s="270" t="e">
        <v>#N/A</v>
      </c>
      <c r="M460" s="270" t="e">
        <f t="shared" si="119"/>
        <v>#N/A</v>
      </c>
      <c r="N460" s="270" t="e">
        <f t="shared" si="117"/>
        <v>#N/A</v>
      </c>
      <c r="O460" s="249"/>
      <c r="P460" s="249"/>
      <c r="Q460" s="49">
        <v>2812100302</v>
      </c>
      <c r="R460" s="49" t="s">
        <v>806</v>
      </c>
      <c r="S460" s="49">
        <f t="shared" si="113"/>
        <v>42.83</v>
      </c>
      <c r="T460" s="49">
        <f t="shared" si="114"/>
        <v>37.57</v>
      </c>
      <c r="U460" s="324">
        <v>38.24</v>
      </c>
      <c r="V460" s="353">
        <v>118.71</v>
      </c>
      <c r="Y460" s="49">
        <v>2812100302</v>
      </c>
      <c r="Z460" s="49" t="s">
        <v>806</v>
      </c>
      <c r="AA460" s="324">
        <v>38.24</v>
      </c>
      <c r="AC460" s="401">
        <v>2812064000</v>
      </c>
      <c r="AD460" t="s">
        <v>799</v>
      </c>
      <c r="AE460" s="406">
        <v>111.61</v>
      </c>
      <c r="AG460" s="401">
        <v>2812034081</v>
      </c>
      <c r="AH460" t="s">
        <v>795</v>
      </c>
      <c r="AI460" s="406">
        <v>1869.9</v>
      </c>
    </row>
    <row r="461" spans="2:35">
      <c r="B461" s="210">
        <v>2813201780</v>
      </c>
      <c r="E461" s="211" t="e">
        <f t="shared" si="118"/>
        <v>#N/A</v>
      </c>
      <c r="F461" s="389">
        <v>12.9</v>
      </c>
      <c r="G461" s="216" t="s">
        <v>1301</v>
      </c>
      <c r="J461" s="49">
        <f t="shared" si="115"/>
        <v>2813201980</v>
      </c>
      <c r="K461" s="212" t="e">
        <f t="shared" si="116"/>
        <v>#N/A</v>
      </c>
      <c r="L461" s="270" t="e">
        <v>#N/A</v>
      </c>
      <c r="M461" s="270" t="e">
        <f t="shared" si="119"/>
        <v>#N/A</v>
      </c>
      <c r="N461" s="270" t="e">
        <f t="shared" si="117"/>
        <v>#N/A</v>
      </c>
      <c r="O461" s="249"/>
      <c r="P461" s="264"/>
      <c r="Q461" s="49">
        <v>2812100402</v>
      </c>
      <c r="R461" s="49" t="s">
        <v>807</v>
      </c>
      <c r="S461" s="49">
        <f t="shared" si="113"/>
        <v>41.29</v>
      </c>
      <c r="T461" s="49">
        <f t="shared" si="114"/>
        <v>36.22</v>
      </c>
      <c r="U461" s="324">
        <v>36.86</v>
      </c>
      <c r="V461" s="353">
        <v>166.17</v>
      </c>
      <c r="Y461" s="49">
        <v>2812100402</v>
      </c>
      <c r="Z461" s="49" t="s">
        <v>807</v>
      </c>
      <c r="AA461" s="324">
        <v>36.86</v>
      </c>
      <c r="AC461" s="401">
        <v>2812074000</v>
      </c>
      <c r="AD461" t="s">
        <v>800</v>
      </c>
      <c r="AE461" s="406">
        <v>357.53</v>
      </c>
      <c r="AG461" s="401">
        <v>2812037200</v>
      </c>
      <c r="AH461" t="s">
        <v>797</v>
      </c>
      <c r="AI461" s="406">
        <v>9.41</v>
      </c>
    </row>
    <row r="462" spans="2:35">
      <c r="B462" s="210">
        <v>2813201980</v>
      </c>
      <c r="E462" s="211" t="e">
        <f t="shared" si="118"/>
        <v>#N/A</v>
      </c>
      <c r="F462" s="389">
        <v>14.6</v>
      </c>
      <c r="G462" s="216" t="s">
        <v>1302</v>
      </c>
      <c r="J462" s="49">
        <f t="shared" si="115"/>
        <v>2813202200</v>
      </c>
      <c r="K462" s="212" t="e">
        <f t="shared" si="116"/>
        <v>#N/A</v>
      </c>
      <c r="L462" s="270" t="e">
        <v>#N/A</v>
      </c>
      <c r="M462" s="270" t="e">
        <f t="shared" si="119"/>
        <v>#N/A</v>
      </c>
      <c r="N462" s="270" t="e">
        <f t="shared" si="117"/>
        <v>#N/A</v>
      </c>
      <c r="O462" s="249"/>
      <c r="P462" s="249"/>
      <c r="Q462" s="49">
        <v>2812100500</v>
      </c>
      <c r="R462" s="49" t="s">
        <v>808</v>
      </c>
      <c r="S462" s="49">
        <f t="shared" si="113"/>
        <v>57.6</v>
      </c>
      <c r="T462" s="49">
        <f t="shared" si="114"/>
        <v>50.53</v>
      </c>
      <c r="U462" s="324">
        <v>51.43</v>
      </c>
      <c r="V462" s="353">
        <v>35.159999999999997</v>
      </c>
      <c r="Y462" s="49">
        <v>2812100500</v>
      </c>
      <c r="Z462" s="49" t="s">
        <v>808</v>
      </c>
      <c r="AA462" s="324">
        <v>51.43</v>
      </c>
      <c r="AC462" s="401">
        <v>2812084000</v>
      </c>
      <c r="AD462" t="s">
        <v>801</v>
      </c>
      <c r="AE462" s="402">
        <v>368.15</v>
      </c>
      <c r="AG462" s="401">
        <v>2812042801</v>
      </c>
      <c r="AH462" t="s">
        <v>798</v>
      </c>
      <c r="AI462" s="402">
        <v>519.48</v>
      </c>
    </row>
    <row r="463" spans="2:35">
      <c r="B463" s="210">
        <v>2813202200</v>
      </c>
      <c r="E463" s="211" t="e">
        <f t="shared" si="118"/>
        <v>#N/A</v>
      </c>
      <c r="F463" s="389">
        <v>10.02</v>
      </c>
      <c r="G463" s="216" t="s">
        <v>1303</v>
      </c>
      <c r="J463" s="49">
        <f t="shared" si="115"/>
        <v>2813202800</v>
      </c>
      <c r="K463" s="212" t="e">
        <f t="shared" si="116"/>
        <v>#N/A</v>
      </c>
      <c r="L463" s="270" t="e">
        <v>#N/A</v>
      </c>
      <c r="M463" s="270" t="e">
        <f t="shared" si="119"/>
        <v>#N/A</v>
      </c>
      <c r="N463" s="270" t="e">
        <f t="shared" si="117"/>
        <v>#N/A</v>
      </c>
      <c r="O463" s="249"/>
      <c r="P463" s="253"/>
      <c r="Q463" s="49">
        <v>2812100600</v>
      </c>
      <c r="R463" s="49" t="s">
        <v>809</v>
      </c>
      <c r="S463" s="49">
        <f t="shared" ref="S463:S526" si="120">VLOOKUP(Q463,$AG$13:$AI$982,3,FALSE)</f>
        <v>37.65</v>
      </c>
      <c r="T463" s="49">
        <f t="shared" ref="T463:T526" si="121">VLOOKUP(Q463,$AC$13:$AE$982,3,FALSE)</f>
        <v>33.03</v>
      </c>
      <c r="U463" s="324">
        <v>33.619999999999997</v>
      </c>
      <c r="V463" s="353">
        <v>38.36</v>
      </c>
      <c r="Y463" s="49">
        <v>2812100600</v>
      </c>
      <c r="Z463" s="49" t="s">
        <v>809</v>
      </c>
      <c r="AA463" s="324">
        <v>33.619999999999997</v>
      </c>
      <c r="AC463" s="401">
        <v>2812094000</v>
      </c>
      <c r="AD463" t="s">
        <v>802</v>
      </c>
      <c r="AE463" s="406">
        <v>370.85</v>
      </c>
      <c r="AG463" s="401">
        <v>2812043001</v>
      </c>
      <c r="AH463" t="s">
        <v>1763</v>
      </c>
      <c r="AI463" s="406">
        <v>228.57</v>
      </c>
    </row>
    <row r="464" spans="2:35">
      <c r="B464" s="210">
        <v>2813202800</v>
      </c>
      <c r="E464" s="211" t="e">
        <f t="shared" si="118"/>
        <v>#N/A</v>
      </c>
      <c r="F464" s="389">
        <v>12.83</v>
      </c>
      <c r="G464" s="216" t="s">
        <v>1304</v>
      </c>
      <c r="J464" s="49">
        <f t="shared" si="115"/>
        <v>2813205180</v>
      </c>
      <c r="K464" s="212" t="e">
        <f t="shared" si="116"/>
        <v>#N/A</v>
      </c>
      <c r="L464" s="270" t="e">
        <v>#N/A</v>
      </c>
      <c r="M464" s="270" t="e">
        <f t="shared" si="119"/>
        <v>#N/A</v>
      </c>
      <c r="N464" s="270" t="e">
        <f t="shared" si="117"/>
        <v>#N/A</v>
      </c>
      <c r="O464" s="249"/>
      <c r="P464" s="253"/>
      <c r="Q464" s="49">
        <v>2812100900</v>
      </c>
      <c r="R464" s="49" t="s">
        <v>810</v>
      </c>
      <c r="S464" s="49">
        <f t="shared" si="120"/>
        <v>74.11</v>
      </c>
      <c r="T464" s="49">
        <f t="shared" si="121"/>
        <v>65.010000000000005</v>
      </c>
      <c r="U464" s="324">
        <v>66.16</v>
      </c>
      <c r="V464" s="353">
        <v>17.399999999999999</v>
      </c>
      <c r="Y464" s="49">
        <v>2812100900</v>
      </c>
      <c r="Z464" s="49" t="s">
        <v>810</v>
      </c>
      <c r="AA464" s="324">
        <v>66.16</v>
      </c>
      <c r="AC464" s="401">
        <v>2812100000</v>
      </c>
      <c r="AD464" t="s">
        <v>1444</v>
      </c>
      <c r="AE464" s="406">
        <v>47.55</v>
      </c>
      <c r="AG464" s="401">
        <v>2812064000</v>
      </c>
      <c r="AH464" t="s">
        <v>799</v>
      </c>
      <c r="AI464" s="406">
        <v>127.24</v>
      </c>
    </row>
    <row r="465" spans="2:35">
      <c r="B465" s="210">
        <v>2813205180</v>
      </c>
      <c r="E465" s="211" t="e">
        <f t="shared" si="118"/>
        <v>#N/A</v>
      </c>
      <c r="F465" s="389">
        <v>90.26</v>
      </c>
      <c r="G465" s="216" t="s">
        <v>1305</v>
      </c>
      <c r="J465" s="49">
        <f t="shared" si="115"/>
        <v>2813210000</v>
      </c>
      <c r="K465" s="212" t="e">
        <f t="shared" si="116"/>
        <v>#N/A</v>
      </c>
      <c r="L465" s="270" t="e">
        <v>#N/A</v>
      </c>
      <c r="M465" s="270" t="e">
        <f t="shared" si="119"/>
        <v>#N/A</v>
      </c>
      <c r="N465" s="270" t="e">
        <f t="shared" si="117"/>
        <v>#N/A</v>
      </c>
      <c r="O465" s="249"/>
      <c r="P465" s="249"/>
      <c r="Q465" s="49">
        <v>2812101800</v>
      </c>
      <c r="R465" s="49" t="s">
        <v>811</v>
      </c>
      <c r="S465" s="49">
        <f t="shared" si="120"/>
        <v>69.72</v>
      </c>
      <c r="T465" s="49">
        <f t="shared" si="121"/>
        <v>61.16</v>
      </c>
      <c r="U465" s="324">
        <v>62.24</v>
      </c>
      <c r="V465" s="353">
        <v>36.86</v>
      </c>
      <c r="Y465" s="49">
        <v>2812101800</v>
      </c>
      <c r="Z465" s="49" t="s">
        <v>811</v>
      </c>
      <c r="AA465" s="324">
        <v>62.24</v>
      </c>
      <c r="AC465" s="401">
        <v>2812100100</v>
      </c>
      <c r="AD465" t="s">
        <v>1446</v>
      </c>
      <c r="AE465" s="406">
        <v>55.35</v>
      </c>
      <c r="AG465" s="401">
        <v>2812074000</v>
      </c>
      <c r="AH465" t="s">
        <v>800</v>
      </c>
      <c r="AI465" s="406">
        <v>407.58</v>
      </c>
    </row>
    <row r="466" spans="2:35">
      <c r="B466" s="210">
        <v>2813210000</v>
      </c>
      <c r="E466" s="211" t="e">
        <f t="shared" si="118"/>
        <v>#N/A</v>
      </c>
      <c r="F466" s="389">
        <v>280.76</v>
      </c>
      <c r="G466" s="216" t="s">
        <v>1306</v>
      </c>
      <c r="J466" s="49">
        <f t="shared" si="115"/>
        <v>2813211300</v>
      </c>
      <c r="K466" s="212" t="e">
        <f t="shared" si="116"/>
        <v>#N/A</v>
      </c>
      <c r="L466" s="270" t="e">
        <v>#N/A</v>
      </c>
      <c r="M466" s="270" t="e">
        <f t="shared" si="119"/>
        <v>#N/A</v>
      </c>
      <c r="N466" s="270" t="e">
        <f t="shared" si="117"/>
        <v>#N/A</v>
      </c>
      <c r="O466" s="249"/>
      <c r="P466" s="249"/>
      <c r="Q466" s="49">
        <v>2812102220</v>
      </c>
      <c r="R466" s="49" t="s">
        <v>812</v>
      </c>
      <c r="S466" s="49">
        <f t="shared" si="120"/>
        <v>114.36</v>
      </c>
      <c r="T466" s="49">
        <f t="shared" si="121"/>
        <v>100.32</v>
      </c>
      <c r="U466" s="324">
        <v>102.1</v>
      </c>
      <c r="V466" s="353">
        <v>51.68</v>
      </c>
      <c r="Y466" s="49">
        <v>2812102220</v>
      </c>
      <c r="Z466" s="49" t="s">
        <v>812</v>
      </c>
      <c r="AA466" s="324">
        <v>102.1</v>
      </c>
      <c r="AC466" s="401">
        <v>2812100200</v>
      </c>
      <c r="AD466" t="s">
        <v>805</v>
      </c>
      <c r="AE466" s="406">
        <v>34.39</v>
      </c>
      <c r="AG466" s="401">
        <v>2812084000</v>
      </c>
      <c r="AH466" t="s">
        <v>801</v>
      </c>
      <c r="AI466" s="406">
        <v>419.69</v>
      </c>
    </row>
    <row r="467" spans="2:35">
      <c r="B467" s="210">
        <v>2813211300</v>
      </c>
      <c r="E467" s="211" t="e">
        <f t="shared" si="118"/>
        <v>#N/A</v>
      </c>
      <c r="F467" s="389">
        <v>11.65</v>
      </c>
      <c r="G467" s="216" t="s">
        <v>1307</v>
      </c>
      <c r="J467" s="49">
        <f t="shared" si="115"/>
        <v>2813211780</v>
      </c>
      <c r="K467" s="212" t="e">
        <f t="shared" si="116"/>
        <v>#N/A</v>
      </c>
      <c r="L467" s="270" t="e">
        <v>#N/A</v>
      </c>
      <c r="M467" s="270" t="e">
        <f t="shared" si="119"/>
        <v>#N/A</v>
      </c>
      <c r="N467" s="270" t="e">
        <f t="shared" si="117"/>
        <v>#N/A</v>
      </c>
      <c r="O467" s="249"/>
      <c r="P467" s="249"/>
      <c r="Q467" s="49">
        <v>2812103000</v>
      </c>
      <c r="R467" s="49" t="s">
        <v>813</v>
      </c>
      <c r="S467" s="49">
        <f t="shared" si="120"/>
        <v>212.26</v>
      </c>
      <c r="T467" s="49">
        <f t="shared" si="121"/>
        <v>186.19</v>
      </c>
      <c r="U467" s="324">
        <v>165.41</v>
      </c>
      <c r="V467" s="353">
        <v>33.79</v>
      </c>
      <c r="Y467" s="49">
        <v>2812103000</v>
      </c>
      <c r="Z467" s="49" t="s">
        <v>813</v>
      </c>
      <c r="AA467" s="324">
        <v>165.41</v>
      </c>
      <c r="AC467" s="49">
        <v>2812100222</v>
      </c>
      <c r="AD467" s="49" t="s">
        <v>1315</v>
      </c>
      <c r="AE467" s="187">
        <v>39.53</v>
      </c>
      <c r="AG467" s="49">
        <v>2812094000</v>
      </c>
      <c r="AH467" s="49" t="s">
        <v>802</v>
      </c>
      <c r="AI467" s="187">
        <v>422.77</v>
      </c>
    </row>
    <row r="468" spans="2:35">
      <c r="B468" s="210">
        <v>2813211780</v>
      </c>
      <c r="E468" s="211" t="e">
        <f t="shared" si="118"/>
        <v>#N/A</v>
      </c>
      <c r="F468" s="389">
        <v>12.9</v>
      </c>
      <c r="G468" s="216" t="s">
        <v>1308</v>
      </c>
      <c r="J468" s="49">
        <f t="shared" si="115"/>
        <v>2813211980</v>
      </c>
      <c r="K468" s="212" t="e">
        <f t="shared" si="116"/>
        <v>#N/A</v>
      </c>
      <c r="L468" s="270" t="e">
        <v>#N/A</v>
      </c>
      <c r="M468" s="270" t="e">
        <f t="shared" si="119"/>
        <v>#N/A</v>
      </c>
      <c r="N468" s="270" t="e">
        <f t="shared" si="117"/>
        <v>#N/A</v>
      </c>
      <c r="O468" s="249"/>
      <c r="P468" s="249"/>
      <c r="Q468" s="49">
        <v>2812104000</v>
      </c>
      <c r="R468" s="49" t="s">
        <v>814</v>
      </c>
      <c r="S468" s="49">
        <f t="shared" si="120"/>
        <v>75.72</v>
      </c>
      <c r="T468" s="49">
        <f t="shared" si="121"/>
        <v>66.42</v>
      </c>
      <c r="U468" s="324">
        <v>67.599999999999994</v>
      </c>
      <c r="V468" s="353">
        <v>66.430000000000007</v>
      </c>
      <c r="Y468" s="49">
        <v>2812104000</v>
      </c>
      <c r="Z468" s="49" t="s">
        <v>814</v>
      </c>
      <c r="AA468" s="324">
        <v>67.599999999999994</v>
      </c>
      <c r="AC468" s="401">
        <v>2812100302</v>
      </c>
      <c r="AD468" s="404" t="s">
        <v>1764</v>
      </c>
      <c r="AE468" s="406">
        <v>37.57</v>
      </c>
      <c r="AG468" s="401">
        <v>2812100000</v>
      </c>
      <c r="AH468" s="404" t="s">
        <v>1444</v>
      </c>
      <c r="AI468" s="406">
        <v>137.1</v>
      </c>
    </row>
    <row r="469" spans="2:35">
      <c r="B469" s="210">
        <v>2813211980</v>
      </c>
      <c r="E469" s="211" t="e">
        <f t="shared" si="118"/>
        <v>#N/A</v>
      </c>
      <c r="F469" s="389">
        <v>16.010000000000002</v>
      </c>
      <c r="G469" s="216" t="s">
        <v>1309</v>
      </c>
      <c r="J469" s="49">
        <f t="shared" si="115"/>
        <v>2813220000</v>
      </c>
      <c r="K469" s="212" t="e">
        <f t="shared" si="116"/>
        <v>#N/A</v>
      </c>
      <c r="L469" s="270" t="e">
        <v>#N/A</v>
      </c>
      <c r="M469" s="270" t="e">
        <f t="shared" si="119"/>
        <v>#N/A</v>
      </c>
      <c r="N469" s="270" t="e">
        <f t="shared" si="117"/>
        <v>#N/A</v>
      </c>
      <c r="O469" s="249"/>
      <c r="P469" s="249"/>
      <c r="Q469" s="49">
        <v>2812104100</v>
      </c>
      <c r="R469" s="49" t="s">
        <v>815</v>
      </c>
      <c r="S469" s="49">
        <f t="shared" si="120"/>
        <v>80.53</v>
      </c>
      <c r="T469" s="49">
        <f t="shared" si="121"/>
        <v>70.64</v>
      </c>
      <c r="U469" s="324">
        <v>71.89</v>
      </c>
      <c r="V469" s="353">
        <v>62.51</v>
      </c>
      <c r="Y469" s="49">
        <v>2812104100</v>
      </c>
      <c r="Z469" s="49" t="s">
        <v>815</v>
      </c>
      <c r="AA469" s="324">
        <v>71.89</v>
      </c>
      <c r="AC469" s="49">
        <v>2812100322</v>
      </c>
      <c r="AD469" s="49" t="s">
        <v>1765</v>
      </c>
      <c r="AE469" s="187">
        <v>46.09</v>
      </c>
      <c r="AG469" s="49">
        <v>2812100100</v>
      </c>
      <c r="AH469" s="49" t="s">
        <v>1446</v>
      </c>
      <c r="AI469" s="187">
        <v>149.4</v>
      </c>
    </row>
    <row r="470" spans="2:35">
      <c r="B470" s="210">
        <v>2813220000</v>
      </c>
      <c r="E470" s="211" t="e">
        <f t="shared" si="118"/>
        <v>#N/A</v>
      </c>
      <c r="F470" s="389">
        <v>114.58</v>
      </c>
      <c r="G470" s="216" t="s">
        <v>1310</v>
      </c>
      <c r="J470" s="49">
        <f t="shared" si="115"/>
        <v>2813222800</v>
      </c>
      <c r="K470" s="212" t="e">
        <f t="shared" si="116"/>
        <v>#N/A</v>
      </c>
      <c r="L470" s="270" t="e">
        <v>#N/A</v>
      </c>
      <c r="M470" s="270" t="e">
        <f t="shared" si="119"/>
        <v>#N/A</v>
      </c>
      <c r="N470" s="270" t="e">
        <f t="shared" si="117"/>
        <v>#N/A</v>
      </c>
      <c r="O470" s="249"/>
      <c r="P470" s="253"/>
      <c r="Q470" s="49">
        <v>2812105100</v>
      </c>
      <c r="R470" s="49" t="s">
        <v>816</v>
      </c>
      <c r="S470" s="49">
        <f t="shared" si="120"/>
        <v>186.03</v>
      </c>
      <c r="T470" s="49">
        <f t="shared" si="121"/>
        <v>163.18</v>
      </c>
      <c r="U470" s="324">
        <v>166.07</v>
      </c>
      <c r="V470" s="353">
        <v>102.53</v>
      </c>
      <c r="Y470" s="49">
        <v>2812105100</v>
      </c>
      <c r="Z470" s="49" t="s">
        <v>816</v>
      </c>
      <c r="AA470" s="324">
        <v>166.07</v>
      </c>
      <c r="AC470" s="401">
        <v>2812100402</v>
      </c>
      <c r="AD470" s="404" t="s">
        <v>1766</v>
      </c>
      <c r="AE470" s="406">
        <v>36.22</v>
      </c>
      <c r="AG470" s="401">
        <v>2812100200</v>
      </c>
      <c r="AH470" s="404" t="s">
        <v>805</v>
      </c>
      <c r="AI470" s="406">
        <v>39.200000000000003</v>
      </c>
    </row>
    <row r="471" spans="2:35">
      <c r="B471" s="210">
        <v>2813222800</v>
      </c>
      <c r="E471" s="211" t="e">
        <f t="shared" si="118"/>
        <v>#N/A</v>
      </c>
      <c r="F471" s="389">
        <v>6.66</v>
      </c>
      <c r="G471" s="216" t="s">
        <v>1311</v>
      </c>
      <c r="J471" s="49">
        <f t="shared" si="115"/>
        <v>2813230000</v>
      </c>
      <c r="K471" s="212" t="e">
        <f t="shared" si="116"/>
        <v>#N/A</v>
      </c>
      <c r="L471" s="270" t="e">
        <v>#N/A</v>
      </c>
      <c r="M471" s="270" t="e">
        <f t="shared" si="119"/>
        <v>#N/A</v>
      </c>
      <c r="N471" s="270" t="e">
        <f t="shared" si="117"/>
        <v>#N/A</v>
      </c>
      <c r="O471" s="249"/>
      <c r="P471" s="249"/>
      <c r="Q471" s="49">
        <v>2812105400</v>
      </c>
      <c r="R471" s="49" t="s">
        <v>817</v>
      </c>
      <c r="S471" s="49">
        <f t="shared" si="120"/>
        <v>78.25</v>
      </c>
      <c r="T471" s="49">
        <f t="shared" si="121"/>
        <v>68.64</v>
      </c>
      <c r="U471" s="324">
        <v>69.849999999999994</v>
      </c>
      <c r="V471" s="353">
        <v>199.39</v>
      </c>
      <c r="Y471" s="49">
        <v>2812105400</v>
      </c>
      <c r="Z471" s="49" t="s">
        <v>817</v>
      </c>
      <c r="AA471" s="324">
        <v>69.849999999999994</v>
      </c>
      <c r="AC471" s="49">
        <v>2812100422</v>
      </c>
      <c r="AD471" s="49" t="s">
        <v>1767</v>
      </c>
      <c r="AE471" s="187">
        <v>47.04</v>
      </c>
      <c r="AG471" s="49">
        <v>2812100222</v>
      </c>
      <c r="AH471" s="49" t="s">
        <v>1315</v>
      </c>
      <c r="AI471" s="187">
        <v>45.06</v>
      </c>
    </row>
    <row r="472" spans="2:35">
      <c r="B472" s="210">
        <v>2813230000</v>
      </c>
      <c r="E472" s="211" t="e">
        <f t="shared" si="118"/>
        <v>#N/A</v>
      </c>
      <c r="F472" s="389">
        <v>250.7</v>
      </c>
      <c r="G472" s="216" t="s">
        <v>1312</v>
      </c>
      <c r="J472" s="49">
        <f t="shared" si="115"/>
        <v>2813240000</v>
      </c>
      <c r="K472" s="212" t="e">
        <f t="shared" si="116"/>
        <v>#N/A</v>
      </c>
      <c r="L472" s="270" t="e">
        <v>#N/A</v>
      </c>
      <c r="M472" s="270" t="e">
        <f t="shared" si="119"/>
        <v>#N/A</v>
      </c>
      <c r="N472" s="270" t="e">
        <f t="shared" si="117"/>
        <v>#N/A</v>
      </c>
      <c r="O472" s="249"/>
      <c r="P472" s="249"/>
      <c r="Q472" s="49">
        <v>2812105500</v>
      </c>
      <c r="R472" s="49" t="s">
        <v>818</v>
      </c>
      <c r="S472" s="49">
        <f t="shared" si="120"/>
        <v>259.62</v>
      </c>
      <c r="T472" s="49">
        <f t="shared" si="121"/>
        <v>227.74</v>
      </c>
      <c r="U472" s="324">
        <v>231.77</v>
      </c>
      <c r="V472" s="353">
        <v>67.930000000000007</v>
      </c>
      <c r="Y472" s="49">
        <v>2812105500</v>
      </c>
      <c r="Z472" s="49" t="s">
        <v>818</v>
      </c>
      <c r="AA472" s="324">
        <v>231.77</v>
      </c>
      <c r="AC472" s="401">
        <v>2812100500</v>
      </c>
      <c r="AD472" t="s">
        <v>808</v>
      </c>
      <c r="AE472" s="406">
        <v>50.53</v>
      </c>
      <c r="AG472" s="401">
        <v>2812100302</v>
      </c>
      <c r="AH472" t="s">
        <v>1764</v>
      </c>
      <c r="AI472" s="406">
        <v>42.83</v>
      </c>
    </row>
    <row r="473" spans="2:35">
      <c r="B473" s="210">
        <v>2813240000</v>
      </c>
      <c r="E473" s="211" t="e">
        <f t="shared" si="118"/>
        <v>#N/A</v>
      </c>
      <c r="F473" s="389">
        <v>42.82</v>
      </c>
      <c r="G473" s="216" t="s">
        <v>1313</v>
      </c>
      <c r="J473" s="49">
        <f t="shared" si="115"/>
        <v>2813300000</v>
      </c>
      <c r="K473" s="212" t="e">
        <f t="shared" si="116"/>
        <v>#N/A</v>
      </c>
      <c r="L473" s="270" t="e">
        <v>#N/A</v>
      </c>
      <c r="M473" s="270" t="e">
        <f t="shared" si="119"/>
        <v>#N/A</v>
      </c>
      <c r="N473" s="270" t="e">
        <f t="shared" si="117"/>
        <v>#N/A</v>
      </c>
      <c r="O473" s="249"/>
      <c r="P473" s="253"/>
      <c r="Q473" s="49">
        <v>2812106520</v>
      </c>
      <c r="R473" s="49" t="s">
        <v>819</v>
      </c>
      <c r="S473" s="49">
        <f t="shared" si="120"/>
        <v>46.97</v>
      </c>
      <c r="T473" s="49">
        <f t="shared" si="121"/>
        <v>41.2</v>
      </c>
      <c r="U473" s="324">
        <v>41.93</v>
      </c>
      <c r="V473" s="353">
        <v>72.239999999999995</v>
      </c>
      <c r="Y473" s="49">
        <v>2812106520</v>
      </c>
      <c r="Z473" s="49" t="s">
        <v>819</v>
      </c>
      <c r="AA473" s="324">
        <v>41.93</v>
      </c>
      <c r="AC473" s="49">
        <v>2812100522</v>
      </c>
      <c r="AD473" s="49" t="s">
        <v>1319</v>
      </c>
      <c r="AE473" s="187">
        <v>68.569999999999993</v>
      </c>
      <c r="AG473" s="49">
        <v>2812100322</v>
      </c>
      <c r="AH473" s="49" t="s">
        <v>1765</v>
      </c>
      <c r="AI473" s="187">
        <v>52.54</v>
      </c>
    </row>
    <row r="474" spans="2:35">
      <c r="B474" s="210">
        <v>2813300000</v>
      </c>
      <c r="E474" s="211" t="e">
        <f t="shared" si="118"/>
        <v>#N/A</v>
      </c>
      <c r="F474" s="389">
        <v>91.71</v>
      </c>
      <c r="G474" s="216" t="s">
        <v>1314</v>
      </c>
      <c r="J474" s="49">
        <f t="shared" si="115"/>
        <v>2813300280</v>
      </c>
      <c r="K474" s="212" t="e">
        <f t="shared" si="116"/>
        <v>#N/A</v>
      </c>
      <c r="L474" s="270" t="e">
        <v>#N/A</v>
      </c>
      <c r="M474" s="270" t="e">
        <f t="shared" si="119"/>
        <v>#N/A</v>
      </c>
      <c r="N474" s="270" t="e">
        <f t="shared" si="117"/>
        <v>#N/A</v>
      </c>
      <c r="O474" s="249"/>
      <c r="P474" s="249"/>
      <c r="Q474" s="49">
        <v>2812106700</v>
      </c>
      <c r="R474" s="49" t="s">
        <v>820</v>
      </c>
      <c r="S474" s="49">
        <f t="shared" si="120"/>
        <v>108.38</v>
      </c>
      <c r="T474" s="49">
        <f t="shared" si="121"/>
        <v>95.07</v>
      </c>
      <c r="U474" s="324">
        <v>108.25</v>
      </c>
      <c r="V474" s="353">
        <v>166.78</v>
      </c>
      <c r="Y474" s="49">
        <v>2812106700</v>
      </c>
      <c r="Z474" s="49" t="s">
        <v>820</v>
      </c>
      <c r="AA474" s="324">
        <v>108.25</v>
      </c>
      <c r="AC474" s="401">
        <v>2812100600</v>
      </c>
      <c r="AD474" t="s">
        <v>809</v>
      </c>
      <c r="AE474" s="406">
        <v>33.03</v>
      </c>
      <c r="AG474" s="401">
        <v>2812100402</v>
      </c>
      <c r="AH474" t="s">
        <v>1766</v>
      </c>
      <c r="AI474" s="406">
        <v>41.29</v>
      </c>
    </row>
    <row r="475" spans="2:35">
      <c r="B475" s="210">
        <v>2813300280</v>
      </c>
      <c r="E475" s="211" t="e">
        <f t="shared" si="118"/>
        <v>#N/A</v>
      </c>
      <c r="F475" s="389">
        <v>9.1</v>
      </c>
      <c r="G475" s="216" t="s">
        <v>1315</v>
      </c>
      <c r="J475" s="49">
        <f t="shared" ref="J475:J538" si="122">B476*$K$13</f>
        <v>2813300281</v>
      </c>
      <c r="K475" s="212" t="e">
        <f t="shared" ref="K475:K538" si="123">VLOOKUP(J475,$Q$14:$V$1164,3,FALSE)</f>
        <v>#N/A</v>
      </c>
      <c r="L475" s="270" t="e">
        <v>#N/A</v>
      </c>
      <c r="M475" s="270" t="e">
        <f t="shared" si="119"/>
        <v>#N/A</v>
      </c>
      <c r="N475" s="270" t="e">
        <f t="shared" ref="N475:N538" si="124">K475*$N$13</f>
        <v>#N/A</v>
      </c>
      <c r="O475" s="249"/>
      <c r="P475" s="249"/>
      <c r="Q475" s="49">
        <v>2812111400</v>
      </c>
      <c r="R475" s="49" t="s">
        <v>821</v>
      </c>
      <c r="S475" s="49">
        <f t="shared" si="120"/>
        <v>71.239999999999995</v>
      </c>
      <c r="T475" s="49">
        <f t="shared" si="121"/>
        <v>62.49</v>
      </c>
      <c r="U475" s="324">
        <v>63.59</v>
      </c>
      <c r="V475" s="353">
        <v>70.13</v>
      </c>
      <c r="Y475" s="49">
        <v>2812111400</v>
      </c>
      <c r="Z475" s="49" t="s">
        <v>821</v>
      </c>
      <c r="AA475" s="324">
        <v>63.59</v>
      </c>
      <c r="AC475" s="49">
        <v>2812100622</v>
      </c>
      <c r="AD475" s="49" t="s">
        <v>1320</v>
      </c>
      <c r="AE475" s="187">
        <v>49.13</v>
      </c>
      <c r="AG475" s="49">
        <v>2812100422</v>
      </c>
      <c r="AH475" s="49" t="s">
        <v>1767</v>
      </c>
      <c r="AI475" s="187">
        <v>53.63</v>
      </c>
    </row>
    <row r="476" spans="2:35">
      <c r="B476" s="210">
        <v>2813300281</v>
      </c>
      <c r="E476" s="211" t="e">
        <f t="shared" ref="E476:E539" si="125">VLOOKUP(B476,$Q$14:$V$1164,3,FALSE)</f>
        <v>#N/A</v>
      </c>
      <c r="F476" s="389">
        <v>31.72</v>
      </c>
      <c r="G476" s="216" t="s">
        <v>1316</v>
      </c>
      <c r="J476" s="49">
        <f t="shared" si="122"/>
        <v>2813300380</v>
      </c>
      <c r="K476" s="212" t="e">
        <f t="shared" si="123"/>
        <v>#N/A</v>
      </c>
      <c r="L476" s="270" t="e">
        <v>#N/A</v>
      </c>
      <c r="M476" s="270" t="e">
        <f t="shared" si="119"/>
        <v>#N/A</v>
      </c>
      <c r="N476" s="270" t="e">
        <f t="shared" si="124"/>
        <v>#N/A</v>
      </c>
      <c r="O476" s="249"/>
      <c r="P476" s="249"/>
      <c r="Q476" s="49">
        <v>2812111800</v>
      </c>
      <c r="R476" s="49" t="s">
        <v>822</v>
      </c>
      <c r="S476" s="49">
        <f t="shared" si="120"/>
        <v>69.72</v>
      </c>
      <c r="T476" s="49">
        <f t="shared" si="121"/>
        <v>61.16</v>
      </c>
      <c r="U476" s="324">
        <v>62.24</v>
      </c>
      <c r="V476" s="353">
        <v>232.73</v>
      </c>
      <c r="Y476" s="49">
        <v>2812111800</v>
      </c>
      <c r="Z476" s="49" t="s">
        <v>822</v>
      </c>
      <c r="AA476" s="324">
        <v>62.24</v>
      </c>
      <c r="AC476" s="401">
        <v>2812100900</v>
      </c>
      <c r="AD476" t="s">
        <v>810</v>
      </c>
      <c r="AE476" s="406">
        <v>65.010000000000005</v>
      </c>
      <c r="AG476" s="401">
        <v>2812100500</v>
      </c>
      <c r="AH476" t="s">
        <v>808</v>
      </c>
      <c r="AI476" s="406">
        <v>57.6</v>
      </c>
    </row>
    <row r="477" spans="2:35">
      <c r="B477" s="210">
        <v>2813300380</v>
      </c>
      <c r="E477" s="211" t="e">
        <f t="shared" si="125"/>
        <v>#N/A</v>
      </c>
      <c r="F477" s="389">
        <v>12.36</v>
      </c>
      <c r="G477" s="216" t="s">
        <v>1317</v>
      </c>
      <c r="J477" s="49">
        <f t="shared" si="122"/>
        <v>2813300480</v>
      </c>
      <c r="K477" s="212" t="e">
        <f t="shared" si="123"/>
        <v>#N/A</v>
      </c>
      <c r="L477" s="270" t="e">
        <v>#N/A</v>
      </c>
      <c r="M477" s="270" t="e">
        <f t="shared" ref="M477:M540" si="126">ROUND(N477,2)</f>
        <v>#N/A</v>
      </c>
      <c r="N477" s="270" t="e">
        <f t="shared" si="124"/>
        <v>#N/A</v>
      </c>
      <c r="O477" s="249"/>
      <c r="P477" s="249"/>
      <c r="Q477" s="49">
        <v>2812112000</v>
      </c>
      <c r="R477" s="49" t="s">
        <v>823</v>
      </c>
      <c r="S477" s="49">
        <f t="shared" si="120"/>
        <v>67.040000000000006</v>
      </c>
      <c r="T477" s="49">
        <f t="shared" si="121"/>
        <v>58.81</v>
      </c>
      <c r="U477" s="324">
        <v>59.85</v>
      </c>
      <c r="V477" s="353">
        <v>42.11</v>
      </c>
      <c r="Y477" s="49">
        <v>2812112000</v>
      </c>
      <c r="Z477" s="49" t="s">
        <v>823</v>
      </c>
      <c r="AA477" s="324">
        <v>59.85</v>
      </c>
      <c r="AC477" s="49">
        <v>2812100922</v>
      </c>
      <c r="AD477" s="49" t="s">
        <v>1768</v>
      </c>
      <c r="AE477" s="187">
        <v>73.77</v>
      </c>
      <c r="AG477" s="49">
        <v>2812100522</v>
      </c>
      <c r="AH477" s="49" t="s">
        <v>1319</v>
      </c>
      <c r="AI477" s="187">
        <v>78.17</v>
      </c>
    </row>
    <row r="478" spans="2:35">
      <c r="B478" s="210">
        <v>2813300480</v>
      </c>
      <c r="E478" s="211" t="e">
        <f t="shared" si="125"/>
        <v>#N/A</v>
      </c>
      <c r="F478" s="389">
        <v>9.41</v>
      </c>
      <c r="G478" s="216" t="s">
        <v>1318</v>
      </c>
      <c r="J478" s="49">
        <f t="shared" si="122"/>
        <v>2813300580</v>
      </c>
      <c r="K478" s="212" t="e">
        <f t="shared" si="123"/>
        <v>#N/A</v>
      </c>
      <c r="L478" s="270" t="e">
        <v>#N/A</v>
      </c>
      <c r="M478" s="270" t="e">
        <f t="shared" si="126"/>
        <v>#N/A</v>
      </c>
      <c r="N478" s="270" t="e">
        <f t="shared" si="124"/>
        <v>#N/A</v>
      </c>
      <c r="O478" s="249"/>
      <c r="P478" s="253"/>
      <c r="Q478" s="49">
        <v>2812112220</v>
      </c>
      <c r="R478" s="49" t="s">
        <v>824</v>
      </c>
      <c r="S478" s="49">
        <f t="shared" si="120"/>
        <v>215.22</v>
      </c>
      <c r="T478" s="49">
        <f t="shared" si="121"/>
        <v>188.66</v>
      </c>
      <c r="U478" s="324">
        <v>90.81</v>
      </c>
      <c r="V478" s="353">
        <v>108.71</v>
      </c>
      <c r="Y478" s="49">
        <v>2812112220</v>
      </c>
      <c r="Z478" s="49" t="s">
        <v>824</v>
      </c>
      <c r="AA478" s="324">
        <v>90.81</v>
      </c>
      <c r="AC478" s="401">
        <v>2812101800</v>
      </c>
      <c r="AD478" t="s">
        <v>811</v>
      </c>
      <c r="AE478" s="406">
        <v>61.16</v>
      </c>
      <c r="AG478" s="401">
        <v>2812100600</v>
      </c>
      <c r="AH478" t="s">
        <v>809</v>
      </c>
      <c r="AI478" s="406">
        <v>37.65</v>
      </c>
    </row>
    <row r="479" spans="2:35">
      <c r="B479" s="210">
        <v>2813300580</v>
      </c>
      <c r="E479" s="211" t="e">
        <f t="shared" si="125"/>
        <v>#N/A</v>
      </c>
      <c r="F479" s="389">
        <v>16.82</v>
      </c>
      <c r="G479" s="216" t="s">
        <v>1319</v>
      </c>
      <c r="J479" s="49">
        <f t="shared" si="122"/>
        <v>2813300680</v>
      </c>
      <c r="K479" s="212" t="e">
        <f t="shared" si="123"/>
        <v>#N/A</v>
      </c>
      <c r="L479" s="270" t="e">
        <v>#N/A</v>
      </c>
      <c r="M479" s="270" t="e">
        <f t="shared" si="126"/>
        <v>#N/A</v>
      </c>
      <c r="N479" s="270" t="e">
        <f t="shared" si="124"/>
        <v>#N/A</v>
      </c>
      <c r="O479" s="249"/>
      <c r="P479" s="249"/>
      <c r="Q479" s="49">
        <v>2812115400</v>
      </c>
      <c r="R479" s="49" t="s">
        <v>825</v>
      </c>
      <c r="S479" s="49">
        <f t="shared" si="120"/>
        <v>83.25</v>
      </c>
      <c r="T479" s="49">
        <f t="shared" si="121"/>
        <v>73.03</v>
      </c>
      <c r="U479" s="324">
        <v>74.33</v>
      </c>
      <c r="V479" s="353">
        <v>63.85</v>
      </c>
      <c r="Y479" s="49">
        <v>2812115400</v>
      </c>
      <c r="Z479" s="49" t="s">
        <v>825</v>
      </c>
      <c r="AA479" s="324">
        <v>74.33</v>
      </c>
      <c r="AC479" s="49">
        <v>2812101822</v>
      </c>
      <c r="AD479" s="49" t="s">
        <v>1769</v>
      </c>
      <c r="AE479" s="187">
        <v>47.35</v>
      </c>
      <c r="AG479" s="49">
        <v>2812100622</v>
      </c>
      <c r="AH479" s="49" t="s">
        <v>1320</v>
      </c>
      <c r="AI479" s="187">
        <v>56.01</v>
      </c>
    </row>
    <row r="480" spans="2:35">
      <c r="B480" s="210">
        <v>2813300680</v>
      </c>
      <c r="E480" s="211" t="e">
        <f t="shared" si="125"/>
        <v>#N/A</v>
      </c>
      <c r="F480" s="389">
        <v>20.76</v>
      </c>
      <c r="G480" s="216" t="s">
        <v>1320</v>
      </c>
      <c r="J480" s="49">
        <f t="shared" si="122"/>
        <v>2813301300</v>
      </c>
      <c r="K480" s="212" t="e">
        <f t="shared" si="123"/>
        <v>#N/A</v>
      </c>
      <c r="L480" s="270" t="e">
        <v>#N/A</v>
      </c>
      <c r="M480" s="270" t="e">
        <f t="shared" si="126"/>
        <v>#N/A</v>
      </c>
      <c r="N480" s="270" t="e">
        <f t="shared" si="124"/>
        <v>#N/A</v>
      </c>
      <c r="O480" s="249"/>
      <c r="P480" s="249"/>
      <c r="Q480" s="49">
        <v>2812200000</v>
      </c>
      <c r="R480" s="49" t="s">
        <v>1469</v>
      </c>
      <c r="S480" s="49">
        <f t="shared" si="120"/>
        <v>226.55</v>
      </c>
      <c r="T480" s="49">
        <f t="shared" si="121"/>
        <v>98.15</v>
      </c>
      <c r="U480" s="324">
        <v>305.07</v>
      </c>
      <c r="V480" s="353">
        <v>62.51</v>
      </c>
      <c r="Y480" s="49">
        <v>2812200000</v>
      </c>
      <c r="Z480" s="49" t="s">
        <v>1469</v>
      </c>
      <c r="AA480" s="324">
        <v>305.07</v>
      </c>
      <c r="AC480" s="49">
        <v>2812102022</v>
      </c>
      <c r="AD480" s="49" t="s">
        <v>1770</v>
      </c>
      <c r="AE480" s="187">
        <v>66.989999999999995</v>
      </c>
      <c r="AG480" s="49">
        <v>2812100900</v>
      </c>
      <c r="AH480" s="49" t="s">
        <v>810</v>
      </c>
      <c r="AI480" s="187">
        <v>74.11</v>
      </c>
    </row>
    <row r="481" spans="2:35">
      <c r="B481" s="210">
        <v>2813301300</v>
      </c>
      <c r="E481" s="211" t="e">
        <f t="shared" si="125"/>
        <v>#N/A</v>
      </c>
      <c r="F481" s="389">
        <v>17.03</v>
      </c>
      <c r="G481" s="216" t="s">
        <v>1321</v>
      </c>
      <c r="J481" s="49">
        <f t="shared" si="122"/>
        <v>2813301780</v>
      </c>
      <c r="K481" s="212" t="e">
        <f t="shared" si="123"/>
        <v>#N/A</v>
      </c>
      <c r="L481" s="270" t="e">
        <v>#N/A</v>
      </c>
      <c r="M481" s="270" t="e">
        <f t="shared" si="126"/>
        <v>#N/A</v>
      </c>
      <c r="N481" s="270" t="e">
        <f t="shared" si="124"/>
        <v>#N/A</v>
      </c>
      <c r="O481" s="249"/>
      <c r="P481" s="249"/>
      <c r="Q481" s="49">
        <v>2812200100</v>
      </c>
      <c r="R481" s="49" t="s">
        <v>827</v>
      </c>
      <c r="S481" s="49">
        <f t="shared" si="120"/>
        <v>269.61</v>
      </c>
      <c r="T481" s="49">
        <f t="shared" si="121"/>
        <v>96.89</v>
      </c>
      <c r="U481" s="324">
        <v>234.75</v>
      </c>
      <c r="V481" s="353">
        <v>60.11</v>
      </c>
      <c r="Y481" s="49">
        <v>2812200100</v>
      </c>
      <c r="Z481" s="49" t="s">
        <v>827</v>
      </c>
      <c r="AA481" s="324">
        <v>234.75</v>
      </c>
      <c r="AC481" s="401">
        <v>2812102220</v>
      </c>
      <c r="AD481" t="s">
        <v>812</v>
      </c>
      <c r="AE481" s="406">
        <v>100.32</v>
      </c>
      <c r="AG481" s="401">
        <v>2812100922</v>
      </c>
      <c r="AH481" t="s">
        <v>1768</v>
      </c>
      <c r="AI481" s="406">
        <v>84.1</v>
      </c>
    </row>
    <row r="482" spans="2:35">
      <c r="B482" s="210">
        <v>2813301780</v>
      </c>
      <c r="E482" s="211" t="e">
        <f t="shared" si="125"/>
        <v>#N/A</v>
      </c>
      <c r="F482" s="389">
        <v>14.39</v>
      </c>
      <c r="G482" s="216" t="s">
        <v>1322</v>
      </c>
      <c r="J482" s="49">
        <f t="shared" si="122"/>
        <v>2813301980</v>
      </c>
      <c r="K482" s="212" t="e">
        <f t="shared" si="123"/>
        <v>#N/A</v>
      </c>
      <c r="L482" s="270" t="e">
        <v>#N/A</v>
      </c>
      <c r="M482" s="270" t="e">
        <f t="shared" si="126"/>
        <v>#N/A</v>
      </c>
      <c r="N482" s="270" t="e">
        <f t="shared" si="124"/>
        <v>#N/A</v>
      </c>
      <c r="O482" s="249"/>
      <c r="P482" s="249"/>
      <c r="Q482" s="49">
        <v>2812200200</v>
      </c>
      <c r="R482" s="49" t="s">
        <v>828</v>
      </c>
      <c r="S482" s="49">
        <f t="shared" si="120"/>
        <v>73.069999999999993</v>
      </c>
      <c r="T482" s="49">
        <f t="shared" si="121"/>
        <v>64.099999999999994</v>
      </c>
      <c r="U482" s="324">
        <v>65.239999999999995</v>
      </c>
      <c r="V482" s="353">
        <v>91.2</v>
      </c>
      <c r="Y482" s="49">
        <v>2812200200</v>
      </c>
      <c r="Z482" s="49" t="s">
        <v>828</v>
      </c>
      <c r="AA482" s="324">
        <v>65.239999999999995</v>
      </c>
      <c r="AC482" s="405">
        <v>2812103000</v>
      </c>
      <c r="AD482" t="s">
        <v>813</v>
      </c>
      <c r="AE482" s="406">
        <v>186.19</v>
      </c>
      <c r="AG482" s="405">
        <v>2812101800</v>
      </c>
      <c r="AH482" t="s">
        <v>811</v>
      </c>
      <c r="AI482" s="406">
        <v>69.72</v>
      </c>
    </row>
    <row r="483" spans="2:35">
      <c r="B483" s="210">
        <v>2813301980</v>
      </c>
      <c r="E483" s="211" t="e">
        <f t="shared" si="125"/>
        <v>#N/A</v>
      </c>
      <c r="F483" s="389">
        <v>20.66</v>
      </c>
      <c r="G483" s="216" t="s">
        <v>1323</v>
      </c>
      <c r="J483" s="49">
        <f t="shared" si="122"/>
        <v>2813302200</v>
      </c>
      <c r="K483" s="212" t="e">
        <f t="shared" si="123"/>
        <v>#N/A</v>
      </c>
      <c r="L483" s="270" t="e">
        <v>#N/A</v>
      </c>
      <c r="M483" s="270" t="e">
        <f t="shared" si="126"/>
        <v>#N/A</v>
      </c>
      <c r="N483" s="270" t="e">
        <f t="shared" si="124"/>
        <v>#N/A</v>
      </c>
      <c r="O483" s="249"/>
      <c r="P483" s="249"/>
      <c r="Q483" s="49">
        <v>2812200302</v>
      </c>
      <c r="R483" s="173" t="s">
        <v>1734</v>
      </c>
      <c r="S483" s="49">
        <f t="shared" si="120"/>
        <v>80.06</v>
      </c>
      <c r="T483" s="49">
        <f t="shared" si="121"/>
        <v>70.23</v>
      </c>
      <c r="U483" s="324">
        <v>71.47</v>
      </c>
      <c r="V483" s="353">
        <v>74.64</v>
      </c>
      <c r="Y483" s="49">
        <v>2812200302</v>
      </c>
      <c r="Z483" s="173" t="s">
        <v>1734</v>
      </c>
      <c r="AA483" s="324">
        <v>71.47</v>
      </c>
      <c r="AC483" s="49">
        <v>2812103022</v>
      </c>
      <c r="AD483" s="49" t="s">
        <v>1771</v>
      </c>
      <c r="AE483" s="187">
        <v>198.06</v>
      </c>
      <c r="AG483" s="49">
        <v>2812101822</v>
      </c>
      <c r="AH483" s="49" t="s">
        <v>1769</v>
      </c>
      <c r="AI483" s="187">
        <v>53.98</v>
      </c>
    </row>
    <row r="484" spans="2:35">
      <c r="B484" s="210">
        <v>2813302200</v>
      </c>
      <c r="E484" s="211" t="e">
        <f t="shared" si="125"/>
        <v>#N/A</v>
      </c>
      <c r="F484" s="389">
        <v>13.74</v>
      </c>
      <c r="G484" s="216" t="s">
        <v>1324</v>
      </c>
      <c r="J484" s="49">
        <f t="shared" si="122"/>
        <v>2813302800</v>
      </c>
      <c r="K484" s="212" t="e">
        <f t="shared" si="123"/>
        <v>#N/A</v>
      </c>
      <c r="L484" s="270" t="e">
        <v>#N/A</v>
      </c>
      <c r="M484" s="270" t="e">
        <f t="shared" si="126"/>
        <v>#N/A</v>
      </c>
      <c r="N484" s="270" t="e">
        <f t="shared" si="124"/>
        <v>#N/A</v>
      </c>
      <c r="O484" s="249"/>
      <c r="P484" s="249"/>
      <c r="Q484" s="49">
        <v>2812200402</v>
      </c>
      <c r="R484" s="49" t="s">
        <v>830</v>
      </c>
      <c r="S484" s="49">
        <f t="shared" si="120"/>
        <v>77.08</v>
      </c>
      <c r="T484" s="49">
        <f t="shared" si="121"/>
        <v>67.61</v>
      </c>
      <c r="U484" s="324">
        <v>68.81</v>
      </c>
      <c r="V484" s="353">
        <v>334.24</v>
      </c>
      <c r="Y484" s="49">
        <v>2812200402</v>
      </c>
      <c r="Z484" s="49" t="s">
        <v>830</v>
      </c>
      <c r="AA484" s="324">
        <v>68.81</v>
      </c>
      <c r="AC484" s="49">
        <v>2812103200</v>
      </c>
      <c r="AD484" s="49" t="s">
        <v>1772</v>
      </c>
      <c r="AE484" s="187">
        <v>26.4</v>
      </c>
      <c r="AG484" s="49">
        <v>2812102022</v>
      </c>
      <c r="AH484" s="49" t="s">
        <v>1770</v>
      </c>
      <c r="AI484" s="187">
        <v>76.37</v>
      </c>
    </row>
    <row r="485" spans="2:35">
      <c r="B485" s="210">
        <v>2813302800</v>
      </c>
      <c r="E485" s="211" t="e">
        <f t="shared" si="125"/>
        <v>#N/A</v>
      </c>
      <c r="F485" s="389">
        <v>12.83</v>
      </c>
      <c r="G485" s="216" t="s">
        <v>1325</v>
      </c>
      <c r="J485" s="49">
        <f t="shared" si="122"/>
        <v>2813305180</v>
      </c>
      <c r="K485" s="212" t="e">
        <f t="shared" si="123"/>
        <v>#N/A</v>
      </c>
      <c r="L485" s="270" t="e">
        <v>#N/A</v>
      </c>
      <c r="M485" s="270" t="e">
        <f t="shared" si="126"/>
        <v>#N/A</v>
      </c>
      <c r="N485" s="270" t="e">
        <f t="shared" si="124"/>
        <v>#N/A</v>
      </c>
      <c r="O485" s="249"/>
      <c r="P485" s="249"/>
      <c r="Q485" s="49">
        <v>2812200500</v>
      </c>
      <c r="R485" s="49" t="s">
        <v>831</v>
      </c>
      <c r="S485" s="49">
        <f t="shared" si="120"/>
        <v>101.69</v>
      </c>
      <c r="T485" s="49">
        <f t="shared" si="121"/>
        <v>89.2</v>
      </c>
      <c r="U485" s="324">
        <v>90.78</v>
      </c>
      <c r="V485" s="353">
        <v>257.20999999999998</v>
      </c>
      <c r="Y485" s="49">
        <v>2812200500</v>
      </c>
      <c r="Z485" s="49" t="s">
        <v>831</v>
      </c>
      <c r="AA485" s="324">
        <v>90.78</v>
      </c>
      <c r="AC485" s="49">
        <v>2812103222</v>
      </c>
      <c r="AD485" s="49" t="s">
        <v>1773</v>
      </c>
      <c r="AE485" s="187">
        <v>33.03</v>
      </c>
      <c r="AG485" s="49">
        <v>2812102220</v>
      </c>
      <c r="AH485" s="49" t="s">
        <v>812</v>
      </c>
      <c r="AI485" s="187">
        <v>114.36</v>
      </c>
    </row>
    <row r="486" spans="2:35">
      <c r="B486" s="210">
        <v>2813305180</v>
      </c>
      <c r="E486" s="211" t="e">
        <f t="shared" si="125"/>
        <v>#N/A</v>
      </c>
      <c r="F486" s="389">
        <v>93.66</v>
      </c>
      <c r="G486" s="216" t="s">
        <v>1326</v>
      </c>
      <c r="J486" s="49">
        <f t="shared" si="122"/>
        <v>2813310000</v>
      </c>
      <c r="K486" s="212" t="e">
        <f t="shared" si="123"/>
        <v>#N/A</v>
      </c>
      <c r="L486" s="270" t="e">
        <v>#N/A</v>
      </c>
      <c r="M486" s="270" t="e">
        <f t="shared" si="126"/>
        <v>#N/A</v>
      </c>
      <c r="N486" s="270" t="e">
        <f t="shared" si="124"/>
        <v>#N/A</v>
      </c>
      <c r="O486" s="249"/>
      <c r="P486" s="249"/>
      <c r="Q486" s="49">
        <v>2812200600</v>
      </c>
      <c r="R486" s="49" t="s">
        <v>832</v>
      </c>
      <c r="S486" s="49">
        <f t="shared" si="120"/>
        <v>70.239999999999995</v>
      </c>
      <c r="T486" s="49">
        <f t="shared" si="121"/>
        <v>61.61</v>
      </c>
      <c r="U486" s="324">
        <v>62.7</v>
      </c>
      <c r="V486" s="353">
        <v>65.58</v>
      </c>
      <c r="Y486" s="49">
        <v>2812200600</v>
      </c>
      <c r="Z486" s="49" t="s">
        <v>832</v>
      </c>
      <c r="AA486" s="324">
        <v>62.7</v>
      </c>
      <c r="AC486" s="49">
        <v>2812103322</v>
      </c>
      <c r="AD486" s="49" t="s">
        <v>1774</v>
      </c>
      <c r="AE486" s="187">
        <v>20.79</v>
      </c>
      <c r="AG486" s="49">
        <v>2812103000</v>
      </c>
      <c r="AH486" s="49" t="s">
        <v>813</v>
      </c>
      <c r="AI486" s="187">
        <v>212.26</v>
      </c>
    </row>
    <row r="487" spans="2:35">
      <c r="B487" s="210">
        <v>2813310000</v>
      </c>
      <c r="E487" s="211" t="e">
        <f t="shared" si="125"/>
        <v>#N/A</v>
      </c>
      <c r="F487" s="389">
        <v>380.62</v>
      </c>
      <c r="G487" s="216" t="s">
        <v>1327</v>
      </c>
      <c r="J487" s="49">
        <f t="shared" si="122"/>
        <v>2813310381</v>
      </c>
      <c r="K487" s="212" t="e">
        <f t="shared" si="123"/>
        <v>#N/A</v>
      </c>
      <c r="L487" s="270" t="e">
        <v>#N/A</v>
      </c>
      <c r="M487" s="270" t="e">
        <f t="shared" si="126"/>
        <v>#N/A</v>
      </c>
      <c r="N487" s="270" t="e">
        <f t="shared" si="124"/>
        <v>#N/A</v>
      </c>
      <c r="O487" s="249"/>
      <c r="P487" s="249"/>
      <c r="Q487" s="49">
        <v>2812202220</v>
      </c>
      <c r="R487" s="49" t="s">
        <v>833</v>
      </c>
      <c r="S487" s="49">
        <f t="shared" si="120"/>
        <v>124.37</v>
      </c>
      <c r="T487" s="49">
        <f t="shared" si="121"/>
        <v>109.1</v>
      </c>
      <c r="U487" s="324">
        <v>111.03</v>
      </c>
      <c r="V487" s="353">
        <v>71.53</v>
      </c>
      <c r="Y487" s="49">
        <v>2812202220</v>
      </c>
      <c r="Z487" s="49" t="s">
        <v>833</v>
      </c>
      <c r="AA487" s="324">
        <v>111.03</v>
      </c>
      <c r="AC487" s="49">
        <v>2812103422</v>
      </c>
      <c r="AD487" s="49" t="s">
        <v>1775</v>
      </c>
      <c r="AE487" s="187">
        <v>27.63</v>
      </c>
      <c r="AG487" s="49">
        <v>2812103022</v>
      </c>
      <c r="AH487" s="49" t="s">
        <v>1771</v>
      </c>
      <c r="AI487" s="187">
        <v>225.79</v>
      </c>
    </row>
    <row r="488" spans="2:35">
      <c r="B488" s="210">
        <v>2813310381</v>
      </c>
      <c r="E488" s="211" t="e">
        <f t="shared" si="125"/>
        <v>#N/A</v>
      </c>
      <c r="F488" s="389">
        <v>40.520000000000003</v>
      </c>
      <c r="G488" s="216" t="s">
        <v>1328</v>
      </c>
      <c r="J488" s="49">
        <f t="shared" si="122"/>
        <v>2813310780</v>
      </c>
      <c r="K488" s="212" t="e">
        <f t="shared" si="123"/>
        <v>#N/A</v>
      </c>
      <c r="L488" s="270" t="e">
        <v>#N/A</v>
      </c>
      <c r="M488" s="270" t="e">
        <f t="shared" si="126"/>
        <v>#N/A</v>
      </c>
      <c r="N488" s="270" t="e">
        <f t="shared" si="124"/>
        <v>#N/A</v>
      </c>
      <c r="O488" s="249"/>
      <c r="P488" s="249"/>
      <c r="Q488" s="49">
        <v>2812203000</v>
      </c>
      <c r="R488" s="49" t="s">
        <v>834</v>
      </c>
      <c r="S488" s="49">
        <f t="shared" si="120"/>
        <v>216.91</v>
      </c>
      <c r="T488" s="49">
        <f t="shared" si="121"/>
        <v>190.27</v>
      </c>
      <c r="U488" s="324">
        <v>176.75</v>
      </c>
      <c r="V488" s="353">
        <v>71.53</v>
      </c>
      <c r="Y488" s="49">
        <v>2812203000</v>
      </c>
      <c r="Z488" s="49" t="s">
        <v>834</v>
      </c>
      <c r="AA488" s="324">
        <v>176.75</v>
      </c>
      <c r="AC488" s="401">
        <v>2812104000</v>
      </c>
      <c r="AD488" t="s">
        <v>814</v>
      </c>
      <c r="AE488" s="406">
        <v>66.42</v>
      </c>
      <c r="AG488" s="401">
        <v>2812103200</v>
      </c>
      <c r="AH488" t="s">
        <v>1772</v>
      </c>
      <c r="AI488" s="406">
        <v>30.1</v>
      </c>
    </row>
    <row r="489" spans="2:35">
      <c r="B489" s="210">
        <v>2813310780</v>
      </c>
      <c r="E489" s="211" t="e">
        <f t="shared" si="125"/>
        <v>#N/A</v>
      </c>
      <c r="F489" s="389">
        <v>19.52</v>
      </c>
      <c r="G489" s="216" t="s">
        <v>1329</v>
      </c>
      <c r="J489" s="49">
        <f t="shared" si="122"/>
        <v>2813311300</v>
      </c>
      <c r="K489" s="212" t="e">
        <f t="shared" si="123"/>
        <v>#N/A</v>
      </c>
      <c r="L489" s="270" t="e">
        <v>#N/A</v>
      </c>
      <c r="M489" s="270" t="e">
        <f t="shared" si="126"/>
        <v>#N/A</v>
      </c>
      <c r="N489" s="270" t="e">
        <f t="shared" si="124"/>
        <v>#N/A</v>
      </c>
      <c r="O489" s="249"/>
      <c r="P489" s="249"/>
      <c r="Q489" s="49">
        <v>2812205100</v>
      </c>
      <c r="R489" s="49" t="s">
        <v>835</v>
      </c>
      <c r="S489" s="49">
        <f t="shared" si="120"/>
        <v>283.97000000000003</v>
      </c>
      <c r="T489" s="49">
        <f t="shared" si="121"/>
        <v>249.1</v>
      </c>
      <c r="U489" s="324">
        <v>253.51</v>
      </c>
      <c r="V489" s="353">
        <v>68.760000000000005</v>
      </c>
      <c r="Y489" s="49">
        <v>2812205100</v>
      </c>
      <c r="Z489" s="49" t="s">
        <v>835</v>
      </c>
      <c r="AA489" s="324">
        <v>253.51</v>
      </c>
      <c r="AC489" s="401">
        <v>2812104100</v>
      </c>
      <c r="AD489" t="s">
        <v>815</v>
      </c>
      <c r="AE489" s="406">
        <v>70.64</v>
      </c>
      <c r="AG489" s="401">
        <v>2812103222</v>
      </c>
      <c r="AH489" t="s">
        <v>1773</v>
      </c>
      <c r="AI489" s="406">
        <v>37.65</v>
      </c>
    </row>
    <row r="490" spans="2:35">
      <c r="B490" s="210">
        <v>2813311300</v>
      </c>
      <c r="E490" s="211" t="e">
        <f t="shared" si="125"/>
        <v>#N/A</v>
      </c>
      <c r="F490" s="389">
        <v>17.82</v>
      </c>
      <c r="G490" s="216" t="s">
        <v>1330</v>
      </c>
      <c r="J490" s="49">
        <f t="shared" si="122"/>
        <v>2813311780</v>
      </c>
      <c r="K490" s="212" t="e">
        <f t="shared" si="123"/>
        <v>#N/A</v>
      </c>
      <c r="L490" s="270" t="e">
        <v>#N/A</v>
      </c>
      <c r="M490" s="270" t="e">
        <f t="shared" si="126"/>
        <v>#N/A</v>
      </c>
      <c r="N490" s="270" t="e">
        <f t="shared" si="124"/>
        <v>#N/A</v>
      </c>
      <c r="O490" s="249"/>
      <c r="P490" s="249"/>
      <c r="Q490" s="49">
        <v>2812205500</v>
      </c>
      <c r="R490" s="49" t="s">
        <v>836</v>
      </c>
      <c r="S490" s="49">
        <f t="shared" si="120"/>
        <v>402.74</v>
      </c>
      <c r="T490" s="49">
        <f t="shared" si="121"/>
        <v>353.28</v>
      </c>
      <c r="U490" s="324">
        <v>359.54</v>
      </c>
      <c r="V490" s="353">
        <v>91.16</v>
      </c>
      <c r="Y490" s="49">
        <v>2812205500</v>
      </c>
      <c r="Z490" s="49" t="s">
        <v>836</v>
      </c>
      <c r="AA490" s="324">
        <v>359.54</v>
      </c>
      <c r="AC490" s="401">
        <v>2812105100</v>
      </c>
      <c r="AD490" t="s">
        <v>816</v>
      </c>
      <c r="AE490" s="406">
        <v>163.18</v>
      </c>
      <c r="AG490" s="401">
        <v>2812103322</v>
      </c>
      <c r="AH490" t="s">
        <v>1774</v>
      </c>
      <c r="AI490" s="406">
        <v>23.7</v>
      </c>
    </row>
    <row r="491" spans="2:35">
      <c r="B491" s="210">
        <v>2813311780</v>
      </c>
      <c r="E491" s="211" t="e">
        <f t="shared" si="125"/>
        <v>#N/A</v>
      </c>
      <c r="F491" s="389">
        <v>15.16</v>
      </c>
      <c r="G491" s="216" t="s">
        <v>1331</v>
      </c>
      <c r="J491" s="49">
        <f t="shared" si="122"/>
        <v>2813311980</v>
      </c>
      <c r="K491" s="212" t="e">
        <f t="shared" si="123"/>
        <v>#N/A</v>
      </c>
      <c r="L491" s="270" t="e">
        <v>#N/A</v>
      </c>
      <c r="M491" s="270" t="e">
        <f t="shared" si="126"/>
        <v>#N/A</v>
      </c>
      <c r="N491" s="270" t="e">
        <f t="shared" si="124"/>
        <v>#N/A</v>
      </c>
      <c r="O491" s="249"/>
      <c r="P491" s="249"/>
      <c r="Q491" s="49">
        <v>2812206520</v>
      </c>
      <c r="R491" s="49" t="s">
        <v>837</v>
      </c>
      <c r="S491" s="49">
        <f t="shared" si="120"/>
        <v>69.72</v>
      </c>
      <c r="T491" s="49">
        <f t="shared" si="121"/>
        <v>61.16</v>
      </c>
      <c r="U491" s="324">
        <v>62.24</v>
      </c>
      <c r="V491" s="353">
        <v>63.03</v>
      </c>
      <c r="Y491" s="49">
        <v>2812206520</v>
      </c>
      <c r="Z491" s="49" t="s">
        <v>837</v>
      </c>
      <c r="AA491" s="324">
        <v>62.24</v>
      </c>
      <c r="AC491" s="49">
        <v>2812105122</v>
      </c>
      <c r="AD491" s="49" t="s">
        <v>1326</v>
      </c>
      <c r="AE491" s="187">
        <v>190.61</v>
      </c>
      <c r="AG491" s="49">
        <v>2812103422</v>
      </c>
      <c r="AH491" s="49" t="s">
        <v>1775</v>
      </c>
      <c r="AI491" s="187">
        <v>31.5</v>
      </c>
    </row>
    <row r="492" spans="2:35">
      <c r="B492" s="210">
        <v>2813311980</v>
      </c>
      <c r="E492" s="211" t="e">
        <f t="shared" si="125"/>
        <v>#N/A</v>
      </c>
      <c r="F492" s="389">
        <v>20.54</v>
      </c>
      <c r="G492" s="216" t="s">
        <v>1333</v>
      </c>
      <c r="J492" s="49">
        <f t="shared" si="122"/>
        <v>2813316280</v>
      </c>
      <c r="K492" s="212" t="e">
        <f t="shared" si="123"/>
        <v>#N/A</v>
      </c>
      <c r="L492" s="270" t="e">
        <v>#N/A</v>
      </c>
      <c r="M492" s="270" t="e">
        <f t="shared" si="126"/>
        <v>#N/A</v>
      </c>
      <c r="N492" s="270" t="e">
        <f t="shared" si="124"/>
        <v>#N/A</v>
      </c>
      <c r="O492" s="249"/>
      <c r="P492" s="249"/>
      <c r="Q492" s="49">
        <v>2812206700</v>
      </c>
      <c r="R492" s="49" t="s">
        <v>838</v>
      </c>
      <c r="S492" s="49">
        <f t="shared" si="120"/>
        <v>115.13</v>
      </c>
      <c r="T492" s="49">
        <f t="shared" si="121"/>
        <v>100.99</v>
      </c>
      <c r="U492" s="324">
        <v>96.57</v>
      </c>
      <c r="V492" s="353">
        <v>111.51</v>
      </c>
      <c r="Y492" s="49">
        <v>2812206700</v>
      </c>
      <c r="Z492" s="49" t="s">
        <v>838</v>
      </c>
      <c r="AA492" s="324">
        <v>96.57</v>
      </c>
      <c r="AC492" s="401">
        <v>2812105400</v>
      </c>
      <c r="AD492" t="s">
        <v>817</v>
      </c>
      <c r="AE492" s="406">
        <v>68.64</v>
      </c>
      <c r="AG492" s="401">
        <v>2812104000</v>
      </c>
      <c r="AH492" t="s">
        <v>814</v>
      </c>
      <c r="AI492" s="406">
        <v>75.72</v>
      </c>
    </row>
    <row r="493" spans="2:35">
      <c r="B493" s="210">
        <v>2813316280</v>
      </c>
      <c r="E493" s="211" t="e">
        <f t="shared" si="125"/>
        <v>#N/A</v>
      </c>
      <c r="F493" s="389">
        <v>6.5</v>
      </c>
      <c r="G493" s="216" t="s">
        <v>1334</v>
      </c>
      <c r="J493" s="49">
        <f t="shared" si="122"/>
        <v>2813320000</v>
      </c>
      <c r="K493" s="212" t="e">
        <f t="shared" si="123"/>
        <v>#N/A</v>
      </c>
      <c r="L493" s="270" t="e">
        <v>#N/A</v>
      </c>
      <c r="M493" s="270" t="e">
        <f t="shared" si="126"/>
        <v>#N/A</v>
      </c>
      <c r="N493" s="270" t="e">
        <f t="shared" si="124"/>
        <v>#N/A</v>
      </c>
      <c r="O493" s="249"/>
      <c r="P493" s="249"/>
      <c r="Q493" s="49">
        <v>2812210700</v>
      </c>
      <c r="R493" s="49" t="s">
        <v>839</v>
      </c>
      <c r="S493" s="49">
        <f t="shared" si="120"/>
        <v>151.13999999999999</v>
      </c>
      <c r="T493" s="49">
        <f t="shared" si="121"/>
        <v>132.58000000000001</v>
      </c>
      <c r="U493" s="324">
        <v>134.93</v>
      </c>
      <c r="V493" s="353">
        <v>225.58</v>
      </c>
      <c r="Y493" s="49">
        <v>2812210700</v>
      </c>
      <c r="Z493" s="49" t="s">
        <v>839</v>
      </c>
      <c r="AA493" s="324">
        <v>134.93</v>
      </c>
      <c r="AC493" s="49">
        <v>2812105422</v>
      </c>
      <c r="AD493" s="49" t="s">
        <v>1776</v>
      </c>
      <c r="AE493" s="187">
        <v>156.28</v>
      </c>
      <c r="AG493" s="49">
        <v>2812104100</v>
      </c>
      <c r="AH493" s="49" t="s">
        <v>815</v>
      </c>
      <c r="AI493" s="187">
        <v>80.53</v>
      </c>
    </row>
    <row r="494" spans="2:35">
      <c r="B494" s="210">
        <v>2813320000</v>
      </c>
      <c r="E494" s="211" t="e">
        <f t="shared" si="125"/>
        <v>#N/A</v>
      </c>
      <c r="F494" s="389">
        <v>91.71</v>
      </c>
      <c r="G494" s="216" t="s">
        <v>1335</v>
      </c>
      <c r="J494" s="49">
        <f t="shared" si="122"/>
        <v>2813320780</v>
      </c>
      <c r="K494" s="212" t="e">
        <f t="shared" si="123"/>
        <v>#N/A</v>
      </c>
      <c r="L494" s="270" t="e">
        <v>#N/A</v>
      </c>
      <c r="M494" s="270" t="e">
        <f t="shared" si="126"/>
        <v>#N/A</v>
      </c>
      <c r="N494" s="270" t="e">
        <f t="shared" si="124"/>
        <v>#N/A</v>
      </c>
      <c r="O494" s="249"/>
      <c r="P494" s="249"/>
      <c r="Q494" s="49">
        <v>2812210900</v>
      </c>
      <c r="R494" s="49" t="s">
        <v>840</v>
      </c>
      <c r="S494" s="49">
        <f t="shared" si="120"/>
        <v>138.32</v>
      </c>
      <c r="T494" s="49">
        <f t="shared" si="121"/>
        <v>121.33</v>
      </c>
      <c r="U494" s="324">
        <v>123.47</v>
      </c>
      <c r="V494" s="353">
        <v>254.57</v>
      </c>
      <c r="Y494" s="49">
        <v>2812210900</v>
      </c>
      <c r="Z494" s="49" t="s">
        <v>840</v>
      </c>
      <c r="AA494" s="324">
        <v>123.47</v>
      </c>
      <c r="AC494" s="401">
        <v>2812105500</v>
      </c>
      <c r="AD494" t="s">
        <v>818</v>
      </c>
      <c r="AE494" s="406">
        <v>227.74</v>
      </c>
      <c r="AG494" s="401">
        <v>2812105100</v>
      </c>
      <c r="AH494" t="s">
        <v>816</v>
      </c>
      <c r="AI494" s="406">
        <v>186.03</v>
      </c>
    </row>
    <row r="495" spans="2:35">
      <c r="B495" s="210">
        <v>2813320780</v>
      </c>
      <c r="E495" s="211" t="e">
        <f t="shared" si="125"/>
        <v>#N/A</v>
      </c>
      <c r="F495" s="389">
        <v>34.94</v>
      </c>
      <c r="G495" s="216" t="s">
        <v>1336</v>
      </c>
      <c r="J495" s="49">
        <f t="shared" si="122"/>
        <v>2813326280</v>
      </c>
      <c r="K495" s="212" t="e">
        <f t="shared" si="123"/>
        <v>#N/A</v>
      </c>
      <c r="L495" s="270" t="e">
        <v>#N/A</v>
      </c>
      <c r="M495" s="270" t="e">
        <f t="shared" si="126"/>
        <v>#N/A</v>
      </c>
      <c r="N495" s="270" t="e">
        <f t="shared" si="124"/>
        <v>#N/A</v>
      </c>
      <c r="O495" s="249"/>
      <c r="P495" s="249"/>
      <c r="Q495" s="49">
        <v>2812211800</v>
      </c>
      <c r="R495" s="49" t="s">
        <v>841</v>
      </c>
      <c r="S495" s="49">
        <f t="shared" si="120"/>
        <v>130.16999999999999</v>
      </c>
      <c r="T495" s="49">
        <f t="shared" si="121"/>
        <v>114.18</v>
      </c>
      <c r="U495" s="324">
        <v>116.2</v>
      </c>
      <c r="V495" s="353">
        <v>361.02</v>
      </c>
      <c r="W495">
        <v>40.26</v>
      </c>
      <c r="Y495" s="49">
        <v>2812211800</v>
      </c>
      <c r="Z495" s="49" t="s">
        <v>841</v>
      </c>
      <c r="AA495" s="324">
        <v>116.2</v>
      </c>
      <c r="AC495" s="49">
        <v>2812105522</v>
      </c>
      <c r="AD495" s="49" t="s">
        <v>1777</v>
      </c>
      <c r="AE495" s="187">
        <v>279.14</v>
      </c>
      <c r="AG495" s="49">
        <v>2812105122</v>
      </c>
      <c r="AH495" s="49" t="s">
        <v>1326</v>
      </c>
      <c r="AI495" s="187">
        <v>217.3</v>
      </c>
    </row>
    <row r="496" spans="2:35">
      <c r="B496" s="210">
        <v>2813326280</v>
      </c>
      <c r="E496" s="211" t="e">
        <f t="shared" si="125"/>
        <v>#N/A</v>
      </c>
      <c r="F496" s="389">
        <v>7.39</v>
      </c>
      <c r="G496" s="216" t="s">
        <v>1338</v>
      </c>
      <c r="J496" s="49">
        <f t="shared" si="122"/>
        <v>2813330000</v>
      </c>
      <c r="K496" s="212" t="e">
        <f t="shared" si="123"/>
        <v>#N/A</v>
      </c>
      <c r="L496" s="270" t="e">
        <v>#N/A</v>
      </c>
      <c r="M496" s="270" t="e">
        <f t="shared" si="126"/>
        <v>#N/A</v>
      </c>
      <c r="N496" s="270" t="e">
        <f t="shared" si="124"/>
        <v>#N/A</v>
      </c>
      <c r="O496" s="249"/>
      <c r="P496" s="249"/>
      <c r="Q496" s="49">
        <v>2812212100</v>
      </c>
      <c r="R496" s="49" t="s">
        <v>842</v>
      </c>
      <c r="S496" s="49">
        <f t="shared" si="120"/>
        <v>21.91</v>
      </c>
      <c r="T496" s="49">
        <f t="shared" si="121"/>
        <v>19.22</v>
      </c>
      <c r="U496" s="324">
        <v>19.559999999999999</v>
      </c>
      <c r="V496" s="353">
        <v>62.48</v>
      </c>
      <c r="W496">
        <v>48.4</v>
      </c>
      <c r="Y496" s="49">
        <v>2812212100</v>
      </c>
      <c r="Z496" s="49" t="s">
        <v>842</v>
      </c>
      <c r="AA496" s="324">
        <v>19.559999999999999</v>
      </c>
      <c r="AC496" s="401">
        <v>2812106520</v>
      </c>
      <c r="AD496" t="s">
        <v>819</v>
      </c>
      <c r="AE496" s="406">
        <v>41.2</v>
      </c>
      <c r="AG496" s="401">
        <v>2812105400</v>
      </c>
      <c r="AH496" t="s">
        <v>817</v>
      </c>
      <c r="AI496" s="406">
        <v>78.25</v>
      </c>
    </row>
    <row r="497" spans="1:35">
      <c r="B497" s="210">
        <v>2813330000</v>
      </c>
      <c r="E497" s="211" t="e">
        <f t="shared" si="125"/>
        <v>#N/A</v>
      </c>
      <c r="F497" s="389">
        <v>339.85</v>
      </c>
      <c r="G497" s="216" t="s">
        <v>1340</v>
      </c>
      <c r="J497" s="49">
        <f t="shared" si="122"/>
        <v>2813332200</v>
      </c>
      <c r="K497" s="212" t="e">
        <f t="shared" si="123"/>
        <v>#N/A</v>
      </c>
      <c r="L497" s="270" t="e">
        <v>#N/A</v>
      </c>
      <c r="M497" s="270" t="e">
        <f t="shared" si="126"/>
        <v>#N/A</v>
      </c>
      <c r="N497" s="270" t="e">
        <f t="shared" si="124"/>
        <v>#N/A</v>
      </c>
      <c r="O497" s="249"/>
      <c r="P497" s="249"/>
      <c r="Q497" s="49">
        <v>2812212220</v>
      </c>
      <c r="R497" s="49" t="s">
        <v>843</v>
      </c>
      <c r="S497" s="49">
        <f t="shared" si="120"/>
        <v>323.27999999999997</v>
      </c>
      <c r="T497" s="49">
        <f t="shared" si="121"/>
        <v>188.66</v>
      </c>
      <c r="U497" s="324">
        <v>241.02</v>
      </c>
      <c r="V497" s="353">
        <v>96.96</v>
      </c>
      <c r="Y497" s="49">
        <v>2812212220</v>
      </c>
      <c r="Z497" s="49" t="s">
        <v>843</v>
      </c>
      <c r="AA497" s="324">
        <v>241.02</v>
      </c>
      <c r="AC497" s="401">
        <v>2812106700</v>
      </c>
      <c r="AD497" t="s">
        <v>820</v>
      </c>
      <c r="AE497" s="406">
        <v>95.07</v>
      </c>
      <c r="AG497" s="401">
        <v>2812105422</v>
      </c>
      <c r="AH497" t="s">
        <v>1776</v>
      </c>
      <c r="AI497" s="406">
        <v>178.16</v>
      </c>
    </row>
    <row r="498" spans="1:35">
      <c r="B498" s="210">
        <v>2813332200</v>
      </c>
      <c r="E498" s="211" t="e">
        <f t="shared" si="125"/>
        <v>#N/A</v>
      </c>
      <c r="F498" s="389">
        <v>8.76</v>
      </c>
      <c r="G498" s="216" t="s">
        <v>1341</v>
      </c>
      <c r="J498" s="49">
        <f t="shared" si="122"/>
        <v>2813332800</v>
      </c>
      <c r="K498" s="212" t="e">
        <f t="shared" si="123"/>
        <v>#N/A</v>
      </c>
      <c r="L498" s="270" t="e">
        <v>#N/A</v>
      </c>
      <c r="M498" s="270" t="e">
        <f t="shared" si="126"/>
        <v>#N/A</v>
      </c>
      <c r="N498" s="270" t="e">
        <f t="shared" si="124"/>
        <v>#N/A</v>
      </c>
      <c r="O498" s="249"/>
      <c r="P498" s="249"/>
      <c r="Q498" s="49">
        <v>2812215400</v>
      </c>
      <c r="R498" s="49" t="s">
        <v>844</v>
      </c>
      <c r="S498" s="49">
        <f t="shared" si="120"/>
        <v>160.03</v>
      </c>
      <c r="T498" s="49">
        <f t="shared" si="121"/>
        <v>140.38</v>
      </c>
      <c r="U498" s="324">
        <v>142.87</v>
      </c>
      <c r="V498" s="353">
        <v>135.49</v>
      </c>
      <c r="Y498" s="49">
        <v>2812215400</v>
      </c>
      <c r="Z498" s="49" t="s">
        <v>844</v>
      </c>
      <c r="AA498" s="324">
        <v>142.87</v>
      </c>
      <c r="AC498" s="49">
        <v>2812106722</v>
      </c>
      <c r="AD498" s="49" t="s">
        <v>1778</v>
      </c>
      <c r="AE498" s="187">
        <v>95.59</v>
      </c>
      <c r="AG498" s="49">
        <v>2812105500</v>
      </c>
      <c r="AH498" s="49" t="s">
        <v>818</v>
      </c>
      <c r="AI498" s="187">
        <v>259.62</v>
      </c>
    </row>
    <row r="499" spans="1:35">
      <c r="B499" s="210">
        <v>2813332800</v>
      </c>
      <c r="E499" s="211" t="e">
        <f t="shared" si="125"/>
        <v>#N/A</v>
      </c>
      <c r="F499" s="389">
        <v>4.1399999999999997</v>
      </c>
      <c r="G499" s="216" t="s">
        <v>1342</v>
      </c>
      <c r="J499" s="49">
        <f t="shared" si="122"/>
        <v>2813340000</v>
      </c>
      <c r="K499" s="212" t="e">
        <f t="shared" si="123"/>
        <v>#N/A</v>
      </c>
      <c r="L499" s="270" t="e">
        <v>#N/A</v>
      </c>
      <c r="M499" s="270" t="e">
        <f t="shared" si="126"/>
        <v>#N/A</v>
      </c>
      <c r="N499" s="270" t="e">
        <f t="shared" si="124"/>
        <v>#N/A</v>
      </c>
      <c r="O499" s="249"/>
      <c r="P499" s="249"/>
      <c r="Q499" s="49">
        <v>2812221400</v>
      </c>
      <c r="R499" s="49" t="s">
        <v>845</v>
      </c>
      <c r="S499" s="49">
        <f t="shared" si="120"/>
        <v>138.32</v>
      </c>
      <c r="T499" s="49">
        <f t="shared" si="121"/>
        <v>121.33</v>
      </c>
      <c r="U499" s="324">
        <v>123.47</v>
      </c>
      <c r="V499" s="353">
        <v>123.98</v>
      </c>
      <c r="Y499" s="49">
        <v>2812221400</v>
      </c>
      <c r="Z499" s="49" t="s">
        <v>845</v>
      </c>
      <c r="AA499" s="324">
        <v>123.47</v>
      </c>
      <c r="AC499" s="49">
        <v>2812110000</v>
      </c>
      <c r="AD499" s="49" t="s">
        <v>1779</v>
      </c>
      <c r="AE499" s="187">
        <v>102.27</v>
      </c>
      <c r="AG499" s="49">
        <v>2812105522</v>
      </c>
      <c r="AH499" s="49" t="s">
        <v>1777</v>
      </c>
      <c r="AI499" s="187">
        <v>318.22000000000003</v>
      </c>
    </row>
    <row r="500" spans="1:35">
      <c r="B500" s="210">
        <v>2813340000</v>
      </c>
      <c r="E500" s="211" t="e">
        <f t="shared" si="125"/>
        <v>#N/A</v>
      </c>
      <c r="F500" s="389">
        <v>63.45</v>
      </c>
      <c r="G500" s="216" t="s">
        <v>1343</v>
      </c>
      <c r="J500" s="49">
        <f t="shared" si="122"/>
        <v>2813400000</v>
      </c>
      <c r="K500" s="212" t="e">
        <f t="shared" si="123"/>
        <v>#N/A</v>
      </c>
      <c r="L500" s="270" t="e">
        <v>#N/A</v>
      </c>
      <c r="M500" s="270" t="e">
        <f t="shared" si="126"/>
        <v>#N/A</v>
      </c>
      <c r="N500" s="270" t="e">
        <f t="shared" si="124"/>
        <v>#N/A</v>
      </c>
      <c r="O500" s="249"/>
      <c r="P500" s="249"/>
      <c r="Q500" s="49">
        <v>2812221800</v>
      </c>
      <c r="R500" s="49" t="s">
        <v>846</v>
      </c>
      <c r="S500" s="49">
        <f t="shared" si="120"/>
        <v>130.16999999999999</v>
      </c>
      <c r="T500" s="49">
        <f t="shared" si="121"/>
        <v>114.18</v>
      </c>
      <c r="U500" s="324">
        <v>116.2</v>
      </c>
      <c r="V500" s="353">
        <v>116.67</v>
      </c>
      <c r="Y500" s="49">
        <v>2812221800</v>
      </c>
      <c r="Z500" s="49" t="s">
        <v>846</v>
      </c>
      <c r="AA500" s="324">
        <v>116.2</v>
      </c>
      <c r="AC500" s="49">
        <v>2812110022</v>
      </c>
      <c r="AD500" s="49" t="s">
        <v>1780</v>
      </c>
      <c r="AE500" s="187">
        <v>146.38</v>
      </c>
      <c r="AG500" s="49">
        <v>2812106520</v>
      </c>
      <c r="AH500" s="49" t="s">
        <v>819</v>
      </c>
      <c r="AI500" s="187">
        <v>46.97</v>
      </c>
    </row>
    <row r="501" spans="1:35">
      <c r="B501" s="210">
        <v>2813400000</v>
      </c>
      <c r="E501" s="211" t="e">
        <f t="shared" si="125"/>
        <v>#N/A</v>
      </c>
      <c r="F501" s="389">
        <v>154.85</v>
      </c>
      <c r="G501" s="216" t="s">
        <v>1344</v>
      </c>
      <c r="J501" s="49">
        <f t="shared" si="122"/>
        <v>2813400280</v>
      </c>
      <c r="K501" s="212" t="e">
        <f t="shared" si="123"/>
        <v>#N/A</v>
      </c>
      <c r="L501" s="270" t="e">
        <v>#N/A</v>
      </c>
      <c r="M501" s="270" t="e">
        <f t="shared" si="126"/>
        <v>#N/A</v>
      </c>
      <c r="N501" s="270" t="e">
        <f t="shared" si="124"/>
        <v>#N/A</v>
      </c>
      <c r="O501" s="249"/>
      <c r="P501" s="249"/>
      <c r="Q501" s="49">
        <v>2812222000</v>
      </c>
      <c r="R501" s="49" t="s">
        <v>847</v>
      </c>
      <c r="S501" s="49">
        <f t="shared" si="120"/>
        <v>125.13</v>
      </c>
      <c r="T501" s="49">
        <f t="shared" si="121"/>
        <v>109.76</v>
      </c>
      <c r="U501" s="324">
        <v>111.7</v>
      </c>
      <c r="V501" s="353">
        <v>19.63</v>
      </c>
      <c r="Y501" s="49">
        <v>2812222000</v>
      </c>
      <c r="Z501" s="49" t="s">
        <v>847</v>
      </c>
      <c r="AA501" s="324">
        <v>111.7</v>
      </c>
      <c r="AC501" s="49">
        <v>2812110022</v>
      </c>
      <c r="AD501" s="49" t="s">
        <v>1780</v>
      </c>
      <c r="AE501" s="187">
        <v>146.38</v>
      </c>
      <c r="AG501" s="49">
        <v>2812106700</v>
      </c>
      <c r="AH501" s="49" t="s">
        <v>820</v>
      </c>
      <c r="AI501" s="187">
        <v>108.38</v>
      </c>
    </row>
    <row r="502" spans="1:35">
      <c r="B502" s="210">
        <v>2813400280</v>
      </c>
      <c r="E502" s="211" t="e">
        <f t="shared" si="125"/>
        <v>#N/A</v>
      </c>
      <c r="F502" s="389">
        <v>18.46</v>
      </c>
      <c r="G502" s="216" t="s">
        <v>1345</v>
      </c>
      <c r="J502" s="49">
        <f t="shared" si="122"/>
        <v>2813400281</v>
      </c>
      <c r="K502" s="212" t="e">
        <f t="shared" si="123"/>
        <v>#N/A</v>
      </c>
      <c r="L502" s="270" t="e">
        <v>#N/A</v>
      </c>
      <c r="M502" s="270" t="e">
        <f t="shared" si="126"/>
        <v>#N/A</v>
      </c>
      <c r="N502" s="270" t="e">
        <f t="shared" si="124"/>
        <v>#N/A</v>
      </c>
      <c r="O502" s="249"/>
      <c r="P502" s="249"/>
      <c r="Q502" s="49">
        <v>2812300000</v>
      </c>
      <c r="R502" s="49" t="s">
        <v>1492</v>
      </c>
      <c r="S502" s="49">
        <f t="shared" si="120"/>
        <v>359.93</v>
      </c>
      <c r="T502" s="49">
        <f t="shared" si="121"/>
        <v>124.79</v>
      </c>
      <c r="U502" s="324">
        <v>303.31</v>
      </c>
      <c r="V502" s="353">
        <v>242.05</v>
      </c>
      <c r="Y502" s="49">
        <v>2812300000</v>
      </c>
      <c r="Z502" s="49" t="s">
        <v>1492</v>
      </c>
      <c r="AA502" s="324">
        <v>303.31</v>
      </c>
      <c r="AC502" s="49">
        <v>2812110731</v>
      </c>
      <c r="AD502" s="49" t="s">
        <v>1781</v>
      </c>
      <c r="AE502" s="187">
        <v>57.27</v>
      </c>
      <c r="AG502" s="49">
        <v>2812106722</v>
      </c>
      <c r="AH502" s="49" t="s">
        <v>1778</v>
      </c>
      <c r="AI502" s="187">
        <v>108.97</v>
      </c>
    </row>
    <row r="503" spans="1:35">
      <c r="B503" s="210">
        <v>2813400281</v>
      </c>
      <c r="E503" s="211" t="e">
        <f t="shared" si="125"/>
        <v>#N/A</v>
      </c>
      <c r="F503" s="389">
        <v>35.18</v>
      </c>
      <c r="G503" s="216" t="s">
        <v>1346</v>
      </c>
      <c r="J503" s="49">
        <f t="shared" si="122"/>
        <v>2813400380</v>
      </c>
      <c r="K503" s="212" t="e">
        <f t="shared" si="123"/>
        <v>#N/A</v>
      </c>
      <c r="L503" s="270" t="e">
        <v>#N/A</v>
      </c>
      <c r="M503" s="270" t="e">
        <f t="shared" si="126"/>
        <v>#N/A</v>
      </c>
      <c r="N503" s="270" t="e">
        <f t="shared" si="124"/>
        <v>#N/A</v>
      </c>
      <c r="O503" s="249"/>
      <c r="P503" s="249"/>
      <c r="Q503" s="49">
        <v>2812300200</v>
      </c>
      <c r="R503" s="49" t="s">
        <v>849</v>
      </c>
      <c r="S503" s="49">
        <f t="shared" si="120"/>
        <v>86.43</v>
      </c>
      <c r="T503" s="49">
        <f t="shared" si="121"/>
        <v>75.819999999999993</v>
      </c>
      <c r="U503" s="324">
        <v>77.16</v>
      </c>
      <c r="V503" s="353">
        <v>143.47</v>
      </c>
      <c r="Y503" s="49">
        <v>2812300200</v>
      </c>
      <c r="Z503" s="49" t="s">
        <v>849</v>
      </c>
      <c r="AA503" s="324">
        <v>77.16</v>
      </c>
      <c r="AC503" s="401">
        <v>2812111400</v>
      </c>
      <c r="AD503" t="s">
        <v>821</v>
      </c>
      <c r="AE503" s="406">
        <v>62.49</v>
      </c>
      <c r="AG503" s="401">
        <v>2812110000</v>
      </c>
      <c r="AH503" t="s">
        <v>1779</v>
      </c>
      <c r="AI503" s="406">
        <v>116.59</v>
      </c>
    </row>
    <row r="504" spans="1:35">
      <c r="B504" s="210">
        <v>2813400380</v>
      </c>
      <c r="E504" s="211" t="e">
        <f t="shared" si="125"/>
        <v>#N/A</v>
      </c>
      <c r="F504" s="389">
        <v>23.66</v>
      </c>
      <c r="G504" s="216" t="s">
        <v>1347</v>
      </c>
      <c r="J504" s="49">
        <f t="shared" si="122"/>
        <v>2813400480</v>
      </c>
      <c r="K504" s="212" t="e">
        <f t="shared" si="123"/>
        <v>#N/A</v>
      </c>
      <c r="L504" s="270" t="e">
        <v>#N/A</v>
      </c>
      <c r="M504" s="270" t="e">
        <f t="shared" si="126"/>
        <v>#N/A</v>
      </c>
      <c r="N504" s="270" t="e">
        <f t="shared" si="124"/>
        <v>#N/A</v>
      </c>
      <c r="O504" s="249"/>
      <c r="P504" s="249"/>
      <c r="Q504" s="49">
        <v>2812300300</v>
      </c>
      <c r="R504" s="49" t="s">
        <v>850</v>
      </c>
      <c r="S504" s="49">
        <f t="shared" si="120"/>
        <v>94.46</v>
      </c>
      <c r="T504" s="49">
        <f t="shared" si="121"/>
        <v>82.86</v>
      </c>
      <c r="U504" s="324">
        <v>84.33</v>
      </c>
      <c r="V504" s="353">
        <v>123.98</v>
      </c>
      <c r="Y504" s="49">
        <v>2812300300</v>
      </c>
      <c r="Z504" s="49" t="s">
        <v>850</v>
      </c>
      <c r="AA504" s="324">
        <v>84.33</v>
      </c>
      <c r="AC504" s="401">
        <v>2812111800</v>
      </c>
      <c r="AD504" t="s">
        <v>822</v>
      </c>
      <c r="AE504" s="406">
        <v>61.16</v>
      </c>
      <c r="AG504" s="401">
        <v>2812110022</v>
      </c>
      <c r="AH504" t="s">
        <v>1780</v>
      </c>
      <c r="AI504" s="406">
        <v>166.87</v>
      </c>
    </row>
    <row r="505" spans="1:35">
      <c r="B505" s="210">
        <v>2813400480</v>
      </c>
      <c r="E505" s="211" t="e">
        <f t="shared" si="125"/>
        <v>#N/A</v>
      </c>
      <c r="F505" s="389">
        <v>26.55</v>
      </c>
      <c r="G505" s="216" t="s">
        <v>1348</v>
      </c>
      <c r="J505" s="49">
        <f t="shared" si="122"/>
        <v>2813400580</v>
      </c>
      <c r="K505" s="212" t="e">
        <f t="shared" si="123"/>
        <v>#N/A</v>
      </c>
      <c r="L505" s="270" t="e">
        <v>#N/A</v>
      </c>
      <c r="M505" s="270" t="e">
        <f t="shared" si="126"/>
        <v>#N/A</v>
      </c>
      <c r="N505" s="270" t="e">
        <f t="shared" si="124"/>
        <v>#N/A</v>
      </c>
      <c r="O505" s="249"/>
      <c r="P505" s="249"/>
      <c r="Q505" s="49">
        <v>2812300400</v>
      </c>
      <c r="R505" s="49" t="s">
        <v>851</v>
      </c>
      <c r="S505" s="49">
        <f t="shared" si="120"/>
        <v>90.8</v>
      </c>
      <c r="T505" s="49">
        <f t="shared" si="121"/>
        <v>79.650000000000006</v>
      </c>
      <c r="U505" s="324">
        <v>81.06</v>
      </c>
      <c r="V505" s="353">
        <v>116.67</v>
      </c>
      <c r="Y505" s="49">
        <v>2812300400</v>
      </c>
      <c r="Z505" s="49" t="s">
        <v>851</v>
      </c>
      <c r="AA505" s="324">
        <v>81.06</v>
      </c>
      <c r="AC505" s="401">
        <v>2812112000</v>
      </c>
      <c r="AD505" t="s">
        <v>823</v>
      </c>
      <c r="AE505" s="406">
        <v>58.81</v>
      </c>
      <c r="AG505" s="401">
        <v>2812110022</v>
      </c>
      <c r="AH505" t="s">
        <v>1780</v>
      </c>
      <c r="AI505" s="406">
        <v>166.87</v>
      </c>
    </row>
    <row r="506" spans="1:35">
      <c r="B506" s="210">
        <v>2813400580</v>
      </c>
      <c r="E506" s="211" t="e">
        <f t="shared" si="125"/>
        <v>#N/A</v>
      </c>
      <c r="F506" s="389">
        <v>22.38</v>
      </c>
      <c r="G506" s="216" t="s">
        <v>1349</v>
      </c>
      <c r="J506" s="49">
        <f t="shared" si="122"/>
        <v>2813400680</v>
      </c>
      <c r="K506" s="212" t="e">
        <f t="shared" si="123"/>
        <v>#N/A</v>
      </c>
      <c r="L506" s="270" t="e">
        <v>#N/A</v>
      </c>
      <c r="M506" s="270" t="e">
        <f t="shared" si="126"/>
        <v>#N/A</v>
      </c>
      <c r="N506" s="270" t="e">
        <f t="shared" si="124"/>
        <v>#N/A</v>
      </c>
      <c r="O506" s="249"/>
      <c r="P506" s="249"/>
      <c r="Q506" s="49">
        <v>2812300500</v>
      </c>
      <c r="R506" s="49" t="s">
        <v>852</v>
      </c>
      <c r="S506" s="49">
        <f t="shared" si="120"/>
        <v>127.08</v>
      </c>
      <c r="T506" s="49">
        <f t="shared" si="121"/>
        <v>111.47</v>
      </c>
      <c r="U506" s="324">
        <v>113.45</v>
      </c>
      <c r="V506" s="353">
        <v>112.15</v>
      </c>
      <c r="Y506" s="49">
        <v>2812300500</v>
      </c>
      <c r="Z506" s="49" t="s">
        <v>852</v>
      </c>
      <c r="AA506" s="324">
        <v>113.45</v>
      </c>
      <c r="AC506" s="49">
        <v>2812112022</v>
      </c>
      <c r="AD506" s="49" t="s">
        <v>1782</v>
      </c>
      <c r="AE506" s="187">
        <v>68.900000000000006</v>
      </c>
      <c r="AG506" s="49">
        <v>2812110731</v>
      </c>
      <c r="AH506" s="49" t="s">
        <v>1781</v>
      </c>
      <c r="AI506" s="187">
        <v>65.290000000000006</v>
      </c>
    </row>
    <row r="507" spans="1:35">
      <c r="B507" s="210">
        <v>2813400680</v>
      </c>
      <c r="E507" s="211" t="e">
        <f t="shared" si="125"/>
        <v>#N/A</v>
      </c>
      <c r="F507" s="389">
        <v>30.46</v>
      </c>
      <c r="G507" s="216" t="s">
        <v>1350</v>
      </c>
      <c r="J507" s="49">
        <f t="shared" si="122"/>
        <v>2813402200</v>
      </c>
      <c r="K507" s="212" t="e">
        <f t="shared" si="123"/>
        <v>#N/A</v>
      </c>
      <c r="L507" s="270" t="e">
        <v>#N/A</v>
      </c>
      <c r="M507" s="270" t="e">
        <f t="shared" si="126"/>
        <v>#N/A</v>
      </c>
      <c r="N507" s="270" t="e">
        <f t="shared" si="124"/>
        <v>#N/A</v>
      </c>
      <c r="O507" s="249"/>
      <c r="P507" s="249"/>
      <c r="Q507" s="49">
        <v>2812300600</v>
      </c>
      <c r="R507" s="49" t="s">
        <v>853</v>
      </c>
      <c r="S507" s="49">
        <f t="shared" si="120"/>
        <v>83.09</v>
      </c>
      <c r="T507" s="49">
        <f t="shared" si="121"/>
        <v>72.89</v>
      </c>
      <c r="U507" s="324">
        <v>74.17</v>
      </c>
      <c r="V507" s="353">
        <v>332.35</v>
      </c>
      <c r="Y507" s="49">
        <v>2812300600</v>
      </c>
      <c r="Z507" s="49" t="s">
        <v>853</v>
      </c>
      <c r="AA507" s="324">
        <v>74.17</v>
      </c>
      <c r="AC507" s="401">
        <v>2812112220</v>
      </c>
      <c r="AD507" t="s">
        <v>824</v>
      </c>
      <c r="AE507" s="406">
        <v>188.66</v>
      </c>
      <c r="AG507" s="401">
        <v>2812111400</v>
      </c>
      <c r="AH507" t="s">
        <v>821</v>
      </c>
      <c r="AI507" s="406">
        <v>71.239999999999995</v>
      </c>
    </row>
    <row r="508" spans="1:35">
      <c r="B508" s="210">
        <v>2813402200</v>
      </c>
      <c r="E508" s="211" t="e">
        <f t="shared" si="125"/>
        <v>#N/A</v>
      </c>
      <c r="F508" s="389">
        <v>16.940000000000001</v>
      </c>
      <c r="G508" s="216" t="s">
        <v>1351</v>
      </c>
      <c r="J508" s="49">
        <f t="shared" si="122"/>
        <v>2813402800</v>
      </c>
      <c r="K508" s="212" t="e">
        <f t="shared" si="123"/>
        <v>#N/A</v>
      </c>
      <c r="L508" s="270" t="e">
        <v>#N/A</v>
      </c>
      <c r="M508" s="270" t="e">
        <f t="shared" si="126"/>
        <v>#N/A</v>
      </c>
      <c r="N508" s="270" t="e">
        <f t="shared" si="124"/>
        <v>#N/A</v>
      </c>
      <c r="O508" s="249"/>
      <c r="P508" s="249"/>
      <c r="Q508" s="49">
        <v>2812302220</v>
      </c>
      <c r="R508" s="49" t="s">
        <v>854</v>
      </c>
      <c r="S508" s="49">
        <f t="shared" si="120"/>
        <v>151.69</v>
      </c>
      <c r="T508" s="49">
        <f t="shared" si="121"/>
        <v>133.06</v>
      </c>
      <c r="U508" s="324">
        <v>135.41</v>
      </c>
      <c r="V508" s="353">
        <v>77.47</v>
      </c>
      <c r="W508">
        <v>123</v>
      </c>
      <c r="Y508" s="49">
        <v>2812302220</v>
      </c>
      <c r="Z508" s="49" t="s">
        <v>854</v>
      </c>
      <c r="AA508" s="324">
        <v>135.41</v>
      </c>
      <c r="AC508" s="49">
        <v>2812112223</v>
      </c>
      <c r="AD508" s="49" t="s">
        <v>1783</v>
      </c>
      <c r="AE508" s="187">
        <v>216.96</v>
      </c>
      <c r="AG508" s="49">
        <v>2812111800</v>
      </c>
      <c r="AH508" s="49" t="s">
        <v>822</v>
      </c>
      <c r="AI508" s="187">
        <v>69.72</v>
      </c>
    </row>
    <row r="509" spans="1:35">
      <c r="A509" s="173"/>
      <c r="B509" s="210">
        <v>2813402800</v>
      </c>
      <c r="E509" s="211" t="e">
        <f t="shared" si="125"/>
        <v>#N/A</v>
      </c>
      <c r="F509" s="389">
        <v>13.83</v>
      </c>
      <c r="G509" s="216" t="s">
        <v>1352</v>
      </c>
      <c r="J509" s="49">
        <f t="shared" si="122"/>
        <v>2813405180</v>
      </c>
      <c r="K509" s="212" t="e">
        <f t="shared" si="123"/>
        <v>#N/A</v>
      </c>
      <c r="L509" s="270" t="e">
        <v>#N/A</v>
      </c>
      <c r="M509" s="270" t="e">
        <f t="shared" si="126"/>
        <v>#N/A</v>
      </c>
      <c r="N509" s="270" t="e">
        <f t="shared" si="124"/>
        <v>#N/A</v>
      </c>
      <c r="O509" s="249"/>
      <c r="P509" s="249"/>
      <c r="Q509" s="49">
        <v>2812303800</v>
      </c>
      <c r="R509" s="49" t="s">
        <v>855</v>
      </c>
      <c r="S509" s="49" t="e">
        <f t="shared" si="120"/>
        <v>#N/A</v>
      </c>
      <c r="T509" s="277" t="e">
        <f t="shared" si="121"/>
        <v>#N/A</v>
      </c>
      <c r="U509" s="324">
        <v>191.94</v>
      </c>
      <c r="V509" s="353">
        <v>84.67</v>
      </c>
      <c r="Y509" s="49">
        <v>2812303800</v>
      </c>
      <c r="Z509" s="49" t="s">
        <v>855</v>
      </c>
      <c r="AA509" s="324">
        <v>191.94</v>
      </c>
      <c r="AC509" s="401">
        <v>2812115400</v>
      </c>
      <c r="AD509" t="s">
        <v>1784</v>
      </c>
      <c r="AE509" s="406">
        <v>73.03</v>
      </c>
      <c r="AG509" s="401">
        <v>2812112000</v>
      </c>
      <c r="AH509" t="s">
        <v>823</v>
      </c>
      <c r="AI509" s="406">
        <v>67.040000000000006</v>
      </c>
    </row>
    <row r="510" spans="1:35">
      <c r="B510" s="210">
        <v>2813405180</v>
      </c>
      <c r="E510" s="211" t="e">
        <f t="shared" si="125"/>
        <v>#N/A</v>
      </c>
      <c r="F510" s="389">
        <v>137.5</v>
      </c>
      <c r="G510" s="216" t="s">
        <v>1353</v>
      </c>
      <c r="J510" s="49">
        <f t="shared" si="122"/>
        <v>2813410000</v>
      </c>
      <c r="K510" s="212" t="e">
        <f t="shared" si="123"/>
        <v>#N/A</v>
      </c>
      <c r="L510" s="270" t="e">
        <v>#N/A</v>
      </c>
      <c r="M510" s="270" t="e">
        <f t="shared" si="126"/>
        <v>#N/A</v>
      </c>
      <c r="N510" s="270" t="e">
        <f t="shared" si="124"/>
        <v>#N/A</v>
      </c>
      <c r="O510" s="249"/>
      <c r="P510" s="249"/>
      <c r="Q510" s="49">
        <v>2812303000</v>
      </c>
      <c r="R510" s="49" t="s">
        <v>856</v>
      </c>
      <c r="S510" s="49">
        <f t="shared" si="120"/>
        <v>218.7</v>
      </c>
      <c r="T510" s="49">
        <f t="shared" si="121"/>
        <v>191.84</v>
      </c>
      <c r="U510" s="324">
        <v>371.06</v>
      </c>
      <c r="V510" s="353">
        <v>81.39</v>
      </c>
      <c r="Y510" s="49">
        <v>2812303000</v>
      </c>
      <c r="Z510" s="49" t="s">
        <v>856</v>
      </c>
      <c r="AA510" s="324">
        <v>371.06</v>
      </c>
      <c r="AC510" s="49">
        <v>2812115422</v>
      </c>
      <c r="AD510" s="49" t="s">
        <v>1785</v>
      </c>
      <c r="AE510" s="187">
        <v>119.54</v>
      </c>
      <c r="AG510" s="49">
        <v>2812112022</v>
      </c>
      <c r="AH510" s="49" t="s">
        <v>1782</v>
      </c>
      <c r="AI510" s="187">
        <v>78.55</v>
      </c>
    </row>
    <row r="511" spans="1:35">
      <c r="B511" s="210">
        <v>2813410000</v>
      </c>
      <c r="E511" s="211" t="e">
        <f t="shared" si="125"/>
        <v>#N/A</v>
      </c>
      <c r="F511" s="389">
        <v>647.88</v>
      </c>
      <c r="G511" s="216" t="s">
        <v>1354</v>
      </c>
      <c r="J511" s="49">
        <f t="shared" si="122"/>
        <v>2813420381</v>
      </c>
      <c r="K511" s="212" t="e">
        <f t="shared" si="123"/>
        <v>#N/A</v>
      </c>
      <c r="L511" s="270" t="e">
        <v>#N/A</v>
      </c>
      <c r="M511" s="270" t="e">
        <f t="shared" si="126"/>
        <v>#N/A</v>
      </c>
      <c r="N511" s="270" t="e">
        <f t="shared" si="124"/>
        <v>#N/A</v>
      </c>
      <c r="O511" s="249"/>
      <c r="P511" s="249"/>
      <c r="Q511" s="49">
        <v>2812305100</v>
      </c>
      <c r="R511" s="173" t="s">
        <v>856</v>
      </c>
      <c r="S511" s="49">
        <f t="shared" si="120"/>
        <v>415.66</v>
      </c>
      <c r="T511" s="49">
        <f t="shared" si="121"/>
        <v>364.61</v>
      </c>
      <c r="U511" s="324">
        <v>372.6</v>
      </c>
      <c r="V511" s="353">
        <v>113.92</v>
      </c>
      <c r="Y511" s="49">
        <v>2812305100</v>
      </c>
      <c r="Z511" s="173" t="s">
        <v>856</v>
      </c>
      <c r="AA511" s="324">
        <v>372.6</v>
      </c>
      <c r="AC511" s="49">
        <v>2812121822</v>
      </c>
      <c r="AD511" s="49" t="s">
        <v>1786</v>
      </c>
      <c r="AE511" s="187">
        <v>73.59</v>
      </c>
      <c r="AG511" s="49">
        <v>2812112220</v>
      </c>
      <c r="AH511" s="49" t="s">
        <v>824</v>
      </c>
      <c r="AI511" s="187">
        <v>215.22</v>
      </c>
    </row>
    <row r="512" spans="1:35">
      <c r="B512" s="210">
        <v>2813420381</v>
      </c>
      <c r="E512" s="211" t="e">
        <f t="shared" si="125"/>
        <v>#N/A</v>
      </c>
      <c r="F512" s="389">
        <v>59.33</v>
      </c>
      <c r="G512" s="216" t="s">
        <v>1355</v>
      </c>
      <c r="J512" s="49">
        <f t="shared" si="122"/>
        <v>2813420780</v>
      </c>
      <c r="K512" s="212" t="e">
        <f t="shared" si="123"/>
        <v>#N/A</v>
      </c>
      <c r="L512" s="270" t="e">
        <v>#N/A</v>
      </c>
      <c r="M512" s="270" t="e">
        <f t="shared" si="126"/>
        <v>#N/A</v>
      </c>
      <c r="N512" s="270" t="e">
        <f t="shared" si="124"/>
        <v>#N/A</v>
      </c>
      <c r="O512" s="249"/>
      <c r="P512" s="249"/>
      <c r="Q512" s="49">
        <v>2812305500</v>
      </c>
      <c r="R512" s="49" t="s">
        <v>857</v>
      </c>
      <c r="S512" s="49">
        <f t="shared" si="120"/>
        <v>496.62</v>
      </c>
      <c r="T512" s="49">
        <f t="shared" si="121"/>
        <v>435.63</v>
      </c>
      <c r="U512" s="324">
        <v>443.34</v>
      </c>
      <c r="V512" s="353">
        <v>74.47</v>
      </c>
      <c r="Y512" s="49">
        <v>2812305500</v>
      </c>
      <c r="Z512" s="49" t="s">
        <v>857</v>
      </c>
      <c r="AA512" s="324">
        <v>443.34</v>
      </c>
      <c r="AC512" s="401">
        <v>2812200000</v>
      </c>
      <c r="AD512" t="s">
        <v>1469</v>
      </c>
      <c r="AE512" s="406">
        <v>98.15</v>
      </c>
      <c r="AG512" s="401">
        <v>2812112223</v>
      </c>
      <c r="AH512" t="s">
        <v>1783</v>
      </c>
      <c r="AI512" s="406">
        <v>280.88</v>
      </c>
    </row>
    <row r="513" spans="2:35">
      <c r="B513" s="210">
        <v>2813420780</v>
      </c>
      <c r="E513" s="211" t="e">
        <f t="shared" si="125"/>
        <v>#N/A</v>
      </c>
      <c r="F513" s="389">
        <v>43.06</v>
      </c>
      <c r="G513" s="216" t="s">
        <v>1356</v>
      </c>
      <c r="J513" s="49">
        <f t="shared" si="122"/>
        <v>2813421300</v>
      </c>
      <c r="K513" s="212" t="e">
        <f t="shared" si="123"/>
        <v>#N/A</v>
      </c>
      <c r="L513" s="270" t="e">
        <v>#N/A</v>
      </c>
      <c r="M513" s="270" t="e">
        <f t="shared" si="126"/>
        <v>#N/A</v>
      </c>
      <c r="N513" s="270" t="e">
        <f t="shared" si="124"/>
        <v>#N/A</v>
      </c>
      <c r="O513" s="249"/>
      <c r="P513" s="249"/>
      <c r="Q513" s="49">
        <v>2812306520</v>
      </c>
      <c r="R513" s="49" t="s">
        <v>858</v>
      </c>
      <c r="S513" s="49">
        <f t="shared" si="120"/>
        <v>98.47</v>
      </c>
      <c r="T513" s="49">
        <f t="shared" si="121"/>
        <v>86.38</v>
      </c>
      <c r="U513" s="324">
        <v>87.91</v>
      </c>
      <c r="V513" s="353">
        <v>135.99</v>
      </c>
      <c r="Y513" s="49">
        <v>2812306520</v>
      </c>
      <c r="Z513" s="49" t="s">
        <v>858</v>
      </c>
      <c r="AA513" s="324">
        <v>87.91</v>
      </c>
      <c r="AC513" s="401">
        <v>2812200100</v>
      </c>
      <c r="AD513" t="s">
        <v>1787</v>
      </c>
      <c r="AE513" s="406">
        <v>96.89</v>
      </c>
      <c r="AG513" s="401">
        <v>2812115400</v>
      </c>
      <c r="AH513" t="s">
        <v>1784</v>
      </c>
      <c r="AI513" s="406">
        <v>83.25</v>
      </c>
    </row>
    <row r="514" spans="2:35">
      <c r="B514" s="210">
        <v>2813421300</v>
      </c>
      <c r="E514" s="211" t="e">
        <f t="shared" si="125"/>
        <v>#N/A</v>
      </c>
      <c r="F514" s="389">
        <v>26.1</v>
      </c>
      <c r="G514" s="216" t="s">
        <v>1357</v>
      </c>
      <c r="J514" s="49">
        <f t="shared" si="122"/>
        <v>2813421780</v>
      </c>
      <c r="K514" s="212" t="e">
        <f t="shared" si="123"/>
        <v>#N/A</v>
      </c>
      <c r="L514" s="270" t="e">
        <v>#N/A</v>
      </c>
      <c r="M514" s="270" t="e">
        <f t="shared" si="126"/>
        <v>#N/A</v>
      </c>
      <c r="N514" s="270" t="e">
        <f t="shared" si="124"/>
        <v>#N/A</v>
      </c>
      <c r="O514" s="249"/>
      <c r="P514" s="253"/>
      <c r="Q514" s="49">
        <v>2812310900</v>
      </c>
      <c r="R514" s="49" t="s">
        <v>859</v>
      </c>
      <c r="S514" s="49">
        <f t="shared" si="120"/>
        <v>166.18</v>
      </c>
      <c r="T514" s="49">
        <f t="shared" si="121"/>
        <v>145.77000000000001</v>
      </c>
      <c r="U514" s="324">
        <v>148.35</v>
      </c>
      <c r="V514" s="353">
        <v>250.35</v>
      </c>
      <c r="Y514" s="49">
        <v>2812310900</v>
      </c>
      <c r="Z514" s="49" t="s">
        <v>859</v>
      </c>
      <c r="AA514" s="324">
        <v>148.35</v>
      </c>
      <c r="AC514" s="401">
        <v>2812200200</v>
      </c>
      <c r="AD514" t="s">
        <v>828</v>
      </c>
      <c r="AE514" s="406">
        <v>64.099999999999994</v>
      </c>
      <c r="AG514" s="401">
        <v>2812115422</v>
      </c>
      <c r="AH514" t="s">
        <v>1785</v>
      </c>
      <c r="AI514" s="406">
        <v>136.28</v>
      </c>
    </row>
    <row r="515" spans="2:35">
      <c r="B515" s="210">
        <v>2813421780</v>
      </c>
      <c r="E515" s="211" t="e">
        <f t="shared" si="125"/>
        <v>#N/A</v>
      </c>
      <c r="F515" s="389">
        <v>18.95</v>
      </c>
      <c r="G515" s="216" t="s">
        <v>1358</v>
      </c>
      <c r="J515" s="49">
        <f t="shared" si="122"/>
        <v>2813421980</v>
      </c>
      <c r="K515" s="212" t="e">
        <f t="shared" si="123"/>
        <v>#N/A</v>
      </c>
      <c r="L515" s="270" t="e">
        <v>#N/A</v>
      </c>
      <c r="M515" s="270" t="e">
        <f t="shared" si="126"/>
        <v>#N/A</v>
      </c>
      <c r="N515" s="270" t="e">
        <f t="shared" si="124"/>
        <v>#N/A</v>
      </c>
      <c r="O515" s="249"/>
      <c r="P515" s="249"/>
      <c r="Q515" s="49">
        <v>2812312220</v>
      </c>
      <c r="R515" s="49" t="s">
        <v>860</v>
      </c>
      <c r="S515" s="49">
        <f t="shared" si="120"/>
        <v>348.39</v>
      </c>
      <c r="T515" s="49">
        <f t="shared" si="121"/>
        <v>194.55</v>
      </c>
      <c r="U515" s="324">
        <v>252.22</v>
      </c>
      <c r="V515" s="353">
        <v>372.6</v>
      </c>
      <c r="Y515" s="49">
        <v>2812312220</v>
      </c>
      <c r="Z515" s="49" t="s">
        <v>860</v>
      </c>
      <c r="AA515" s="324">
        <v>252.22</v>
      </c>
      <c r="AC515" s="401">
        <v>2812200302</v>
      </c>
      <c r="AD515" t="s">
        <v>1788</v>
      </c>
      <c r="AE515" s="406">
        <v>70.23</v>
      </c>
      <c r="AG515" s="401">
        <v>2812121822</v>
      </c>
      <c r="AH515" t="s">
        <v>1786</v>
      </c>
      <c r="AI515" s="406">
        <v>83.89</v>
      </c>
    </row>
    <row r="516" spans="2:35">
      <c r="B516" s="210">
        <v>2813421980</v>
      </c>
      <c r="E516" s="211" t="e">
        <f t="shared" si="125"/>
        <v>#N/A</v>
      </c>
      <c r="F516" s="389">
        <v>28.17</v>
      </c>
      <c r="G516" s="216" t="s">
        <v>1359</v>
      </c>
      <c r="J516" s="49">
        <f t="shared" si="122"/>
        <v>2813426280</v>
      </c>
      <c r="K516" s="212" t="e">
        <f t="shared" si="123"/>
        <v>#N/A</v>
      </c>
      <c r="L516" s="270" t="e">
        <v>#N/A</v>
      </c>
      <c r="M516" s="270" t="e">
        <f t="shared" si="126"/>
        <v>#N/A</v>
      </c>
      <c r="N516" s="270" t="e">
        <f t="shared" si="124"/>
        <v>#N/A</v>
      </c>
      <c r="O516" s="249"/>
      <c r="P516" s="249"/>
      <c r="Q516" s="49">
        <v>2812315400</v>
      </c>
      <c r="R516" s="49" t="s">
        <v>861</v>
      </c>
      <c r="S516" s="49">
        <f t="shared" si="120"/>
        <v>230.53</v>
      </c>
      <c r="T516" s="49">
        <f t="shared" si="121"/>
        <v>202.22</v>
      </c>
      <c r="U516" s="324">
        <v>205.8</v>
      </c>
      <c r="V516" s="353">
        <v>445.2</v>
      </c>
      <c r="Y516" s="49">
        <v>2812315400</v>
      </c>
      <c r="Z516" s="49" t="s">
        <v>861</v>
      </c>
      <c r="AA516" s="324">
        <v>205.8</v>
      </c>
      <c r="AC516" s="401">
        <v>2812200402</v>
      </c>
      <c r="AD516" t="s">
        <v>1789</v>
      </c>
      <c r="AE516" s="406">
        <v>67.61</v>
      </c>
      <c r="AG516" s="401">
        <v>2812200000</v>
      </c>
      <c r="AH516" t="s">
        <v>1469</v>
      </c>
      <c r="AI516" s="406">
        <v>226.55</v>
      </c>
    </row>
    <row r="517" spans="2:35">
      <c r="B517" s="210">
        <v>2813426280</v>
      </c>
      <c r="E517" s="211" t="e">
        <f t="shared" si="125"/>
        <v>#N/A</v>
      </c>
      <c r="F517" s="389">
        <v>18.86</v>
      </c>
      <c r="G517" s="216" t="s">
        <v>1360</v>
      </c>
      <c r="J517" s="49">
        <f t="shared" si="122"/>
        <v>2813430780</v>
      </c>
      <c r="K517" s="212" t="e">
        <f t="shared" si="123"/>
        <v>#N/A</v>
      </c>
      <c r="L517" s="270" t="e">
        <v>#N/A</v>
      </c>
      <c r="M517" s="270" t="e">
        <f t="shared" si="126"/>
        <v>#N/A</v>
      </c>
      <c r="N517" s="270" t="e">
        <f t="shared" si="124"/>
        <v>#N/A</v>
      </c>
      <c r="O517" s="249"/>
      <c r="P517" s="249"/>
      <c r="Q517" s="49">
        <v>2812320700</v>
      </c>
      <c r="R517" s="49" t="s">
        <v>862</v>
      </c>
      <c r="S517" s="49">
        <f t="shared" si="120"/>
        <v>188.89</v>
      </c>
      <c r="T517" s="49">
        <f t="shared" si="121"/>
        <v>165.69</v>
      </c>
      <c r="U517" s="324">
        <v>168.62</v>
      </c>
      <c r="V517" s="353">
        <v>88.29</v>
      </c>
      <c r="Y517" s="49">
        <v>2812320700</v>
      </c>
      <c r="Z517" s="49" t="s">
        <v>862</v>
      </c>
      <c r="AA517" s="324">
        <v>168.62</v>
      </c>
      <c r="AC517" s="49">
        <v>2812200500</v>
      </c>
      <c r="AD517" s="187" t="s">
        <v>831</v>
      </c>
      <c r="AE517" s="406">
        <v>89.2</v>
      </c>
      <c r="AG517" s="49">
        <v>2812200100</v>
      </c>
      <c r="AH517" s="187" t="s">
        <v>1787</v>
      </c>
      <c r="AI517" s="406">
        <v>269.61</v>
      </c>
    </row>
    <row r="518" spans="2:35">
      <c r="B518" s="210">
        <v>2813430780</v>
      </c>
      <c r="E518" s="211" t="e">
        <f t="shared" si="125"/>
        <v>#N/A</v>
      </c>
      <c r="F518" s="389">
        <v>37.880000000000003</v>
      </c>
      <c r="G518" s="216" t="s">
        <v>1361</v>
      </c>
      <c r="J518" s="49">
        <f t="shared" si="122"/>
        <v>2813430781</v>
      </c>
      <c r="K518" s="212" t="e">
        <f t="shared" si="123"/>
        <v>#N/A</v>
      </c>
      <c r="L518" s="270" t="e">
        <v>#N/A</v>
      </c>
      <c r="M518" s="270" t="e">
        <f t="shared" si="126"/>
        <v>#N/A</v>
      </c>
      <c r="N518" s="270" t="e">
        <f t="shared" si="124"/>
        <v>#N/A</v>
      </c>
      <c r="O518" s="249"/>
      <c r="P518" s="249"/>
      <c r="Q518" s="49">
        <v>2812321800</v>
      </c>
      <c r="R518" s="49" t="s">
        <v>863</v>
      </c>
      <c r="S518" s="49">
        <f t="shared" si="120"/>
        <v>162.69</v>
      </c>
      <c r="T518" s="49">
        <f t="shared" si="121"/>
        <v>142.71</v>
      </c>
      <c r="U518" s="324">
        <v>145.22999999999999</v>
      </c>
      <c r="V518" s="353">
        <v>148.97</v>
      </c>
      <c r="Y518" s="49">
        <v>2812321800</v>
      </c>
      <c r="Z518" s="49" t="s">
        <v>863</v>
      </c>
      <c r="AA518" s="324">
        <v>145.22999999999999</v>
      </c>
      <c r="AC518" s="49">
        <v>2812200600</v>
      </c>
      <c r="AD518" s="187" t="s">
        <v>832</v>
      </c>
      <c r="AE518" s="406">
        <v>61.61</v>
      </c>
      <c r="AG518" s="49">
        <v>2812200200</v>
      </c>
      <c r="AH518" s="187" t="s">
        <v>828</v>
      </c>
      <c r="AI518" s="406">
        <v>73.069999999999993</v>
      </c>
    </row>
    <row r="519" spans="2:35">
      <c r="B519" s="210">
        <v>2813430781</v>
      </c>
      <c r="E519" s="211" t="e">
        <f t="shared" si="125"/>
        <v>#N/A</v>
      </c>
      <c r="F519" s="389">
        <v>41.59</v>
      </c>
      <c r="G519" s="216" t="s">
        <v>1362</v>
      </c>
      <c r="J519" s="49">
        <f t="shared" si="122"/>
        <v>2813436280</v>
      </c>
      <c r="K519" s="212" t="e">
        <f t="shared" si="123"/>
        <v>#N/A</v>
      </c>
      <c r="L519" s="270" t="e">
        <v>#N/A</v>
      </c>
      <c r="M519" s="270" t="e">
        <f t="shared" si="126"/>
        <v>#N/A</v>
      </c>
      <c r="N519" s="270" t="e">
        <f t="shared" si="124"/>
        <v>#N/A</v>
      </c>
      <c r="O519" s="249"/>
      <c r="P519" s="249"/>
      <c r="Q519" s="49">
        <v>2812322100</v>
      </c>
      <c r="R519" s="49" t="s">
        <v>864</v>
      </c>
      <c r="S519" s="49">
        <f t="shared" si="120"/>
        <v>32.42</v>
      </c>
      <c r="T519" s="49">
        <f t="shared" si="121"/>
        <v>28.44</v>
      </c>
      <c r="U519" s="324">
        <v>28.95</v>
      </c>
      <c r="V519" s="353">
        <v>253.31</v>
      </c>
      <c r="Y519" s="49">
        <v>2812322100</v>
      </c>
      <c r="Z519" s="49" t="s">
        <v>864</v>
      </c>
      <c r="AA519" s="324">
        <v>28.95</v>
      </c>
      <c r="AC519" s="49">
        <v>2812200900</v>
      </c>
      <c r="AD519" s="49" t="s">
        <v>1790</v>
      </c>
      <c r="AE519" s="187">
        <v>72.25</v>
      </c>
      <c r="AG519" s="49">
        <v>2812200302</v>
      </c>
      <c r="AH519" s="49" t="s">
        <v>1788</v>
      </c>
      <c r="AI519" s="187">
        <v>80.06</v>
      </c>
    </row>
    <row r="520" spans="2:35">
      <c r="B520" s="210">
        <v>2813436280</v>
      </c>
      <c r="E520" s="211" t="e">
        <f t="shared" si="125"/>
        <v>#N/A</v>
      </c>
      <c r="F520" s="389">
        <v>19.579999999999998</v>
      </c>
      <c r="G520" s="216" t="s">
        <v>1364</v>
      </c>
      <c r="J520" s="49">
        <f t="shared" si="122"/>
        <v>2813440000</v>
      </c>
      <c r="K520" s="212" t="e">
        <f t="shared" si="123"/>
        <v>#N/A</v>
      </c>
      <c r="L520" s="270" t="e">
        <v>#N/A</v>
      </c>
      <c r="M520" s="270" t="e">
        <f t="shared" si="126"/>
        <v>#N/A</v>
      </c>
      <c r="N520" s="270" t="e">
        <f t="shared" si="124"/>
        <v>#N/A</v>
      </c>
      <c r="O520" s="249"/>
      <c r="P520" s="249"/>
      <c r="Q520" s="49">
        <v>2812331400</v>
      </c>
      <c r="R520" s="49" t="s">
        <v>865</v>
      </c>
      <c r="S520" s="49">
        <f t="shared" si="120"/>
        <v>166.18</v>
      </c>
      <c r="T520" s="49">
        <f t="shared" si="121"/>
        <v>145.77000000000001</v>
      </c>
      <c r="U520" s="324">
        <v>148.35</v>
      </c>
      <c r="V520" s="353">
        <v>206.64</v>
      </c>
      <c r="Y520" s="49">
        <v>2812331400</v>
      </c>
      <c r="Z520" s="49" t="s">
        <v>865</v>
      </c>
      <c r="AA520" s="324">
        <v>148.35</v>
      </c>
      <c r="AC520" s="49">
        <v>2812202220</v>
      </c>
      <c r="AD520" s="187" t="s">
        <v>833</v>
      </c>
      <c r="AE520" s="406">
        <v>109.1</v>
      </c>
      <c r="AG520" s="49">
        <v>2812200402</v>
      </c>
      <c r="AH520" s="187" t="s">
        <v>1789</v>
      </c>
      <c r="AI520" s="406">
        <v>77.08</v>
      </c>
    </row>
    <row r="521" spans="2:35">
      <c r="B521" s="210">
        <v>2813440000</v>
      </c>
      <c r="E521" s="211" t="e">
        <f t="shared" si="125"/>
        <v>#N/A</v>
      </c>
      <c r="F521" s="389">
        <v>70.14</v>
      </c>
      <c r="G521" s="216" t="s">
        <v>1365</v>
      </c>
      <c r="J521" s="49">
        <f t="shared" si="122"/>
        <v>2813442200</v>
      </c>
      <c r="K521" s="212" t="e">
        <f t="shared" si="123"/>
        <v>#N/A</v>
      </c>
      <c r="L521" s="270" t="e">
        <v>#N/A</v>
      </c>
      <c r="M521" s="270" t="e">
        <f t="shared" si="126"/>
        <v>#N/A</v>
      </c>
      <c r="N521" s="270" t="e">
        <f t="shared" si="124"/>
        <v>#N/A</v>
      </c>
      <c r="O521" s="249"/>
      <c r="P521" s="249"/>
      <c r="Q521" s="49">
        <v>2812331800</v>
      </c>
      <c r="R521" s="49" t="s">
        <v>866</v>
      </c>
      <c r="S521" s="49">
        <f t="shared" si="120"/>
        <v>156.4</v>
      </c>
      <c r="T521" s="49">
        <f t="shared" si="121"/>
        <v>137.19</v>
      </c>
      <c r="U521" s="324">
        <v>139.62</v>
      </c>
      <c r="V521" s="353">
        <v>169.33</v>
      </c>
      <c r="Y521" s="49">
        <v>2812331800</v>
      </c>
      <c r="Z521" s="49" t="s">
        <v>866</v>
      </c>
      <c r="AA521" s="324">
        <v>139.62</v>
      </c>
      <c r="AC521" s="49">
        <v>2812203000</v>
      </c>
      <c r="AD521" s="187" t="s">
        <v>834</v>
      </c>
      <c r="AE521" s="406">
        <v>190.27</v>
      </c>
      <c r="AG521" s="49">
        <v>2812200500</v>
      </c>
      <c r="AH521" s="187" t="s">
        <v>831</v>
      </c>
      <c r="AI521" s="406">
        <v>101.69</v>
      </c>
    </row>
    <row r="522" spans="2:35">
      <c r="B522" s="210">
        <v>2813442200</v>
      </c>
      <c r="E522" s="211" t="e">
        <f t="shared" si="125"/>
        <v>#N/A</v>
      </c>
      <c r="F522" s="389">
        <v>62.03</v>
      </c>
      <c r="G522" s="216" t="s">
        <v>1366</v>
      </c>
      <c r="J522" s="49">
        <f t="shared" si="122"/>
        <v>2813442800</v>
      </c>
      <c r="K522" s="212" t="e">
        <f t="shared" si="123"/>
        <v>#N/A</v>
      </c>
      <c r="L522" s="270" t="e">
        <v>#N/A</v>
      </c>
      <c r="M522" s="270" t="e">
        <f t="shared" si="126"/>
        <v>#N/A</v>
      </c>
      <c r="N522" s="270" t="e">
        <f t="shared" si="124"/>
        <v>#N/A</v>
      </c>
      <c r="O522" s="249"/>
      <c r="P522" s="249"/>
      <c r="Q522" s="49">
        <v>2812332000</v>
      </c>
      <c r="R522" s="49" t="s">
        <v>867</v>
      </c>
      <c r="S522" s="49">
        <f t="shared" si="120"/>
        <v>156.4</v>
      </c>
      <c r="T522" s="49">
        <f t="shared" si="121"/>
        <v>137.19</v>
      </c>
      <c r="U522" s="324">
        <v>139.62</v>
      </c>
      <c r="V522" s="353">
        <v>145.83000000000001</v>
      </c>
      <c r="Y522" s="49">
        <v>2812332000</v>
      </c>
      <c r="Z522" s="49" t="s">
        <v>867</v>
      </c>
      <c r="AA522" s="324">
        <v>139.62</v>
      </c>
      <c r="AC522" s="49">
        <v>2812203200</v>
      </c>
      <c r="AD522" s="49" t="s">
        <v>1791</v>
      </c>
      <c r="AE522" s="187">
        <v>37.17</v>
      </c>
      <c r="AG522" s="49">
        <v>2812200600</v>
      </c>
      <c r="AH522" s="49" t="s">
        <v>832</v>
      </c>
      <c r="AI522" s="187">
        <v>70.239999999999995</v>
      </c>
    </row>
    <row r="523" spans="2:35">
      <c r="B523" s="210">
        <v>2813442800</v>
      </c>
      <c r="E523" s="211" t="e">
        <f t="shared" si="125"/>
        <v>#N/A</v>
      </c>
      <c r="F523" s="389">
        <v>4.68</v>
      </c>
      <c r="G523" s="216" t="s">
        <v>1367</v>
      </c>
      <c r="J523" s="49">
        <f t="shared" si="122"/>
        <v>2813910000</v>
      </c>
      <c r="K523" s="212">
        <f t="shared" si="123"/>
        <v>4.67</v>
      </c>
      <c r="L523" s="270">
        <v>3.97</v>
      </c>
      <c r="M523" s="270">
        <f t="shared" si="126"/>
        <v>3.97</v>
      </c>
      <c r="N523" s="270">
        <f t="shared" si="124"/>
        <v>3.9695</v>
      </c>
      <c r="O523" s="249"/>
      <c r="P523" s="249"/>
      <c r="Q523" s="49">
        <v>2812400000</v>
      </c>
      <c r="R523" s="49" t="s">
        <v>868</v>
      </c>
      <c r="S523" s="49">
        <f t="shared" si="120"/>
        <v>391.14</v>
      </c>
      <c r="T523" s="49">
        <f t="shared" si="121"/>
        <v>117.92</v>
      </c>
      <c r="U523" s="324">
        <v>264.93</v>
      </c>
      <c r="V523" s="353">
        <v>29.07</v>
      </c>
      <c r="Y523" s="49">
        <v>2812400000</v>
      </c>
      <c r="Z523" s="49" t="s">
        <v>868</v>
      </c>
      <c r="AA523" s="324">
        <v>264.93</v>
      </c>
      <c r="AC523" s="49">
        <v>2812205100</v>
      </c>
      <c r="AD523" s="187" t="s">
        <v>835</v>
      </c>
      <c r="AE523" s="406">
        <v>249.1</v>
      </c>
      <c r="AG523" s="49">
        <v>2812200900</v>
      </c>
      <c r="AH523" s="187" t="s">
        <v>1790</v>
      </c>
      <c r="AI523" s="406">
        <v>82.37</v>
      </c>
    </row>
    <row r="524" spans="2:35">
      <c r="B524" s="210">
        <v>2813910000</v>
      </c>
      <c r="E524" s="211">
        <f t="shared" si="125"/>
        <v>4.67</v>
      </c>
      <c r="F524" s="389">
        <v>3.97</v>
      </c>
      <c r="G524" s="216" t="s">
        <v>1368</v>
      </c>
      <c r="J524" s="49">
        <f t="shared" si="122"/>
        <v>2813910001</v>
      </c>
      <c r="K524" s="212">
        <f t="shared" si="123"/>
        <v>5.52</v>
      </c>
      <c r="L524" s="270">
        <v>4.6900000000000004</v>
      </c>
      <c r="M524" s="270">
        <f t="shared" si="126"/>
        <v>4.6900000000000004</v>
      </c>
      <c r="N524" s="270">
        <f t="shared" si="124"/>
        <v>4.6919999999999993</v>
      </c>
      <c r="O524" s="249"/>
      <c r="P524" s="249"/>
      <c r="Q524" s="49">
        <v>2812400100</v>
      </c>
      <c r="R524" s="49" t="s">
        <v>869</v>
      </c>
      <c r="S524" s="49">
        <f t="shared" si="120"/>
        <v>512.83000000000004</v>
      </c>
      <c r="T524" s="49">
        <f t="shared" si="121"/>
        <v>185.94</v>
      </c>
      <c r="U524" s="324">
        <v>304.27999999999997</v>
      </c>
      <c r="V524" s="353">
        <v>148.97</v>
      </c>
      <c r="W524">
        <v>114.28</v>
      </c>
      <c r="Y524" s="49">
        <v>2812400100</v>
      </c>
      <c r="Z524" s="49" t="s">
        <v>869</v>
      </c>
      <c r="AA524" s="324">
        <v>304.27999999999997</v>
      </c>
      <c r="AC524" s="49">
        <v>2812205500</v>
      </c>
      <c r="AD524" s="187" t="s">
        <v>836</v>
      </c>
      <c r="AE524" s="406">
        <v>353.28</v>
      </c>
      <c r="AG524" s="49">
        <v>2812202220</v>
      </c>
      <c r="AH524" s="187" t="s">
        <v>833</v>
      </c>
      <c r="AI524" s="406">
        <v>124.37</v>
      </c>
    </row>
    <row r="525" spans="2:35">
      <c r="B525" s="210">
        <v>2813910001</v>
      </c>
      <c r="E525" s="211">
        <f t="shared" si="125"/>
        <v>5.52</v>
      </c>
      <c r="F525" s="389">
        <v>4.6900000000000004</v>
      </c>
      <c r="G525" s="216" t="s">
        <v>1369</v>
      </c>
      <c r="J525" s="49">
        <f t="shared" si="122"/>
        <v>2813910002</v>
      </c>
      <c r="K525" s="212">
        <f t="shared" si="123"/>
        <v>10.66</v>
      </c>
      <c r="L525" s="270">
        <v>9.06</v>
      </c>
      <c r="M525" s="270">
        <f t="shared" si="126"/>
        <v>9.06</v>
      </c>
      <c r="N525" s="270">
        <f t="shared" si="124"/>
        <v>9.0609999999999999</v>
      </c>
      <c r="O525" s="249"/>
      <c r="P525" s="249"/>
      <c r="Q525" s="49">
        <v>2812400200</v>
      </c>
      <c r="R525" s="49" t="s">
        <v>870</v>
      </c>
      <c r="S525" s="49">
        <f t="shared" si="120"/>
        <v>103.74</v>
      </c>
      <c r="T525" s="49">
        <f t="shared" si="121"/>
        <v>91</v>
      </c>
      <c r="U525" s="324">
        <v>92.61</v>
      </c>
      <c r="V525" s="353">
        <v>140.19999999999999</v>
      </c>
      <c r="Y525" s="49">
        <v>2812400200</v>
      </c>
      <c r="Z525" s="49" t="s">
        <v>870</v>
      </c>
      <c r="AA525" s="324">
        <v>92.61</v>
      </c>
      <c r="AC525" s="49">
        <v>2812206520</v>
      </c>
      <c r="AD525" s="187" t="s">
        <v>837</v>
      </c>
      <c r="AE525" s="406">
        <v>61.16</v>
      </c>
      <c r="AG525" s="49">
        <v>2812203000</v>
      </c>
      <c r="AH525" s="187" t="s">
        <v>834</v>
      </c>
      <c r="AI525" s="406">
        <v>216.91</v>
      </c>
    </row>
    <row r="526" spans="2:35">
      <c r="B526" s="210">
        <v>2813910002</v>
      </c>
      <c r="E526" s="211">
        <f t="shared" si="125"/>
        <v>10.66</v>
      </c>
      <c r="F526" s="389">
        <v>9.06</v>
      </c>
      <c r="G526" s="216" t="s">
        <v>1370</v>
      </c>
      <c r="J526" s="49">
        <f t="shared" si="122"/>
        <v>2813910003</v>
      </c>
      <c r="K526" s="212">
        <f t="shared" si="123"/>
        <v>5.76</v>
      </c>
      <c r="L526" s="270">
        <v>4.9000000000000004</v>
      </c>
      <c r="M526" s="270">
        <f t="shared" si="126"/>
        <v>4.9000000000000004</v>
      </c>
      <c r="N526" s="270">
        <f t="shared" si="124"/>
        <v>4.8959999999999999</v>
      </c>
      <c r="O526" s="249"/>
      <c r="P526" s="249"/>
      <c r="Q526" s="49">
        <v>2812400300</v>
      </c>
      <c r="R526" s="49" t="s">
        <v>871</v>
      </c>
      <c r="S526" s="49">
        <f t="shared" si="120"/>
        <v>113.37</v>
      </c>
      <c r="T526" s="49">
        <f t="shared" si="121"/>
        <v>99.45</v>
      </c>
      <c r="U526" s="324">
        <v>101.21</v>
      </c>
      <c r="V526" s="353">
        <v>140.19999999999999</v>
      </c>
      <c r="Y526" s="49">
        <v>2812400300</v>
      </c>
      <c r="Z526" s="49" t="s">
        <v>871</v>
      </c>
      <c r="AA526" s="324">
        <v>101.21</v>
      </c>
      <c r="AC526" s="49">
        <v>2812206700</v>
      </c>
      <c r="AD526" s="187" t="s">
        <v>838</v>
      </c>
      <c r="AE526" s="406">
        <v>100.99</v>
      </c>
      <c r="AG526" s="49">
        <v>2812203200</v>
      </c>
      <c r="AH526" s="187" t="s">
        <v>1791</v>
      </c>
      <c r="AI526" s="406">
        <v>42.37</v>
      </c>
    </row>
    <row r="527" spans="2:35">
      <c r="B527" s="210">
        <v>2813910003</v>
      </c>
      <c r="E527" s="211">
        <f t="shared" si="125"/>
        <v>5.76</v>
      </c>
      <c r="F527" s="389">
        <v>4.9000000000000004</v>
      </c>
      <c r="G527" s="216" t="s">
        <v>1371</v>
      </c>
      <c r="J527" s="49">
        <f t="shared" si="122"/>
        <v>2813910004</v>
      </c>
      <c r="K527" s="212">
        <f t="shared" si="123"/>
        <v>11.25</v>
      </c>
      <c r="L527" s="270">
        <v>9.56</v>
      </c>
      <c r="M527" s="270">
        <f t="shared" si="126"/>
        <v>9.56</v>
      </c>
      <c r="N527" s="270">
        <f t="shared" si="124"/>
        <v>9.5625</v>
      </c>
      <c r="O527" s="249"/>
      <c r="P527" s="249"/>
      <c r="Q527" s="49">
        <v>2812400400</v>
      </c>
      <c r="R527" s="49" t="s">
        <v>872</v>
      </c>
      <c r="S527" s="49">
        <f t="shared" ref="S527:S590" si="127">VLOOKUP(Q527,$AG$13:$AI$982,3,FALSE)</f>
        <v>108.98</v>
      </c>
      <c r="T527" s="49">
        <f t="shared" ref="T527:T590" si="128">VLOOKUP(Q527,$AC$13:$AE$982,3,FALSE)</f>
        <v>95.6</v>
      </c>
      <c r="U527" s="324">
        <v>97.29</v>
      </c>
      <c r="V527" s="353">
        <v>266.33999999999997</v>
      </c>
      <c r="Y527" s="49">
        <v>2812400400</v>
      </c>
      <c r="Z527" s="49" t="s">
        <v>872</v>
      </c>
      <c r="AA527" s="324">
        <v>97.29</v>
      </c>
      <c r="AC527" s="49">
        <v>2812210000</v>
      </c>
      <c r="AD527" s="49" t="s">
        <v>1792</v>
      </c>
      <c r="AE527" s="187">
        <v>172.25</v>
      </c>
      <c r="AG527" s="49">
        <v>2812205100</v>
      </c>
      <c r="AH527" s="49" t="s">
        <v>835</v>
      </c>
      <c r="AI527" s="187">
        <v>283.97000000000003</v>
      </c>
    </row>
    <row r="528" spans="2:35">
      <c r="B528" s="210">
        <v>2813910004</v>
      </c>
      <c r="E528" s="211">
        <f t="shared" si="125"/>
        <v>11.25</v>
      </c>
      <c r="F528" s="389">
        <v>9.56</v>
      </c>
      <c r="G528" s="216" t="s">
        <v>1372</v>
      </c>
      <c r="J528" s="49">
        <f t="shared" si="122"/>
        <v>2813910005</v>
      </c>
      <c r="K528" s="212">
        <f t="shared" si="123"/>
        <v>19.11</v>
      </c>
      <c r="L528" s="270">
        <v>16.239999999999998</v>
      </c>
      <c r="M528" s="270">
        <f t="shared" si="126"/>
        <v>16.239999999999998</v>
      </c>
      <c r="N528" s="270">
        <f t="shared" si="124"/>
        <v>16.243499999999997</v>
      </c>
      <c r="O528" s="249"/>
      <c r="P528" s="249"/>
      <c r="Q528" s="49">
        <v>2812400500</v>
      </c>
      <c r="R528" s="49" t="s">
        <v>873</v>
      </c>
      <c r="S528" s="49">
        <f t="shared" si="127"/>
        <v>152.5</v>
      </c>
      <c r="T528" s="49">
        <f t="shared" si="128"/>
        <v>133.77000000000001</v>
      </c>
      <c r="U528" s="324">
        <v>136.13999999999999</v>
      </c>
      <c r="V528" s="353">
        <v>305.89</v>
      </c>
      <c r="Y528" s="49">
        <v>2812400500</v>
      </c>
      <c r="Z528" s="49" t="s">
        <v>873</v>
      </c>
      <c r="AA528" s="324">
        <v>136.13999999999999</v>
      </c>
      <c r="AC528" s="49">
        <v>2812210700</v>
      </c>
      <c r="AD528" s="187" t="s">
        <v>839</v>
      </c>
      <c r="AE528" s="406">
        <v>132.58000000000001</v>
      </c>
      <c r="AG528" s="49">
        <v>2812205500</v>
      </c>
      <c r="AH528" s="187" t="s">
        <v>836</v>
      </c>
      <c r="AI528" s="406">
        <v>402.74</v>
      </c>
    </row>
    <row r="529" spans="2:35">
      <c r="B529" s="210">
        <v>2813910005</v>
      </c>
      <c r="E529" s="211">
        <f t="shared" si="125"/>
        <v>19.11</v>
      </c>
      <c r="F529" s="389">
        <v>16.239999999999998</v>
      </c>
      <c r="G529" s="216" t="s">
        <v>1373</v>
      </c>
      <c r="J529" s="49">
        <f t="shared" si="122"/>
        <v>2813910006</v>
      </c>
      <c r="K529" s="212">
        <f t="shared" si="123"/>
        <v>8.8000000000000007</v>
      </c>
      <c r="L529" s="270">
        <v>7.48</v>
      </c>
      <c r="M529" s="270">
        <f t="shared" si="126"/>
        <v>7.48</v>
      </c>
      <c r="N529" s="270">
        <f t="shared" si="124"/>
        <v>7.48</v>
      </c>
      <c r="O529" s="249"/>
      <c r="P529" s="249"/>
      <c r="Q529" s="49">
        <v>2812400600</v>
      </c>
      <c r="R529" s="49" t="s">
        <v>874</v>
      </c>
      <c r="S529" s="49">
        <f t="shared" si="127"/>
        <v>103.74</v>
      </c>
      <c r="T529" s="49">
        <f t="shared" si="128"/>
        <v>91</v>
      </c>
      <c r="U529" s="324">
        <v>92.61</v>
      </c>
      <c r="V529" s="353">
        <v>92.99</v>
      </c>
      <c r="Y529" s="49">
        <v>2812400600</v>
      </c>
      <c r="Z529" s="49" t="s">
        <v>874</v>
      </c>
      <c r="AA529" s="324">
        <v>92.61</v>
      </c>
      <c r="AC529" s="49">
        <v>2812210722</v>
      </c>
      <c r="AD529" s="49" t="s">
        <v>1793</v>
      </c>
      <c r="AE529" s="187">
        <v>74.319999999999993</v>
      </c>
      <c r="AG529" s="49">
        <v>2812206520</v>
      </c>
      <c r="AH529" s="49" t="s">
        <v>837</v>
      </c>
      <c r="AI529" s="187">
        <v>69.72</v>
      </c>
    </row>
    <row r="530" spans="2:35">
      <c r="B530" s="210">
        <v>2813910006</v>
      </c>
      <c r="E530" s="211">
        <f t="shared" si="125"/>
        <v>8.8000000000000007</v>
      </c>
      <c r="F530" s="389">
        <v>7.48</v>
      </c>
      <c r="G530" s="216" t="s">
        <v>1374</v>
      </c>
      <c r="J530" s="49">
        <f t="shared" si="122"/>
        <v>2813910007</v>
      </c>
      <c r="K530" s="212">
        <f t="shared" si="123"/>
        <v>5.98</v>
      </c>
      <c r="L530" s="270">
        <v>5.08</v>
      </c>
      <c r="M530" s="270">
        <f t="shared" si="126"/>
        <v>5.08</v>
      </c>
      <c r="N530" s="270">
        <f t="shared" si="124"/>
        <v>5.0830000000000002</v>
      </c>
      <c r="O530" s="249"/>
      <c r="P530" s="249"/>
      <c r="Q530" s="49">
        <v>2812402220</v>
      </c>
      <c r="R530" s="49" t="s">
        <v>875</v>
      </c>
      <c r="S530" s="49">
        <f t="shared" si="127"/>
        <v>99.72</v>
      </c>
      <c r="T530" s="49">
        <f t="shared" si="128"/>
        <v>87.47</v>
      </c>
      <c r="U530" s="324">
        <v>89.02</v>
      </c>
      <c r="V530" s="353">
        <v>101.63</v>
      </c>
      <c r="Y530" s="49">
        <v>2812402220</v>
      </c>
      <c r="Z530" s="49" t="s">
        <v>875</v>
      </c>
      <c r="AA530" s="324">
        <v>89.02</v>
      </c>
      <c r="AC530" s="49">
        <v>2812210900</v>
      </c>
      <c r="AD530" s="187" t="s">
        <v>840</v>
      </c>
      <c r="AE530" s="406">
        <v>121.33</v>
      </c>
      <c r="AG530" s="49">
        <v>2812206700</v>
      </c>
      <c r="AH530" s="187" t="s">
        <v>838</v>
      </c>
      <c r="AI530" s="406">
        <v>115.13</v>
      </c>
    </row>
    <row r="531" spans="2:35">
      <c r="B531" s="210">
        <v>2813910007</v>
      </c>
      <c r="E531" s="211">
        <f t="shared" si="125"/>
        <v>5.98</v>
      </c>
      <c r="F531" s="389">
        <v>5.08</v>
      </c>
      <c r="G531" s="216" t="s">
        <v>1375</v>
      </c>
      <c r="J531" s="49">
        <f t="shared" si="122"/>
        <v>2813910008</v>
      </c>
      <c r="K531" s="212">
        <f t="shared" si="123"/>
        <v>3.93</v>
      </c>
      <c r="L531" s="270">
        <v>3.34</v>
      </c>
      <c r="M531" s="270">
        <f t="shared" si="126"/>
        <v>3.34</v>
      </c>
      <c r="N531" s="270">
        <f t="shared" si="124"/>
        <v>3.3405</v>
      </c>
      <c r="O531" s="249"/>
      <c r="P531" s="249"/>
      <c r="Q531" s="49">
        <v>2812403000</v>
      </c>
      <c r="R531" s="49" t="s">
        <v>876</v>
      </c>
      <c r="S531" s="49">
        <f t="shared" si="127"/>
        <v>1052.73</v>
      </c>
      <c r="T531" s="49">
        <f t="shared" si="128"/>
        <v>923.45</v>
      </c>
      <c r="U531" s="324">
        <v>769.41</v>
      </c>
      <c r="V531" s="353">
        <v>97.69</v>
      </c>
      <c r="Y531" s="49">
        <v>2812403000</v>
      </c>
      <c r="Z531" s="49" t="s">
        <v>876</v>
      </c>
      <c r="AA531" s="324">
        <v>769.41</v>
      </c>
      <c r="AC531" s="49">
        <v>2812211800</v>
      </c>
      <c r="AD531" s="187" t="s">
        <v>841</v>
      </c>
      <c r="AE531" s="406">
        <v>114.18</v>
      </c>
      <c r="AG531" s="49">
        <v>2812210000</v>
      </c>
      <c r="AH531" s="187" t="s">
        <v>1792</v>
      </c>
      <c r="AI531" s="406">
        <v>196.37</v>
      </c>
    </row>
    <row r="532" spans="2:35">
      <c r="B532" s="210">
        <v>2813910008</v>
      </c>
      <c r="E532" s="211">
        <f t="shared" si="125"/>
        <v>3.93</v>
      </c>
      <c r="F532" s="389">
        <v>3.34</v>
      </c>
      <c r="G532" s="216" t="s">
        <v>1376</v>
      </c>
      <c r="J532" s="49">
        <f t="shared" si="122"/>
        <v>2813910009</v>
      </c>
      <c r="K532" s="212">
        <f t="shared" si="123"/>
        <v>42.5</v>
      </c>
      <c r="L532" s="270">
        <v>36.130000000000003</v>
      </c>
      <c r="M532" s="270">
        <f t="shared" si="126"/>
        <v>36.130000000000003</v>
      </c>
      <c r="N532" s="270">
        <f t="shared" si="124"/>
        <v>36.125</v>
      </c>
      <c r="O532" s="249"/>
      <c r="P532" s="249"/>
      <c r="Q532" s="49">
        <v>2812405100</v>
      </c>
      <c r="R532" s="49" t="s">
        <v>877</v>
      </c>
      <c r="S532" s="49">
        <f t="shared" si="127"/>
        <v>550.04999999999995</v>
      </c>
      <c r="T532" s="49">
        <f t="shared" si="128"/>
        <v>482.5</v>
      </c>
      <c r="U532" s="324">
        <v>491.04</v>
      </c>
      <c r="V532" s="353">
        <v>136.69999999999999</v>
      </c>
      <c r="Y532" s="49">
        <v>2812405100</v>
      </c>
      <c r="Z532" s="49" t="s">
        <v>877</v>
      </c>
      <c r="AA532" s="324">
        <v>491.04</v>
      </c>
      <c r="AC532" s="49">
        <v>2812212100</v>
      </c>
      <c r="AD532" s="187" t="s">
        <v>842</v>
      </c>
      <c r="AE532" s="406">
        <v>19.22</v>
      </c>
      <c r="AG532" s="49">
        <v>2812210700</v>
      </c>
      <c r="AH532" s="187" t="s">
        <v>839</v>
      </c>
      <c r="AI532" s="406">
        <v>151.13999999999999</v>
      </c>
    </row>
    <row r="533" spans="2:35">
      <c r="B533" s="210">
        <v>2813910009</v>
      </c>
      <c r="E533" s="211">
        <f t="shared" si="125"/>
        <v>42.5</v>
      </c>
      <c r="F533" s="389">
        <v>36.130000000000003</v>
      </c>
      <c r="G533" s="216" t="s">
        <v>1377</v>
      </c>
      <c r="J533" s="49">
        <f t="shared" si="122"/>
        <v>2813910010</v>
      </c>
      <c r="K533" s="212">
        <f t="shared" si="123"/>
        <v>42.5</v>
      </c>
      <c r="L533" s="270">
        <v>36.130000000000003</v>
      </c>
      <c r="M533" s="270">
        <f t="shared" si="126"/>
        <v>36.130000000000003</v>
      </c>
      <c r="N533" s="270">
        <f t="shared" si="124"/>
        <v>36.125</v>
      </c>
      <c r="O533" s="249"/>
      <c r="P533" s="249"/>
      <c r="Q533" s="49">
        <v>2812405500</v>
      </c>
      <c r="R533" s="49" t="s">
        <v>878</v>
      </c>
      <c r="S533" s="49">
        <f t="shared" si="127"/>
        <v>591.71</v>
      </c>
      <c r="T533" s="49">
        <f t="shared" si="128"/>
        <v>519.04</v>
      </c>
      <c r="U533" s="324">
        <v>528.23</v>
      </c>
      <c r="V533" s="353">
        <v>92.99</v>
      </c>
      <c r="Y533" s="49">
        <v>2812405500</v>
      </c>
      <c r="Z533" s="49" t="s">
        <v>878</v>
      </c>
      <c r="AA533" s="324">
        <v>528.23</v>
      </c>
      <c r="AC533" s="49">
        <v>2812212122</v>
      </c>
      <c r="AD533" s="49" t="s">
        <v>1794</v>
      </c>
      <c r="AE533" s="187">
        <v>24.1</v>
      </c>
      <c r="AG533" s="49">
        <v>2812210722</v>
      </c>
      <c r="AH533" s="49" t="s">
        <v>1793</v>
      </c>
      <c r="AI533" s="187">
        <v>84.72</v>
      </c>
    </row>
    <row r="534" spans="2:35">
      <c r="B534" s="210">
        <v>2813910010</v>
      </c>
      <c r="E534" s="211">
        <f t="shared" si="125"/>
        <v>42.5</v>
      </c>
      <c r="F534" s="389">
        <v>36.130000000000003</v>
      </c>
      <c r="G534" s="216" t="s">
        <v>1379</v>
      </c>
      <c r="J534" s="49">
        <f t="shared" si="122"/>
        <v>2813910011</v>
      </c>
      <c r="K534" s="212">
        <f t="shared" si="123"/>
        <v>51.72</v>
      </c>
      <c r="L534" s="270">
        <v>43.96</v>
      </c>
      <c r="M534" s="270">
        <f t="shared" si="126"/>
        <v>43.96</v>
      </c>
      <c r="N534" s="270">
        <f t="shared" si="124"/>
        <v>43.961999999999996</v>
      </c>
      <c r="O534" s="249"/>
      <c r="P534" s="249"/>
      <c r="Q534" s="49">
        <v>2812406520</v>
      </c>
      <c r="R534" s="49" t="s">
        <v>879</v>
      </c>
      <c r="S534" s="49">
        <f t="shared" si="127"/>
        <v>141.53</v>
      </c>
      <c r="T534" s="49">
        <f t="shared" si="128"/>
        <v>124.15</v>
      </c>
      <c r="U534" s="324">
        <v>126.35</v>
      </c>
      <c r="V534" s="353">
        <v>89.39</v>
      </c>
      <c r="Y534" s="49">
        <v>2812406520</v>
      </c>
      <c r="Z534" s="49" t="s">
        <v>879</v>
      </c>
      <c r="AA534" s="324">
        <v>126.35</v>
      </c>
      <c r="AC534" s="49">
        <v>2812212220</v>
      </c>
      <c r="AD534" s="187" t="s">
        <v>843</v>
      </c>
      <c r="AE534" s="406">
        <v>188.66</v>
      </c>
      <c r="AG534" s="49">
        <v>2812210900</v>
      </c>
      <c r="AH534" s="187" t="s">
        <v>840</v>
      </c>
      <c r="AI534" s="406">
        <v>138.32</v>
      </c>
    </row>
    <row r="535" spans="2:35">
      <c r="B535" s="210">
        <v>2813910011</v>
      </c>
      <c r="E535" s="211">
        <f t="shared" si="125"/>
        <v>51.72</v>
      </c>
      <c r="F535" s="389">
        <v>43.96</v>
      </c>
      <c r="G535" s="216" t="s">
        <v>1380</v>
      </c>
      <c r="J535" s="49">
        <f t="shared" si="122"/>
        <v>2813910012</v>
      </c>
      <c r="K535" s="212">
        <f t="shared" si="123"/>
        <v>42.49</v>
      </c>
      <c r="L535" s="270">
        <v>36.119999999999997</v>
      </c>
      <c r="M535" s="270">
        <f t="shared" si="126"/>
        <v>36.119999999999997</v>
      </c>
      <c r="N535" s="270">
        <f t="shared" si="124"/>
        <v>36.116500000000002</v>
      </c>
      <c r="O535" s="249"/>
      <c r="P535" s="249"/>
      <c r="Q535" s="49">
        <v>2812410900</v>
      </c>
      <c r="R535" s="49" t="s">
        <v>880</v>
      </c>
      <c r="S535" s="49">
        <f t="shared" si="127"/>
        <v>207.38</v>
      </c>
      <c r="T535" s="49">
        <f t="shared" si="128"/>
        <v>181.91</v>
      </c>
      <c r="U535" s="324">
        <v>185.13</v>
      </c>
      <c r="V535" s="353">
        <v>1159.68</v>
      </c>
      <c r="Y535" s="49">
        <v>2812410900</v>
      </c>
      <c r="Z535" s="49" t="s">
        <v>880</v>
      </c>
      <c r="AA535" s="324">
        <v>185.13</v>
      </c>
      <c r="AC535" s="49">
        <v>2812215400</v>
      </c>
      <c r="AD535" s="187" t="s">
        <v>1795</v>
      </c>
      <c r="AE535" s="406">
        <v>140.38</v>
      </c>
      <c r="AG535" s="49">
        <v>2812211800</v>
      </c>
      <c r="AH535" s="187" t="s">
        <v>841</v>
      </c>
      <c r="AI535" s="406">
        <v>130.16999999999999</v>
      </c>
    </row>
    <row r="536" spans="2:35">
      <c r="B536" s="210">
        <v>2813910012</v>
      </c>
      <c r="E536" s="211">
        <f t="shared" si="125"/>
        <v>42.49</v>
      </c>
      <c r="F536" s="389">
        <v>36.119999999999997</v>
      </c>
      <c r="G536" s="216" t="s">
        <v>1382</v>
      </c>
      <c r="J536" s="49">
        <f t="shared" si="122"/>
        <v>2813910013</v>
      </c>
      <c r="K536" s="212">
        <f t="shared" si="123"/>
        <v>42.49</v>
      </c>
      <c r="L536" s="270">
        <v>36.119999999999997</v>
      </c>
      <c r="M536" s="270">
        <f t="shared" si="126"/>
        <v>36.119999999999997</v>
      </c>
      <c r="N536" s="270">
        <f t="shared" si="124"/>
        <v>36.116500000000002</v>
      </c>
      <c r="O536" s="249"/>
      <c r="P536" s="249"/>
      <c r="Q536" s="49">
        <v>2812412220</v>
      </c>
      <c r="R536" s="49" t="s">
        <v>881</v>
      </c>
      <c r="S536" s="49">
        <f t="shared" si="127"/>
        <v>373.59</v>
      </c>
      <c r="T536" s="49">
        <f t="shared" si="128"/>
        <v>194.55</v>
      </c>
      <c r="U536" s="324">
        <v>263.73</v>
      </c>
      <c r="V536" s="353">
        <v>493.11</v>
      </c>
      <c r="Y536" s="49">
        <v>2812412220</v>
      </c>
      <c r="Z536" s="49" t="s">
        <v>881</v>
      </c>
      <c r="AA536" s="324">
        <v>263.73</v>
      </c>
      <c r="AC536" s="49">
        <v>2812221400</v>
      </c>
      <c r="AD536" s="187" t="s">
        <v>845</v>
      </c>
      <c r="AE536" s="406">
        <v>121.33</v>
      </c>
      <c r="AG536" s="49">
        <v>2812212100</v>
      </c>
      <c r="AH536" s="187" t="s">
        <v>842</v>
      </c>
      <c r="AI536" s="406">
        <v>21.91</v>
      </c>
    </row>
    <row r="537" spans="2:35">
      <c r="B537" s="210">
        <v>2813910013</v>
      </c>
      <c r="E537" s="211">
        <f t="shared" si="125"/>
        <v>42.49</v>
      </c>
      <c r="F537" s="389">
        <v>36.119999999999997</v>
      </c>
      <c r="G537" s="216" t="s">
        <v>1384</v>
      </c>
      <c r="J537" s="49">
        <f t="shared" si="122"/>
        <v>2813910014</v>
      </c>
      <c r="K537" s="212">
        <f t="shared" si="123"/>
        <v>42.5</v>
      </c>
      <c r="L537" s="270">
        <v>36.130000000000003</v>
      </c>
      <c r="M537" s="270">
        <f t="shared" si="126"/>
        <v>36.130000000000003</v>
      </c>
      <c r="N537" s="270">
        <f t="shared" si="124"/>
        <v>36.125</v>
      </c>
      <c r="O537" s="249"/>
      <c r="P537" s="249"/>
      <c r="Q537" s="49">
        <v>2812415400</v>
      </c>
      <c r="R537" s="49" t="s">
        <v>882</v>
      </c>
      <c r="S537" s="49">
        <f t="shared" si="127"/>
        <v>296.29000000000002</v>
      </c>
      <c r="T537" s="49">
        <f t="shared" si="128"/>
        <v>259.89999999999998</v>
      </c>
      <c r="U537" s="324">
        <v>264.5</v>
      </c>
      <c r="V537" s="353">
        <v>530.41</v>
      </c>
      <c r="W537">
        <v>40.92</v>
      </c>
      <c r="Y537" s="49">
        <v>2812415400</v>
      </c>
      <c r="Z537" s="49" t="s">
        <v>882</v>
      </c>
      <c r="AA537" s="324">
        <v>264.5</v>
      </c>
      <c r="AC537" s="49">
        <v>2812221800</v>
      </c>
      <c r="AD537" s="187" t="s">
        <v>846</v>
      </c>
      <c r="AE537" s="406">
        <v>114.18</v>
      </c>
      <c r="AG537" s="49">
        <v>2812212122</v>
      </c>
      <c r="AH537" s="187" t="s">
        <v>1794</v>
      </c>
      <c r="AI537" s="406">
        <v>27.47</v>
      </c>
    </row>
    <row r="538" spans="2:35">
      <c r="B538" s="210">
        <v>2813910014</v>
      </c>
      <c r="E538" s="211">
        <f t="shared" si="125"/>
        <v>42.5</v>
      </c>
      <c r="F538" s="389">
        <v>36.130000000000003</v>
      </c>
      <c r="G538" s="216" t="s">
        <v>1385</v>
      </c>
      <c r="J538" s="49">
        <f t="shared" si="122"/>
        <v>2813910015</v>
      </c>
      <c r="K538" s="212">
        <f t="shared" si="123"/>
        <v>42.5</v>
      </c>
      <c r="L538" s="270">
        <v>36.130000000000003</v>
      </c>
      <c r="M538" s="270">
        <f t="shared" si="126"/>
        <v>36.130000000000003</v>
      </c>
      <c r="N538" s="270">
        <f t="shared" si="124"/>
        <v>36.125</v>
      </c>
      <c r="O538" s="249"/>
      <c r="P538" s="249"/>
      <c r="Q538" s="49">
        <v>2812430700</v>
      </c>
      <c r="R538" s="49" t="s">
        <v>883</v>
      </c>
      <c r="S538" s="49">
        <f t="shared" si="127"/>
        <v>217.9</v>
      </c>
      <c r="T538" s="49">
        <f t="shared" si="128"/>
        <v>191.14</v>
      </c>
      <c r="U538" s="324">
        <v>194.52</v>
      </c>
      <c r="V538" s="353">
        <v>126.88</v>
      </c>
      <c r="W538">
        <v>61.13</v>
      </c>
      <c r="Y538" s="49">
        <v>2812430700</v>
      </c>
      <c r="Z538" s="49" t="s">
        <v>883</v>
      </c>
      <c r="AA538" s="324">
        <v>194.52</v>
      </c>
      <c r="AC538" s="49">
        <v>2812222000</v>
      </c>
      <c r="AD538" s="187" t="s">
        <v>847</v>
      </c>
      <c r="AE538" s="406">
        <v>109.76</v>
      </c>
      <c r="AG538" s="49">
        <v>2812212220</v>
      </c>
      <c r="AH538" s="187" t="s">
        <v>843</v>
      </c>
      <c r="AI538" s="406">
        <v>323.27999999999997</v>
      </c>
    </row>
    <row r="539" spans="2:35">
      <c r="B539" s="210">
        <v>2813910015</v>
      </c>
      <c r="E539" s="211">
        <f t="shared" si="125"/>
        <v>42.5</v>
      </c>
      <c r="F539" s="389">
        <v>36.130000000000003</v>
      </c>
      <c r="G539" s="216" t="s">
        <v>1386</v>
      </c>
      <c r="J539" s="49">
        <f t="shared" ref="J539:J602" si="129">B540*$K$13</f>
        <v>2813910016</v>
      </c>
      <c r="K539" s="212">
        <f t="shared" ref="K539:K602" si="130">VLOOKUP(J539,$Q$14:$V$1164,3,FALSE)</f>
        <v>42.5</v>
      </c>
      <c r="L539" s="270">
        <v>36.130000000000003</v>
      </c>
      <c r="M539" s="270">
        <f t="shared" si="126"/>
        <v>36.130000000000003</v>
      </c>
      <c r="N539" s="270">
        <f t="shared" ref="N539:N602" si="131">K539*$N$13</f>
        <v>36.125</v>
      </c>
      <c r="O539" s="249"/>
      <c r="P539" s="249"/>
      <c r="Q539" s="49">
        <v>2812431800</v>
      </c>
      <c r="R539" s="49" t="s">
        <v>884</v>
      </c>
      <c r="S539" s="49">
        <f t="shared" si="127"/>
        <v>187.68</v>
      </c>
      <c r="T539" s="49">
        <f t="shared" si="128"/>
        <v>164.63</v>
      </c>
      <c r="U539" s="324">
        <v>167.54</v>
      </c>
      <c r="V539" s="353">
        <v>185.89</v>
      </c>
      <c r="Y539" s="49">
        <v>2812431800</v>
      </c>
      <c r="Z539" s="49" t="s">
        <v>884</v>
      </c>
      <c r="AA539" s="324">
        <v>167.54</v>
      </c>
      <c r="AC539" s="49">
        <v>2812300000</v>
      </c>
      <c r="AD539" s="187" t="s">
        <v>1492</v>
      </c>
      <c r="AE539" s="406">
        <v>124.79</v>
      </c>
      <c r="AG539" s="49">
        <v>2812215400</v>
      </c>
      <c r="AH539" s="187" t="s">
        <v>1795</v>
      </c>
      <c r="AI539" s="406">
        <v>160.03</v>
      </c>
    </row>
    <row r="540" spans="2:35">
      <c r="B540" s="210">
        <v>2813910016</v>
      </c>
      <c r="E540" s="211">
        <f t="shared" ref="E540:E603" si="132">VLOOKUP(B540,$Q$14:$V$1164,3,FALSE)</f>
        <v>42.5</v>
      </c>
      <c r="F540" s="389">
        <v>36.130000000000003</v>
      </c>
      <c r="G540" s="216" t="s">
        <v>1387</v>
      </c>
      <c r="J540" s="49">
        <f t="shared" si="129"/>
        <v>2813910017</v>
      </c>
      <c r="K540" s="212">
        <f t="shared" si="130"/>
        <v>42.5</v>
      </c>
      <c r="L540" s="270">
        <v>36.130000000000003</v>
      </c>
      <c r="M540" s="270">
        <f t="shared" si="126"/>
        <v>36.130000000000003</v>
      </c>
      <c r="N540" s="270">
        <f t="shared" si="131"/>
        <v>36.125</v>
      </c>
      <c r="O540" s="249"/>
      <c r="P540" s="249"/>
      <c r="Q540" s="49">
        <v>2812432100</v>
      </c>
      <c r="R540" s="49" t="s">
        <v>885</v>
      </c>
      <c r="S540" s="49">
        <f t="shared" si="127"/>
        <v>36.549999999999997</v>
      </c>
      <c r="T540" s="49">
        <f t="shared" si="128"/>
        <v>32.06</v>
      </c>
      <c r="U540" s="324">
        <v>32.619999999999997</v>
      </c>
      <c r="V540" s="353">
        <v>264.87</v>
      </c>
      <c r="Y540" s="49">
        <v>2812432100</v>
      </c>
      <c r="Z540" s="49" t="s">
        <v>885</v>
      </c>
      <c r="AA540" s="324">
        <v>32.619999999999997</v>
      </c>
      <c r="AC540" s="49">
        <v>2812300200</v>
      </c>
      <c r="AD540" s="187" t="s">
        <v>849</v>
      </c>
      <c r="AE540" s="406">
        <v>75.819999999999993</v>
      </c>
      <c r="AG540" s="49">
        <v>2812221400</v>
      </c>
      <c r="AH540" s="187" t="s">
        <v>845</v>
      </c>
      <c r="AI540" s="406">
        <v>138.32</v>
      </c>
    </row>
    <row r="541" spans="2:35">
      <c r="B541" s="210">
        <v>2813910017</v>
      </c>
      <c r="E541" s="211">
        <f t="shared" si="132"/>
        <v>42.5</v>
      </c>
      <c r="F541" s="389">
        <v>36.130000000000003</v>
      </c>
      <c r="G541" s="216" t="s">
        <v>1388</v>
      </c>
      <c r="J541" s="49">
        <f t="shared" si="129"/>
        <v>2813910018</v>
      </c>
      <c r="K541" s="212">
        <f t="shared" si="130"/>
        <v>65.16</v>
      </c>
      <c r="L541" s="270">
        <v>55.39</v>
      </c>
      <c r="M541" s="270">
        <f t="shared" ref="M541:M604" si="133">ROUND(N541,2)</f>
        <v>55.39</v>
      </c>
      <c r="N541" s="270">
        <f t="shared" si="131"/>
        <v>55.385999999999996</v>
      </c>
      <c r="O541" s="249"/>
      <c r="P541" s="249"/>
      <c r="Q541" s="49">
        <v>2812441400</v>
      </c>
      <c r="R541" s="49" t="s">
        <v>886</v>
      </c>
      <c r="S541" s="49">
        <f t="shared" si="127"/>
        <v>199.39</v>
      </c>
      <c r="T541" s="49">
        <f t="shared" si="128"/>
        <v>174.9</v>
      </c>
      <c r="U541" s="324">
        <v>178</v>
      </c>
      <c r="V541" s="353">
        <v>265.60000000000002</v>
      </c>
      <c r="Y541" s="49">
        <v>2812441400</v>
      </c>
      <c r="Z541" s="49" t="s">
        <v>886</v>
      </c>
      <c r="AA541" s="324">
        <v>178</v>
      </c>
      <c r="AC541" s="49">
        <v>2812300300</v>
      </c>
      <c r="AD541" s="187" t="s">
        <v>850</v>
      </c>
      <c r="AE541" s="406">
        <v>82.86</v>
      </c>
      <c r="AG541" s="49">
        <v>2812221800</v>
      </c>
      <c r="AH541" s="187" t="s">
        <v>846</v>
      </c>
      <c r="AI541" s="406">
        <v>130.16999999999999</v>
      </c>
    </row>
    <row r="542" spans="2:35">
      <c r="B542" s="210">
        <v>2813910018</v>
      </c>
      <c r="E542" s="211">
        <f t="shared" si="132"/>
        <v>65.16</v>
      </c>
      <c r="F542" s="389">
        <v>55.39</v>
      </c>
      <c r="G542" s="216" t="s">
        <v>1389</v>
      </c>
      <c r="J542" s="49">
        <f t="shared" si="129"/>
        <v>2813910019</v>
      </c>
      <c r="K542" s="212">
        <f t="shared" si="130"/>
        <v>65.16</v>
      </c>
      <c r="L542" s="270">
        <v>55.39</v>
      </c>
      <c r="M542" s="270">
        <f t="shared" si="133"/>
        <v>55.39</v>
      </c>
      <c r="N542" s="270">
        <f t="shared" si="131"/>
        <v>55.385999999999996</v>
      </c>
      <c r="O542" s="249"/>
      <c r="P542" s="249"/>
      <c r="Q542" s="49">
        <v>2812441800</v>
      </c>
      <c r="R542" s="49" t="s">
        <v>887</v>
      </c>
      <c r="S542" s="49">
        <f t="shared" si="127"/>
        <v>195.2</v>
      </c>
      <c r="T542" s="49">
        <f t="shared" si="128"/>
        <v>171.23</v>
      </c>
      <c r="U542" s="324">
        <v>174.26</v>
      </c>
      <c r="V542" s="353">
        <v>195.32</v>
      </c>
      <c r="Y542" s="49">
        <v>2812441800</v>
      </c>
      <c r="Z542" s="49" t="s">
        <v>887</v>
      </c>
      <c r="AA542" s="324">
        <v>174.26</v>
      </c>
      <c r="AC542" s="49">
        <v>2812300400</v>
      </c>
      <c r="AD542" s="187" t="s">
        <v>851</v>
      </c>
      <c r="AE542" s="406">
        <v>79.650000000000006</v>
      </c>
      <c r="AG542" s="49">
        <v>2812222000</v>
      </c>
      <c r="AH542" s="187" t="s">
        <v>847</v>
      </c>
      <c r="AI542" s="406">
        <v>125.13</v>
      </c>
    </row>
    <row r="543" spans="2:35">
      <c r="B543" s="210">
        <v>2813910019</v>
      </c>
      <c r="E543" s="211">
        <f t="shared" si="132"/>
        <v>65.16</v>
      </c>
      <c r="F543" s="389">
        <v>55.39</v>
      </c>
      <c r="G543" s="216" t="s">
        <v>1390</v>
      </c>
      <c r="J543" s="49">
        <f t="shared" si="129"/>
        <v>2813910020</v>
      </c>
      <c r="K543" s="212">
        <f t="shared" si="130"/>
        <v>79.28</v>
      </c>
      <c r="L543" s="270">
        <v>67.39</v>
      </c>
      <c r="M543" s="270">
        <f t="shared" si="133"/>
        <v>67.39</v>
      </c>
      <c r="N543" s="270">
        <f t="shared" si="131"/>
        <v>67.388000000000005</v>
      </c>
      <c r="O543" s="249"/>
      <c r="P543" s="249"/>
      <c r="Q543" s="49">
        <v>2812442000</v>
      </c>
      <c r="R543" s="49" t="s">
        <v>888</v>
      </c>
      <c r="S543" s="49">
        <f t="shared" si="127"/>
        <v>195.2</v>
      </c>
      <c r="T543" s="49">
        <f t="shared" si="128"/>
        <v>171.23</v>
      </c>
      <c r="U543" s="324">
        <v>174.26</v>
      </c>
      <c r="V543" s="353">
        <v>168.23</v>
      </c>
      <c r="Y543" s="49">
        <v>2812442000</v>
      </c>
      <c r="Z543" s="49" t="s">
        <v>888</v>
      </c>
      <c r="AA543" s="324">
        <v>174.26</v>
      </c>
      <c r="AC543" s="49">
        <v>2812300500</v>
      </c>
      <c r="AD543" s="187" t="s">
        <v>852</v>
      </c>
      <c r="AE543" s="406">
        <v>111.47</v>
      </c>
      <c r="AG543" s="49">
        <v>2812300000</v>
      </c>
      <c r="AH543" s="187" t="s">
        <v>1492</v>
      </c>
      <c r="AI543" s="406">
        <v>359.93</v>
      </c>
    </row>
    <row r="544" spans="2:35">
      <c r="B544" s="210">
        <v>2813910020</v>
      </c>
      <c r="E544" s="211">
        <f t="shared" si="132"/>
        <v>79.28</v>
      </c>
      <c r="F544" s="389">
        <v>67.39</v>
      </c>
      <c r="G544" s="216" t="s">
        <v>1391</v>
      </c>
      <c r="J544" s="49">
        <f t="shared" si="129"/>
        <v>2813910021</v>
      </c>
      <c r="K544" s="212">
        <f t="shared" si="130"/>
        <v>65.16</v>
      </c>
      <c r="L544" s="270">
        <v>55.39</v>
      </c>
      <c r="M544" s="270">
        <f t="shared" si="133"/>
        <v>55.39</v>
      </c>
      <c r="N544" s="270">
        <f t="shared" si="131"/>
        <v>55.385999999999996</v>
      </c>
      <c r="O544" s="249"/>
      <c r="P544" s="249"/>
      <c r="Q544" s="49">
        <v>2812453000</v>
      </c>
      <c r="R544" s="49" t="s">
        <v>889</v>
      </c>
      <c r="S544" s="49">
        <f t="shared" si="127"/>
        <v>273.37</v>
      </c>
      <c r="T544" s="49">
        <f t="shared" si="128"/>
        <v>239.8</v>
      </c>
      <c r="U544" s="324">
        <v>201.25</v>
      </c>
      <c r="V544" s="353">
        <v>32.74</v>
      </c>
      <c r="Y544" s="49">
        <v>2812453000</v>
      </c>
      <c r="Z544" s="49" t="s">
        <v>889</v>
      </c>
      <c r="AA544" s="324">
        <v>201.25</v>
      </c>
      <c r="AC544" s="49">
        <v>2812300600</v>
      </c>
      <c r="AD544" s="187" t="s">
        <v>853</v>
      </c>
      <c r="AE544" s="406">
        <v>72.89</v>
      </c>
      <c r="AG544" s="49">
        <v>2812300200</v>
      </c>
      <c r="AH544" s="187" t="s">
        <v>849</v>
      </c>
      <c r="AI544" s="406">
        <v>86.43</v>
      </c>
    </row>
    <row r="545" spans="2:35">
      <c r="B545" s="210">
        <v>2813910021</v>
      </c>
      <c r="E545" s="211">
        <f t="shared" si="132"/>
        <v>65.16</v>
      </c>
      <c r="F545" s="389">
        <v>55.39</v>
      </c>
      <c r="G545" s="216" t="s">
        <v>1392</v>
      </c>
      <c r="J545" s="49">
        <f t="shared" si="129"/>
        <v>2813910022</v>
      </c>
      <c r="K545" s="212">
        <f t="shared" si="130"/>
        <v>65.19</v>
      </c>
      <c r="L545" s="270">
        <v>55.41</v>
      </c>
      <c r="M545" s="270">
        <f t="shared" si="133"/>
        <v>55.41</v>
      </c>
      <c r="N545" s="270">
        <f t="shared" si="131"/>
        <v>55.411499999999997</v>
      </c>
      <c r="O545" s="249"/>
      <c r="P545" s="249"/>
      <c r="Q545" s="49">
        <v>2812500000</v>
      </c>
      <c r="R545" s="49" t="s">
        <v>890</v>
      </c>
      <c r="S545" s="49">
        <f t="shared" si="127"/>
        <v>371.23</v>
      </c>
      <c r="T545" s="49">
        <f t="shared" si="128"/>
        <v>147.38999999999999</v>
      </c>
      <c r="U545" s="324">
        <v>340.62</v>
      </c>
      <c r="V545" s="353">
        <v>178.73</v>
      </c>
      <c r="Y545" s="49">
        <v>2812500000</v>
      </c>
      <c r="Z545" s="49" t="s">
        <v>890</v>
      </c>
      <c r="AA545" s="324">
        <v>340.62</v>
      </c>
      <c r="AC545" s="401">
        <v>2812302220</v>
      </c>
      <c r="AD545" s="404" t="s">
        <v>854</v>
      </c>
      <c r="AE545" s="406">
        <v>133.06</v>
      </c>
      <c r="AG545" s="401">
        <v>2812300300</v>
      </c>
      <c r="AH545" s="404" t="s">
        <v>850</v>
      </c>
      <c r="AI545" s="406">
        <v>94.46</v>
      </c>
    </row>
    <row r="546" spans="2:35">
      <c r="B546" s="210">
        <v>2813910022</v>
      </c>
      <c r="E546" s="211">
        <f t="shared" si="132"/>
        <v>65.19</v>
      </c>
      <c r="F546" s="389">
        <v>55.41</v>
      </c>
      <c r="G546" s="216" t="s">
        <v>1393</v>
      </c>
      <c r="J546" s="49">
        <f t="shared" si="129"/>
        <v>2813910023</v>
      </c>
      <c r="K546" s="212">
        <f t="shared" si="130"/>
        <v>65.16</v>
      </c>
      <c r="L546" s="270">
        <v>55.39</v>
      </c>
      <c r="M546" s="270">
        <f t="shared" si="133"/>
        <v>55.39</v>
      </c>
      <c r="N546" s="270">
        <f t="shared" si="131"/>
        <v>55.385999999999996</v>
      </c>
      <c r="O546" s="249"/>
      <c r="P546" s="249"/>
      <c r="Q546" s="49">
        <v>2812500200</v>
      </c>
      <c r="R546" s="49" t="s">
        <v>891</v>
      </c>
      <c r="S546" s="49">
        <f t="shared" si="127"/>
        <v>131.78</v>
      </c>
      <c r="T546" s="49">
        <f t="shared" si="128"/>
        <v>115.6</v>
      </c>
      <c r="U546" s="324">
        <v>117.64</v>
      </c>
      <c r="V546" s="353">
        <v>174.98</v>
      </c>
      <c r="Y546" s="49">
        <v>2812500200</v>
      </c>
      <c r="Z546" s="49" t="s">
        <v>891</v>
      </c>
      <c r="AA546" s="324">
        <v>117.64</v>
      </c>
      <c r="AC546" s="49">
        <v>2812303000</v>
      </c>
      <c r="AD546" s="187" t="s">
        <v>855</v>
      </c>
      <c r="AE546" s="406">
        <v>191.84</v>
      </c>
      <c r="AG546" s="49">
        <v>2812300400</v>
      </c>
      <c r="AH546" s="187" t="s">
        <v>851</v>
      </c>
      <c r="AI546" s="406">
        <v>90.8</v>
      </c>
    </row>
    <row r="547" spans="2:35">
      <c r="B547" s="210">
        <v>2813910023</v>
      </c>
      <c r="E547" s="211">
        <f t="shared" si="132"/>
        <v>65.16</v>
      </c>
      <c r="F547" s="389">
        <v>55.39</v>
      </c>
      <c r="G547" s="216" t="s">
        <v>1394</v>
      </c>
      <c r="J547" s="49">
        <f t="shared" si="129"/>
        <v>2813910024</v>
      </c>
      <c r="K547" s="212">
        <f t="shared" si="130"/>
        <v>65.19</v>
      </c>
      <c r="L547" s="270">
        <v>55.41</v>
      </c>
      <c r="M547" s="270">
        <f t="shared" si="133"/>
        <v>55.41</v>
      </c>
      <c r="N547" s="270">
        <f t="shared" si="131"/>
        <v>55.411499999999997</v>
      </c>
      <c r="O547" s="249"/>
      <c r="P547" s="249"/>
      <c r="Q547" s="49">
        <v>2812500300</v>
      </c>
      <c r="R547" s="49" t="s">
        <v>892</v>
      </c>
      <c r="S547" s="49">
        <f t="shared" si="127"/>
        <v>143.99</v>
      </c>
      <c r="T547" s="49">
        <f t="shared" si="128"/>
        <v>126.31</v>
      </c>
      <c r="U547" s="324">
        <v>128.55000000000001</v>
      </c>
      <c r="V547" s="353">
        <v>174.98</v>
      </c>
      <c r="W547">
        <v>251.25</v>
      </c>
      <c r="Y547" s="49">
        <v>2812500300</v>
      </c>
      <c r="Z547" s="49" t="s">
        <v>892</v>
      </c>
      <c r="AA547" s="324">
        <v>128.55000000000001</v>
      </c>
      <c r="AC547" s="401">
        <v>2812303800</v>
      </c>
      <c r="AD547" t="e">
        <v>#N/A</v>
      </c>
      <c r="AE547" s="406" t="e">
        <v>#N/A</v>
      </c>
      <c r="AG547" s="401">
        <v>2812300500</v>
      </c>
      <c r="AH547" t="s">
        <v>852</v>
      </c>
      <c r="AI547" s="406">
        <v>127.08</v>
      </c>
    </row>
    <row r="548" spans="2:35">
      <c r="B548" s="210">
        <v>2813910024</v>
      </c>
      <c r="E548" s="211">
        <f t="shared" si="132"/>
        <v>65.19</v>
      </c>
      <c r="F548" s="389">
        <v>55.41</v>
      </c>
      <c r="G548" s="216" t="s">
        <v>1395</v>
      </c>
      <c r="J548" s="49">
        <f t="shared" si="129"/>
        <v>2813910025</v>
      </c>
      <c r="K548" s="212">
        <f t="shared" si="130"/>
        <v>65.16</v>
      </c>
      <c r="L548" s="270">
        <v>55.39</v>
      </c>
      <c r="M548" s="270">
        <f t="shared" si="133"/>
        <v>55.39</v>
      </c>
      <c r="N548" s="270">
        <f t="shared" si="131"/>
        <v>55.385999999999996</v>
      </c>
      <c r="O548" s="249"/>
      <c r="P548" s="249"/>
      <c r="Q548" s="49">
        <v>2812500400</v>
      </c>
      <c r="R548" s="49" t="s">
        <v>893</v>
      </c>
      <c r="S548" s="49">
        <f t="shared" si="127"/>
        <v>143.99</v>
      </c>
      <c r="T548" s="49">
        <f t="shared" si="128"/>
        <v>126.31</v>
      </c>
      <c r="U548" s="324">
        <v>128.55000000000001</v>
      </c>
      <c r="V548" s="353">
        <v>237.62</v>
      </c>
      <c r="Y548" s="49">
        <v>2812500400</v>
      </c>
      <c r="Z548" s="49" t="s">
        <v>893</v>
      </c>
      <c r="AA548" s="324">
        <v>128.55000000000001</v>
      </c>
      <c r="AC548" s="49">
        <v>2812305100</v>
      </c>
      <c r="AD548" s="187" t="s">
        <v>856</v>
      </c>
      <c r="AE548" s="406">
        <v>364.61</v>
      </c>
      <c r="AG548" s="49">
        <v>2812300600</v>
      </c>
      <c r="AH548" s="187" t="s">
        <v>853</v>
      </c>
      <c r="AI548" s="406">
        <v>83.09</v>
      </c>
    </row>
    <row r="549" spans="2:35">
      <c r="B549" s="210">
        <v>2813910025</v>
      </c>
      <c r="E549" s="211">
        <f t="shared" si="132"/>
        <v>65.16</v>
      </c>
      <c r="F549" s="389">
        <v>55.39</v>
      </c>
      <c r="G549" s="216" t="s">
        <v>1396</v>
      </c>
      <c r="J549" s="49">
        <f t="shared" si="129"/>
        <v>2813910026</v>
      </c>
      <c r="K549" s="212">
        <f t="shared" si="130"/>
        <v>65.16</v>
      </c>
      <c r="L549" s="270">
        <v>55.39</v>
      </c>
      <c r="M549" s="270">
        <f t="shared" si="133"/>
        <v>55.39</v>
      </c>
      <c r="N549" s="270">
        <f t="shared" si="131"/>
        <v>55.385999999999996</v>
      </c>
      <c r="O549" s="249"/>
      <c r="P549" s="249"/>
      <c r="Q549" s="49">
        <v>2812500500</v>
      </c>
      <c r="R549" s="49" t="s">
        <v>894</v>
      </c>
      <c r="S549" s="49">
        <f t="shared" si="127"/>
        <v>196.07</v>
      </c>
      <c r="T549" s="49">
        <f t="shared" si="128"/>
        <v>171.99</v>
      </c>
      <c r="U549" s="324">
        <v>175.03</v>
      </c>
      <c r="V549" s="353">
        <v>342.44</v>
      </c>
      <c r="Y549" s="49">
        <v>2812500500</v>
      </c>
      <c r="Z549" s="49" t="s">
        <v>894</v>
      </c>
      <c r="AA549" s="324">
        <v>175.03</v>
      </c>
      <c r="AC549" s="401">
        <v>2812305500</v>
      </c>
      <c r="AD549" s="404" t="s">
        <v>857</v>
      </c>
      <c r="AE549" s="406">
        <v>435.63</v>
      </c>
      <c r="AG549" s="401">
        <v>2812302220</v>
      </c>
      <c r="AH549" s="404" t="s">
        <v>854</v>
      </c>
      <c r="AI549" s="406">
        <v>151.69</v>
      </c>
    </row>
    <row r="550" spans="2:35">
      <c r="B550" s="210">
        <v>2813910026</v>
      </c>
      <c r="E550" s="211">
        <f t="shared" si="132"/>
        <v>65.16</v>
      </c>
      <c r="F550" s="389">
        <v>55.39</v>
      </c>
      <c r="G550" s="216" t="s">
        <v>1397</v>
      </c>
      <c r="J550" s="49">
        <f t="shared" si="129"/>
        <v>2813910027</v>
      </c>
      <c r="K550" s="212">
        <f t="shared" si="130"/>
        <v>8.4600000000000009</v>
      </c>
      <c r="L550" s="270">
        <v>7.19</v>
      </c>
      <c r="M550" s="270">
        <f t="shared" si="133"/>
        <v>7.19</v>
      </c>
      <c r="N550" s="270">
        <f t="shared" si="131"/>
        <v>7.1910000000000007</v>
      </c>
      <c r="O550" s="249"/>
      <c r="P550" s="249"/>
      <c r="Q550" s="49">
        <v>2812500600</v>
      </c>
      <c r="R550" s="49" t="s">
        <v>895</v>
      </c>
      <c r="S550" s="49">
        <f t="shared" si="127"/>
        <v>131.78</v>
      </c>
      <c r="T550" s="49">
        <f t="shared" si="128"/>
        <v>115.6</v>
      </c>
      <c r="U550" s="324">
        <v>117.64</v>
      </c>
      <c r="V550" s="353">
        <v>118.13</v>
      </c>
      <c r="Y550" s="49">
        <v>2812500600</v>
      </c>
      <c r="Z550" s="49" t="s">
        <v>895</v>
      </c>
      <c r="AA550" s="324">
        <v>117.64</v>
      </c>
      <c r="AC550" s="401">
        <v>2812306520</v>
      </c>
      <c r="AD550" t="s">
        <v>858</v>
      </c>
      <c r="AE550" s="406">
        <v>86.38</v>
      </c>
      <c r="AG550" s="401">
        <v>2812303000</v>
      </c>
      <c r="AH550" t="s">
        <v>855</v>
      </c>
      <c r="AI550" s="406">
        <v>218.7</v>
      </c>
    </row>
    <row r="551" spans="2:35">
      <c r="B551" s="210">
        <v>2813910027</v>
      </c>
      <c r="E551" s="211">
        <f t="shared" si="132"/>
        <v>8.4600000000000009</v>
      </c>
      <c r="F551" s="389">
        <v>7.19</v>
      </c>
      <c r="G551" s="216" t="s">
        <v>1398</v>
      </c>
      <c r="J551" s="49">
        <f t="shared" si="129"/>
        <v>2813910028</v>
      </c>
      <c r="K551" s="212">
        <f t="shared" si="130"/>
        <v>8.4600000000000009</v>
      </c>
      <c r="L551" s="270">
        <v>7.19</v>
      </c>
      <c r="M551" s="270">
        <f t="shared" si="133"/>
        <v>7.19</v>
      </c>
      <c r="N551" s="270">
        <f t="shared" si="131"/>
        <v>7.1910000000000007</v>
      </c>
      <c r="O551" s="249"/>
      <c r="P551" s="249"/>
      <c r="Q551" s="49">
        <v>2812502220</v>
      </c>
      <c r="R551" s="49" t="s">
        <v>896</v>
      </c>
      <c r="S551" s="49">
        <f t="shared" si="127"/>
        <v>197.72</v>
      </c>
      <c r="T551" s="49">
        <f t="shared" si="128"/>
        <v>173.44</v>
      </c>
      <c r="U551" s="324">
        <v>176.51</v>
      </c>
      <c r="V551" s="353">
        <v>129.09</v>
      </c>
      <c r="Y551" s="49">
        <v>2812502220</v>
      </c>
      <c r="Z551" s="49" t="s">
        <v>896</v>
      </c>
      <c r="AA551" s="324">
        <v>176.51</v>
      </c>
      <c r="AC551" s="49">
        <v>2812310000</v>
      </c>
      <c r="AD551" s="49" t="s">
        <v>1796</v>
      </c>
      <c r="AE551" s="187">
        <v>209.22</v>
      </c>
      <c r="AG551" s="49">
        <v>2812305100</v>
      </c>
      <c r="AH551" s="49" t="s">
        <v>856</v>
      </c>
      <c r="AI551" s="187">
        <v>415.66</v>
      </c>
    </row>
    <row r="552" spans="2:35">
      <c r="B552" s="210">
        <v>2813910028</v>
      </c>
      <c r="E552" s="211">
        <f t="shared" si="132"/>
        <v>8.4600000000000009</v>
      </c>
      <c r="F552" s="389">
        <v>7.19</v>
      </c>
      <c r="G552" s="216" t="s">
        <v>1399</v>
      </c>
      <c r="J552" s="49">
        <f t="shared" si="129"/>
        <v>2813910029</v>
      </c>
      <c r="K552" s="212">
        <f t="shared" si="130"/>
        <v>8.65</v>
      </c>
      <c r="L552" s="270">
        <v>7.35</v>
      </c>
      <c r="M552" s="270">
        <f t="shared" si="133"/>
        <v>7.35</v>
      </c>
      <c r="N552" s="270">
        <f t="shared" si="131"/>
        <v>7.3525</v>
      </c>
      <c r="O552" s="249"/>
      <c r="P552" s="249"/>
      <c r="Q552" s="49">
        <v>2812503000</v>
      </c>
      <c r="R552" s="49" t="s">
        <v>897</v>
      </c>
      <c r="S552" s="49">
        <f t="shared" si="127"/>
        <v>1075.8599999999999</v>
      </c>
      <c r="T552" s="49">
        <f t="shared" si="128"/>
        <v>943.74</v>
      </c>
      <c r="U552" s="324">
        <v>784.29</v>
      </c>
      <c r="V552" s="353">
        <v>129.09</v>
      </c>
      <c r="Y552" s="49">
        <v>2812503000</v>
      </c>
      <c r="Z552" s="49" t="s">
        <v>897</v>
      </c>
      <c r="AA552" s="324">
        <v>784.29</v>
      </c>
      <c r="AC552" s="49">
        <v>2812310722</v>
      </c>
      <c r="AD552" s="49" t="s">
        <v>1797</v>
      </c>
      <c r="AE552" s="187">
        <v>85.53</v>
      </c>
      <c r="AG552" s="49">
        <v>2812305500</v>
      </c>
      <c r="AH552" s="49" t="s">
        <v>857</v>
      </c>
      <c r="AI552" s="187">
        <v>496.62</v>
      </c>
    </row>
    <row r="553" spans="2:35">
      <c r="B553" s="210">
        <v>2813910029</v>
      </c>
      <c r="E553" s="211">
        <f t="shared" si="132"/>
        <v>8.65</v>
      </c>
      <c r="F553" s="389">
        <v>7.35</v>
      </c>
      <c r="G553" s="216" t="s">
        <v>1400</v>
      </c>
      <c r="J553" s="49">
        <f t="shared" si="129"/>
        <v>2813910030</v>
      </c>
      <c r="K553" s="212">
        <f t="shared" si="130"/>
        <v>8.4600000000000009</v>
      </c>
      <c r="L553" s="270">
        <v>7.19</v>
      </c>
      <c r="M553" s="270">
        <f t="shared" si="133"/>
        <v>7.19</v>
      </c>
      <c r="N553" s="270">
        <f t="shared" si="131"/>
        <v>7.1910000000000007</v>
      </c>
      <c r="O553" s="249"/>
      <c r="P553" s="249"/>
      <c r="Q553" s="49">
        <v>2812505100</v>
      </c>
      <c r="R553" s="49" t="s">
        <v>898</v>
      </c>
      <c r="S553" s="49">
        <f t="shared" si="127"/>
        <v>763.26</v>
      </c>
      <c r="T553" s="49">
        <f t="shared" si="128"/>
        <v>669.53</v>
      </c>
      <c r="U553" s="324">
        <v>681.38</v>
      </c>
      <c r="V553" s="353">
        <v>175.77</v>
      </c>
      <c r="Y553" s="49">
        <v>2812505100</v>
      </c>
      <c r="Z553" s="49" t="s">
        <v>898</v>
      </c>
      <c r="AA553" s="324">
        <v>681.38</v>
      </c>
      <c r="AC553" s="401">
        <v>2812310900</v>
      </c>
      <c r="AD553" s="404" t="s">
        <v>859</v>
      </c>
      <c r="AE553" s="406">
        <v>145.77000000000001</v>
      </c>
      <c r="AG553" s="401">
        <v>2812306520</v>
      </c>
      <c r="AH553" s="404" t="s">
        <v>858</v>
      </c>
      <c r="AI553" s="406">
        <v>98.47</v>
      </c>
    </row>
    <row r="554" spans="2:35">
      <c r="B554" s="210">
        <v>2813910030</v>
      </c>
      <c r="E554" s="211">
        <f t="shared" si="132"/>
        <v>8.4600000000000009</v>
      </c>
      <c r="F554" s="389">
        <v>7.19</v>
      </c>
      <c r="G554" s="216" t="s">
        <v>1401</v>
      </c>
      <c r="J554" s="49">
        <f t="shared" si="129"/>
        <v>2813910031</v>
      </c>
      <c r="K554" s="212">
        <f t="shared" si="130"/>
        <v>8.7200000000000006</v>
      </c>
      <c r="L554" s="270">
        <v>7.41</v>
      </c>
      <c r="M554" s="270">
        <f t="shared" si="133"/>
        <v>7.41</v>
      </c>
      <c r="N554" s="270">
        <f t="shared" si="131"/>
        <v>7.4119999999999999</v>
      </c>
      <c r="O554" s="249"/>
      <c r="P554" s="249"/>
      <c r="Q554" s="49">
        <v>2812505500</v>
      </c>
      <c r="R554" s="49" t="s">
        <v>899</v>
      </c>
      <c r="S554" s="49">
        <f t="shared" si="127"/>
        <v>729.94</v>
      </c>
      <c r="T554" s="49">
        <f t="shared" si="128"/>
        <v>640.29999999999995</v>
      </c>
      <c r="U554" s="324">
        <v>651.64</v>
      </c>
      <c r="V554" s="353">
        <v>118.13</v>
      </c>
      <c r="Y554" s="49">
        <v>2812505500</v>
      </c>
      <c r="Z554" s="49" t="s">
        <v>899</v>
      </c>
      <c r="AA554" s="324">
        <v>651.64</v>
      </c>
      <c r="AC554" s="49">
        <v>2812312122</v>
      </c>
      <c r="AD554" s="49" t="s">
        <v>1798</v>
      </c>
      <c r="AE554" s="187">
        <v>25.71</v>
      </c>
      <c r="AG554" s="49">
        <v>2812310000</v>
      </c>
      <c r="AH554" s="49" t="s">
        <v>1796</v>
      </c>
      <c r="AI554" s="187">
        <v>238.51</v>
      </c>
    </row>
    <row r="555" spans="2:35">
      <c r="B555" s="210">
        <v>2813910031</v>
      </c>
      <c r="E555" s="211">
        <f t="shared" si="132"/>
        <v>8.7200000000000006</v>
      </c>
      <c r="F555" s="389">
        <v>7.41</v>
      </c>
      <c r="G555" s="216" t="s">
        <v>1402</v>
      </c>
      <c r="J555" s="49">
        <f t="shared" si="129"/>
        <v>2813910032</v>
      </c>
      <c r="K555" s="212">
        <f t="shared" si="130"/>
        <v>8.9600000000000009</v>
      </c>
      <c r="L555" s="270">
        <v>7.62</v>
      </c>
      <c r="M555" s="270">
        <f t="shared" si="133"/>
        <v>7.62</v>
      </c>
      <c r="N555" s="270">
        <f t="shared" si="131"/>
        <v>7.6160000000000005</v>
      </c>
      <c r="O555" s="249"/>
      <c r="P555" s="249"/>
      <c r="Q555" s="49">
        <v>2812506520</v>
      </c>
      <c r="R555" s="49" t="s">
        <v>900</v>
      </c>
      <c r="S555" s="49">
        <f t="shared" si="127"/>
        <v>170.27</v>
      </c>
      <c r="T555" s="49">
        <f t="shared" si="128"/>
        <v>149.36000000000001</v>
      </c>
      <c r="U555" s="324">
        <v>152.01</v>
      </c>
      <c r="V555" s="353">
        <v>177.24</v>
      </c>
      <c r="Y555" s="49">
        <v>2812506520</v>
      </c>
      <c r="Z555" s="49" t="s">
        <v>900</v>
      </c>
      <c r="AA555" s="324">
        <v>152.01</v>
      </c>
      <c r="AC555" s="401">
        <v>2812312220</v>
      </c>
      <c r="AD555" t="s">
        <v>860</v>
      </c>
      <c r="AE555" s="406">
        <v>194.55</v>
      </c>
      <c r="AG555" s="401">
        <v>2812310722</v>
      </c>
      <c r="AH555" t="s">
        <v>1797</v>
      </c>
      <c r="AI555" s="406">
        <v>97.5</v>
      </c>
    </row>
    <row r="556" spans="2:35">
      <c r="B556" s="210">
        <v>2813910032</v>
      </c>
      <c r="E556" s="211">
        <f t="shared" si="132"/>
        <v>8.9600000000000009</v>
      </c>
      <c r="F556" s="389">
        <v>7.62</v>
      </c>
      <c r="G556" s="216" t="s">
        <v>1403</v>
      </c>
      <c r="J556" s="49">
        <f t="shared" si="129"/>
        <v>2813910033</v>
      </c>
      <c r="K556" s="212">
        <f t="shared" si="130"/>
        <v>9.09</v>
      </c>
      <c r="L556" s="270">
        <v>7.73</v>
      </c>
      <c r="M556" s="270">
        <f t="shared" si="133"/>
        <v>7.73</v>
      </c>
      <c r="N556" s="270">
        <f t="shared" si="131"/>
        <v>7.7264999999999997</v>
      </c>
      <c r="O556" s="249"/>
      <c r="P556" s="249"/>
      <c r="Q556" s="49">
        <v>2812510900</v>
      </c>
      <c r="R556" s="49" t="s">
        <v>901</v>
      </c>
      <c r="S556" s="49">
        <f t="shared" si="127"/>
        <v>266.66000000000003</v>
      </c>
      <c r="T556" s="49">
        <f t="shared" si="128"/>
        <v>233.91</v>
      </c>
      <c r="U556" s="324">
        <v>238.05</v>
      </c>
      <c r="V556" s="353">
        <v>1339.74</v>
      </c>
      <c r="Y556" s="49">
        <v>2812510900</v>
      </c>
      <c r="Z556" s="49" t="s">
        <v>901</v>
      </c>
      <c r="AA556" s="324">
        <v>238.05</v>
      </c>
      <c r="AC556" s="401">
        <v>2812315400</v>
      </c>
      <c r="AD556" t="s">
        <v>1799</v>
      </c>
      <c r="AE556" s="406">
        <v>202.22</v>
      </c>
      <c r="AG556" s="401">
        <v>2812310900</v>
      </c>
      <c r="AH556" t="s">
        <v>859</v>
      </c>
      <c r="AI556" s="406">
        <v>166.18</v>
      </c>
    </row>
    <row r="557" spans="2:35">
      <c r="B557" s="210">
        <v>2813910033</v>
      </c>
      <c r="E557" s="211">
        <f t="shared" si="132"/>
        <v>9.09</v>
      </c>
      <c r="F557" s="389">
        <v>7.73</v>
      </c>
      <c r="G557" s="216" t="s">
        <v>1404</v>
      </c>
      <c r="J557" s="49">
        <f t="shared" si="129"/>
        <v>2813910034</v>
      </c>
      <c r="K557" s="212">
        <f t="shared" si="130"/>
        <v>9.07</v>
      </c>
      <c r="L557" s="270">
        <v>7.71</v>
      </c>
      <c r="M557" s="270">
        <f t="shared" si="133"/>
        <v>7.71</v>
      </c>
      <c r="N557" s="270">
        <f t="shared" si="131"/>
        <v>7.7095000000000002</v>
      </c>
      <c r="O557" s="249"/>
      <c r="P557" s="249"/>
      <c r="Q557" s="49">
        <v>2812512220</v>
      </c>
      <c r="R557" s="49" t="s">
        <v>902</v>
      </c>
      <c r="S557" s="49">
        <f t="shared" si="127"/>
        <v>402.77</v>
      </c>
      <c r="T557" s="49">
        <f t="shared" si="128"/>
        <v>486.39</v>
      </c>
      <c r="U557" s="324">
        <v>284.52</v>
      </c>
      <c r="V557" s="353">
        <v>684.24</v>
      </c>
      <c r="Y557" s="49">
        <v>2812512220</v>
      </c>
      <c r="Z557" s="49" t="s">
        <v>902</v>
      </c>
      <c r="AA557" s="324">
        <v>284.52</v>
      </c>
      <c r="AC557" s="401">
        <v>2812320700</v>
      </c>
      <c r="AD557" t="s">
        <v>862</v>
      </c>
      <c r="AE557" s="406">
        <v>165.69</v>
      </c>
      <c r="AG557" s="401">
        <v>2812312122</v>
      </c>
      <c r="AH557" t="s">
        <v>1798</v>
      </c>
      <c r="AI557" s="406">
        <v>29.31</v>
      </c>
    </row>
    <row r="558" spans="2:35">
      <c r="B558" s="210">
        <v>2813910034</v>
      </c>
      <c r="E558" s="211">
        <f t="shared" si="132"/>
        <v>9.07</v>
      </c>
      <c r="F558" s="389">
        <v>7.71</v>
      </c>
      <c r="G558" s="216" t="s">
        <v>1405</v>
      </c>
      <c r="J558" s="49">
        <f t="shared" si="129"/>
        <v>2813910035</v>
      </c>
      <c r="K558" s="212">
        <f t="shared" si="130"/>
        <v>10.210000000000001</v>
      </c>
      <c r="L558" s="270">
        <v>8.68</v>
      </c>
      <c r="M558" s="270">
        <f t="shared" si="133"/>
        <v>8.68</v>
      </c>
      <c r="N558" s="270">
        <f t="shared" si="131"/>
        <v>8.6784999999999997</v>
      </c>
      <c r="O558" s="249"/>
      <c r="P558" s="249"/>
      <c r="Q558" s="49">
        <v>2812515400</v>
      </c>
      <c r="R558" s="49" t="s">
        <v>903</v>
      </c>
      <c r="S558" s="49">
        <f t="shared" si="127"/>
        <v>377.9</v>
      </c>
      <c r="T558" s="49">
        <f t="shared" si="128"/>
        <v>331.49</v>
      </c>
      <c r="U558" s="324">
        <v>337.35</v>
      </c>
      <c r="V558" s="353">
        <v>654.37</v>
      </c>
      <c r="Y558" s="49">
        <v>2812515400</v>
      </c>
      <c r="Z558" s="49" t="s">
        <v>903</v>
      </c>
      <c r="AA558" s="324">
        <v>337.35</v>
      </c>
      <c r="AC558" s="401">
        <v>2812321800</v>
      </c>
      <c r="AD558" t="s">
        <v>863</v>
      </c>
      <c r="AE558" s="406">
        <v>142.71</v>
      </c>
      <c r="AG558" s="401">
        <v>2812312220</v>
      </c>
      <c r="AH558" t="s">
        <v>860</v>
      </c>
      <c r="AI558" s="406">
        <v>348.39</v>
      </c>
    </row>
    <row r="559" spans="2:35">
      <c r="B559" s="210">
        <v>2813910035</v>
      </c>
      <c r="E559" s="211">
        <f t="shared" si="132"/>
        <v>10.210000000000001</v>
      </c>
      <c r="F559" s="389">
        <v>8.68</v>
      </c>
      <c r="G559" s="216" t="s">
        <v>1406</v>
      </c>
      <c r="J559" s="49">
        <f t="shared" si="129"/>
        <v>2813910036</v>
      </c>
      <c r="K559" s="212">
        <f t="shared" si="130"/>
        <v>32.04</v>
      </c>
      <c r="L559" s="270">
        <v>27.23</v>
      </c>
      <c r="M559" s="270">
        <f t="shared" si="133"/>
        <v>27.23</v>
      </c>
      <c r="N559" s="270">
        <f t="shared" si="131"/>
        <v>27.233999999999998</v>
      </c>
      <c r="O559" s="249"/>
      <c r="P559" s="249"/>
      <c r="Q559" s="49">
        <v>2812540700</v>
      </c>
      <c r="R559" s="49" t="s">
        <v>904</v>
      </c>
      <c r="S559" s="49">
        <f t="shared" si="127"/>
        <v>291.41000000000003</v>
      </c>
      <c r="T559" s="49">
        <f t="shared" si="128"/>
        <v>255.62</v>
      </c>
      <c r="U559" s="324">
        <v>260.14</v>
      </c>
      <c r="V559" s="353">
        <v>152.63</v>
      </c>
      <c r="Y559" s="49">
        <v>2812540700</v>
      </c>
      <c r="Z559" s="49" t="s">
        <v>904</v>
      </c>
      <c r="AA559" s="324">
        <v>260.14</v>
      </c>
      <c r="AC559" s="401">
        <v>2812322100</v>
      </c>
      <c r="AD559" t="s">
        <v>864</v>
      </c>
      <c r="AE559" s="406">
        <v>28.44</v>
      </c>
      <c r="AG559" s="401">
        <v>2812315400</v>
      </c>
      <c r="AH559" t="s">
        <v>1799</v>
      </c>
      <c r="AI559" s="406">
        <v>230.53</v>
      </c>
    </row>
    <row r="560" spans="2:35">
      <c r="B560" s="210">
        <v>2813910036</v>
      </c>
      <c r="E560" s="211">
        <f t="shared" si="132"/>
        <v>32.04</v>
      </c>
      <c r="F560" s="389">
        <v>27.23</v>
      </c>
      <c r="G560" s="216" t="s">
        <v>1407</v>
      </c>
      <c r="J560" s="49">
        <f t="shared" si="129"/>
        <v>2813910037</v>
      </c>
      <c r="K560" s="212">
        <f t="shared" si="130"/>
        <v>44.7</v>
      </c>
      <c r="L560" s="270">
        <v>38</v>
      </c>
      <c r="M560" s="270">
        <f t="shared" si="133"/>
        <v>38</v>
      </c>
      <c r="N560" s="270">
        <f t="shared" si="131"/>
        <v>37.995000000000005</v>
      </c>
      <c r="O560" s="249"/>
      <c r="P560" s="249"/>
      <c r="Q560" s="49">
        <v>2812541800</v>
      </c>
      <c r="R560" s="49" t="s">
        <v>905</v>
      </c>
      <c r="S560" s="49">
        <f t="shared" si="127"/>
        <v>260.38</v>
      </c>
      <c r="T560" s="49">
        <f t="shared" si="128"/>
        <v>228.4</v>
      </c>
      <c r="U560" s="324">
        <v>232.44</v>
      </c>
      <c r="V560" s="353">
        <v>239.03</v>
      </c>
      <c r="Y560" s="49">
        <v>2812541800</v>
      </c>
      <c r="Z560" s="49" t="s">
        <v>905</v>
      </c>
      <c r="AA560" s="324">
        <v>232.44</v>
      </c>
      <c r="AC560" s="401">
        <v>2812331400</v>
      </c>
      <c r="AD560" t="s">
        <v>865</v>
      </c>
      <c r="AE560" s="406">
        <v>145.77000000000001</v>
      </c>
      <c r="AG560" s="401">
        <v>2812320700</v>
      </c>
      <c r="AH560" t="s">
        <v>862</v>
      </c>
      <c r="AI560" s="406">
        <v>188.89</v>
      </c>
    </row>
    <row r="561" spans="2:35">
      <c r="B561" s="210">
        <v>2813910037</v>
      </c>
      <c r="E561" s="211">
        <f t="shared" si="132"/>
        <v>44.7</v>
      </c>
      <c r="F561" s="389">
        <v>38</v>
      </c>
      <c r="G561" s="216" t="s">
        <v>1408</v>
      </c>
      <c r="J561" s="49">
        <f t="shared" si="129"/>
        <v>2813910038</v>
      </c>
      <c r="K561" s="212">
        <f t="shared" si="130"/>
        <v>1.69</v>
      </c>
      <c r="L561" s="270">
        <v>1.44</v>
      </c>
      <c r="M561" s="270">
        <f t="shared" si="133"/>
        <v>1.44</v>
      </c>
      <c r="N561" s="270">
        <f t="shared" si="131"/>
        <v>1.4364999999999999</v>
      </c>
      <c r="O561" s="249"/>
      <c r="P561" s="249"/>
      <c r="Q561" s="49">
        <v>2812542100</v>
      </c>
      <c r="R561" s="49" t="s">
        <v>906</v>
      </c>
      <c r="S561" s="49">
        <f t="shared" si="127"/>
        <v>39.97</v>
      </c>
      <c r="T561" s="49">
        <f t="shared" si="128"/>
        <v>35.06</v>
      </c>
      <c r="U561" s="324">
        <v>35.68</v>
      </c>
      <c r="V561" s="353">
        <v>285.77</v>
      </c>
      <c r="Y561" s="49">
        <v>2812542100</v>
      </c>
      <c r="Z561" s="49" t="s">
        <v>906</v>
      </c>
      <c r="AA561" s="324">
        <v>35.68</v>
      </c>
      <c r="AC561" s="401">
        <v>2812331800</v>
      </c>
      <c r="AD561" s="404" t="s">
        <v>866</v>
      </c>
      <c r="AE561" s="406">
        <v>137.19</v>
      </c>
      <c r="AG561" s="401">
        <v>2812321800</v>
      </c>
      <c r="AH561" s="404" t="s">
        <v>863</v>
      </c>
      <c r="AI561" s="406">
        <v>162.69</v>
      </c>
    </row>
    <row r="562" spans="2:35">
      <c r="B562" s="210">
        <v>2813910038</v>
      </c>
      <c r="E562" s="211">
        <f t="shared" si="132"/>
        <v>1.69</v>
      </c>
      <c r="F562" s="389">
        <v>1.44</v>
      </c>
      <c r="G562" s="216" t="s">
        <v>1409</v>
      </c>
      <c r="J562" s="49">
        <f t="shared" si="129"/>
        <v>2813910039</v>
      </c>
      <c r="K562" s="212">
        <f t="shared" si="130"/>
        <v>1.69</v>
      </c>
      <c r="L562" s="270">
        <v>1.44</v>
      </c>
      <c r="M562" s="270">
        <f t="shared" si="133"/>
        <v>1.44</v>
      </c>
      <c r="N562" s="270">
        <f t="shared" si="131"/>
        <v>1.4364999999999999</v>
      </c>
      <c r="O562" s="249"/>
      <c r="P562" s="249"/>
      <c r="Q562" s="49">
        <v>2812551400</v>
      </c>
      <c r="R562" s="49" t="s">
        <v>907</v>
      </c>
      <c r="S562" s="49">
        <f t="shared" si="127"/>
        <v>256.35000000000002</v>
      </c>
      <c r="T562" s="49">
        <f t="shared" si="128"/>
        <v>224.87</v>
      </c>
      <c r="U562" s="324">
        <v>228.85</v>
      </c>
      <c r="V562" s="353">
        <v>338.76</v>
      </c>
      <c r="Y562" s="49">
        <v>2812551400</v>
      </c>
      <c r="Z562" s="49" t="s">
        <v>907</v>
      </c>
      <c r="AA562" s="324">
        <v>228.85</v>
      </c>
      <c r="AC562" s="401">
        <v>2812332000</v>
      </c>
      <c r="AD562" s="404" t="s">
        <v>867</v>
      </c>
      <c r="AE562" s="406">
        <v>137.19</v>
      </c>
      <c r="AG562" s="401">
        <v>2812322100</v>
      </c>
      <c r="AH562" s="404" t="s">
        <v>864</v>
      </c>
      <c r="AI562" s="406">
        <v>32.42</v>
      </c>
    </row>
    <row r="563" spans="2:35">
      <c r="B563" s="210">
        <v>2813910039</v>
      </c>
      <c r="E563" s="211">
        <f t="shared" si="132"/>
        <v>1.69</v>
      </c>
      <c r="F563" s="389">
        <v>1.44</v>
      </c>
      <c r="G563" s="216" t="s">
        <v>1410</v>
      </c>
      <c r="J563" s="49">
        <f t="shared" si="129"/>
        <v>2813910040</v>
      </c>
      <c r="K563" s="212">
        <f t="shared" si="130"/>
        <v>2.5</v>
      </c>
      <c r="L563" s="270">
        <v>2.13</v>
      </c>
      <c r="M563" s="270">
        <f t="shared" si="133"/>
        <v>2.13</v>
      </c>
      <c r="N563" s="270">
        <f t="shared" si="131"/>
        <v>2.125</v>
      </c>
      <c r="O563" s="249"/>
      <c r="P563" s="249"/>
      <c r="Q563" s="49">
        <v>2812551800</v>
      </c>
      <c r="R563" s="49" t="s">
        <v>908</v>
      </c>
      <c r="S563" s="49">
        <f t="shared" si="127"/>
        <v>260.38</v>
      </c>
      <c r="T563" s="49">
        <f t="shared" si="128"/>
        <v>228.4</v>
      </c>
      <c r="U563" s="324">
        <v>232.44</v>
      </c>
      <c r="V563" s="353">
        <v>261.22000000000003</v>
      </c>
      <c r="Y563" s="49">
        <v>2812551800</v>
      </c>
      <c r="Z563" s="49" t="s">
        <v>908</v>
      </c>
      <c r="AA563" s="324">
        <v>232.44</v>
      </c>
      <c r="AC563" s="401">
        <v>2812400000</v>
      </c>
      <c r="AD563" t="s">
        <v>868</v>
      </c>
      <c r="AE563" s="406">
        <v>117.92</v>
      </c>
      <c r="AG563" s="401">
        <v>2812331400</v>
      </c>
      <c r="AH563" t="s">
        <v>865</v>
      </c>
      <c r="AI563" s="406">
        <v>166.18</v>
      </c>
    </row>
    <row r="564" spans="2:35">
      <c r="B564" s="210">
        <v>2813910040</v>
      </c>
      <c r="E564" s="211">
        <f t="shared" si="132"/>
        <v>2.5</v>
      </c>
      <c r="F564" s="389">
        <v>2.13</v>
      </c>
      <c r="G564" s="216" t="s">
        <v>1411</v>
      </c>
      <c r="J564" s="49">
        <f t="shared" si="129"/>
        <v>2813910041</v>
      </c>
      <c r="K564" s="212">
        <f t="shared" si="130"/>
        <v>2.63</v>
      </c>
      <c r="L564" s="270">
        <v>2.2400000000000002</v>
      </c>
      <c r="M564" s="270">
        <f t="shared" si="133"/>
        <v>2.2400000000000002</v>
      </c>
      <c r="N564" s="270">
        <f t="shared" si="131"/>
        <v>2.2355</v>
      </c>
      <c r="O564" s="249"/>
      <c r="P564" s="249"/>
      <c r="Q564" s="49">
        <v>2812552000</v>
      </c>
      <c r="R564" s="49" t="s">
        <v>909</v>
      </c>
      <c r="S564" s="49">
        <f t="shared" si="127"/>
        <v>260.38</v>
      </c>
      <c r="T564" s="49">
        <f t="shared" si="128"/>
        <v>228.4</v>
      </c>
      <c r="U564" s="324">
        <v>232.44</v>
      </c>
      <c r="V564" s="353">
        <v>233.4</v>
      </c>
      <c r="Y564" s="49">
        <v>2812552000</v>
      </c>
      <c r="Z564" s="49" t="s">
        <v>909</v>
      </c>
      <c r="AA564" s="324">
        <v>232.44</v>
      </c>
      <c r="AC564" s="401">
        <v>2812400100</v>
      </c>
      <c r="AD564" t="s">
        <v>869</v>
      </c>
      <c r="AE564" s="406">
        <v>185.94</v>
      </c>
      <c r="AG564" s="401">
        <v>2812331800</v>
      </c>
      <c r="AH564" t="s">
        <v>866</v>
      </c>
      <c r="AI564" s="406">
        <v>156.4</v>
      </c>
    </row>
    <row r="565" spans="2:35">
      <c r="B565" s="210">
        <v>2813910041</v>
      </c>
      <c r="E565" s="211">
        <f t="shared" si="132"/>
        <v>2.63</v>
      </c>
      <c r="F565" s="389">
        <v>2.2400000000000002</v>
      </c>
      <c r="G565" s="216" t="s">
        <v>1412</v>
      </c>
      <c r="J565" s="49">
        <f t="shared" si="129"/>
        <v>2813910042</v>
      </c>
      <c r="K565" s="212">
        <f t="shared" si="130"/>
        <v>3.04</v>
      </c>
      <c r="L565" s="270">
        <v>2.58</v>
      </c>
      <c r="M565" s="270">
        <f t="shared" si="133"/>
        <v>2.58</v>
      </c>
      <c r="N565" s="270">
        <f t="shared" si="131"/>
        <v>2.5840000000000001</v>
      </c>
      <c r="O565" s="249"/>
      <c r="P565" s="249"/>
      <c r="Q565" s="49">
        <v>2812600000</v>
      </c>
      <c r="R565" s="49" t="s">
        <v>910</v>
      </c>
      <c r="S565" s="49">
        <f t="shared" si="127"/>
        <v>651.14</v>
      </c>
      <c r="T565" s="49">
        <f t="shared" si="128"/>
        <v>263.26</v>
      </c>
      <c r="U565" s="324">
        <v>669.79</v>
      </c>
      <c r="V565" s="353">
        <v>35.82</v>
      </c>
      <c r="Y565" s="49">
        <v>2812600000</v>
      </c>
      <c r="Z565" s="49" t="s">
        <v>910</v>
      </c>
      <c r="AA565" s="324">
        <v>669.79</v>
      </c>
      <c r="AC565" s="401">
        <v>2812400200</v>
      </c>
      <c r="AD565" t="s">
        <v>870</v>
      </c>
      <c r="AE565" s="406">
        <v>91</v>
      </c>
      <c r="AG565" s="401">
        <v>2812332000</v>
      </c>
      <c r="AH565" t="s">
        <v>867</v>
      </c>
      <c r="AI565" s="406">
        <v>156.4</v>
      </c>
    </row>
    <row r="566" spans="2:35">
      <c r="B566" s="210">
        <v>2813910042</v>
      </c>
      <c r="E566" s="211">
        <f t="shared" si="132"/>
        <v>3.04</v>
      </c>
      <c r="F566" s="389">
        <v>2.58</v>
      </c>
      <c r="G566" s="216" t="s">
        <v>1413</v>
      </c>
      <c r="J566" s="49">
        <f t="shared" si="129"/>
        <v>2813910043</v>
      </c>
      <c r="K566" s="212">
        <f t="shared" si="130"/>
        <v>4.84</v>
      </c>
      <c r="L566" s="270">
        <v>4.1100000000000003</v>
      </c>
      <c r="M566" s="270">
        <f t="shared" si="133"/>
        <v>4.1100000000000003</v>
      </c>
      <c r="N566" s="270">
        <f t="shared" si="131"/>
        <v>4.1139999999999999</v>
      </c>
      <c r="O566" s="249"/>
      <c r="P566" s="249"/>
      <c r="Q566" s="49">
        <v>2812600200</v>
      </c>
      <c r="R566" s="49" t="s">
        <v>911</v>
      </c>
      <c r="S566" s="49">
        <f t="shared" si="127"/>
        <v>218.69</v>
      </c>
      <c r="T566" s="49">
        <f t="shared" si="128"/>
        <v>191.83</v>
      </c>
      <c r="U566" s="324">
        <v>195.22</v>
      </c>
      <c r="V566" s="353">
        <v>229.8</v>
      </c>
      <c r="Y566" s="49">
        <v>2812600200</v>
      </c>
      <c r="Z566" s="49" t="s">
        <v>911</v>
      </c>
      <c r="AA566" s="324">
        <v>195.22</v>
      </c>
      <c r="AC566" s="401">
        <v>2812400300</v>
      </c>
      <c r="AD566" t="s">
        <v>871</v>
      </c>
      <c r="AE566" s="406">
        <v>99.45</v>
      </c>
      <c r="AG566" s="401">
        <v>2812400000</v>
      </c>
      <c r="AH566" t="s">
        <v>868</v>
      </c>
      <c r="AI566" s="406">
        <v>391.14</v>
      </c>
    </row>
    <row r="567" spans="2:35">
      <c r="B567" s="210">
        <v>2813910043</v>
      </c>
      <c r="E567" s="211">
        <f t="shared" si="132"/>
        <v>4.84</v>
      </c>
      <c r="F567" s="389">
        <v>4.1100000000000003</v>
      </c>
      <c r="G567" s="216" t="s">
        <v>1414</v>
      </c>
      <c r="J567" s="49">
        <f t="shared" si="129"/>
        <v>2813910044</v>
      </c>
      <c r="K567" s="212">
        <f t="shared" si="130"/>
        <v>2.96</v>
      </c>
      <c r="L567" s="270">
        <v>2.52</v>
      </c>
      <c r="M567" s="270">
        <f t="shared" si="133"/>
        <v>2.52</v>
      </c>
      <c r="N567" s="270">
        <f t="shared" si="131"/>
        <v>2.516</v>
      </c>
      <c r="O567" s="249"/>
      <c r="P567" s="249"/>
      <c r="Q567" s="49">
        <v>2812600300</v>
      </c>
      <c r="R567" s="49" t="s">
        <v>912</v>
      </c>
      <c r="S567" s="49">
        <f t="shared" si="127"/>
        <v>238.99</v>
      </c>
      <c r="T567" s="49">
        <f t="shared" si="128"/>
        <v>209.64</v>
      </c>
      <c r="U567" s="324">
        <v>213.35</v>
      </c>
      <c r="V567" s="353">
        <v>233.4</v>
      </c>
      <c r="W567">
        <v>96.93</v>
      </c>
      <c r="Y567" s="49">
        <v>2812600300</v>
      </c>
      <c r="Z567" s="49" t="s">
        <v>912</v>
      </c>
      <c r="AA567" s="324">
        <v>213.35</v>
      </c>
      <c r="AC567" s="401">
        <v>2812400400</v>
      </c>
      <c r="AD567" t="s">
        <v>872</v>
      </c>
      <c r="AE567" s="406">
        <v>95.6</v>
      </c>
      <c r="AG567" s="401">
        <v>2812400100</v>
      </c>
      <c r="AH567" t="s">
        <v>869</v>
      </c>
      <c r="AI567" s="406">
        <v>512.83000000000004</v>
      </c>
    </row>
    <row r="568" spans="2:35">
      <c r="B568" s="210">
        <v>2813910044</v>
      </c>
      <c r="E568" s="211">
        <f t="shared" si="132"/>
        <v>2.96</v>
      </c>
      <c r="F568" s="389">
        <v>2.52</v>
      </c>
      <c r="G568" s="216" t="s">
        <v>1415</v>
      </c>
      <c r="J568" s="49">
        <f t="shared" si="129"/>
        <v>2813910045</v>
      </c>
      <c r="K568" s="212">
        <f t="shared" si="130"/>
        <v>3.76</v>
      </c>
      <c r="L568" s="270">
        <v>3.2</v>
      </c>
      <c r="M568" s="270">
        <f t="shared" si="133"/>
        <v>3.2</v>
      </c>
      <c r="N568" s="270">
        <f t="shared" si="131"/>
        <v>3.1959999999999997</v>
      </c>
      <c r="O568" s="249"/>
      <c r="P568" s="249"/>
      <c r="Q568" s="49">
        <v>2812600400</v>
      </c>
      <c r="R568" s="49" t="s">
        <v>913</v>
      </c>
      <c r="S568" s="49">
        <f t="shared" si="127"/>
        <v>239</v>
      </c>
      <c r="T568" s="49">
        <f t="shared" si="128"/>
        <v>209.65</v>
      </c>
      <c r="U568" s="324">
        <v>213.36</v>
      </c>
      <c r="V568" s="353">
        <v>233.4</v>
      </c>
      <c r="Y568" s="49">
        <v>2812600400</v>
      </c>
      <c r="Z568" s="49" t="s">
        <v>913</v>
      </c>
      <c r="AA568" s="324">
        <v>213.36</v>
      </c>
      <c r="AC568" s="401">
        <v>2812400500</v>
      </c>
      <c r="AD568" t="s">
        <v>873</v>
      </c>
      <c r="AE568" s="406">
        <v>133.77000000000001</v>
      </c>
      <c r="AG568" s="401">
        <v>2812400200</v>
      </c>
      <c r="AH568" t="s">
        <v>870</v>
      </c>
      <c r="AI568" s="406">
        <v>103.74</v>
      </c>
    </row>
    <row r="569" spans="2:35">
      <c r="B569" s="210">
        <v>2813910045</v>
      </c>
      <c r="E569" s="211">
        <f t="shared" si="132"/>
        <v>3.76</v>
      </c>
      <c r="F569" s="389">
        <v>3.2</v>
      </c>
      <c r="G569" s="216" t="s">
        <v>1417</v>
      </c>
      <c r="J569" s="49">
        <f t="shared" si="129"/>
        <v>2813910046</v>
      </c>
      <c r="K569" s="212">
        <f t="shared" si="130"/>
        <v>4.78</v>
      </c>
      <c r="L569" s="270">
        <v>4.0599999999999996</v>
      </c>
      <c r="M569" s="270">
        <f t="shared" si="133"/>
        <v>4.0599999999999996</v>
      </c>
      <c r="N569" s="270">
        <f t="shared" si="131"/>
        <v>4.0629999999999997</v>
      </c>
      <c r="O569" s="249"/>
      <c r="P569" s="249"/>
      <c r="Q569" s="49">
        <v>2812600500</v>
      </c>
      <c r="R569" s="49" t="s">
        <v>914</v>
      </c>
      <c r="S569" s="49">
        <f t="shared" si="127"/>
        <v>509.32</v>
      </c>
      <c r="T569" s="49">
        <f t="shared" si="128"/>
        <v>446.77</v>
      </c>
      <c r="U569" s="324">
        <v>454.67</v>
      </c>
      <c r="V569" s="353">
        <v>733.94</v>
      </c>
      <c r="Y569" s="49">
        <v>2812600500</v>
      </c>
      <c r="Z569" s="49" t="s">
        <v>914</v>
      </c>
      <c r="AA569" s="324">
        <v>454.67</v>
      </c>
      <c r="AC569" s="49">
        <v>2812400600</v>
      </c>
      <c r="AD569" s="187" t="s">
        <v>874</v>
      </c>
      <c r="AE569" s="406">
        <v>91</v>
      </c>
      <c r="AG569" s="49">
        <v>2812400300</v>
      </c>
      <c r="AH569" s="187" t="s">
        <v>871</v>
      </c>
      <c r="AI569" s="406">
        <v>113.37</v>
      </c>
    </row>
    <row r="570" spans="2:35">
      <c r="B570" s="210">
        <v>2813910046</v>
      </c>
      <c r="E570" s="211">
        <f t="shared" si="132"/>
        <v>4.78</v>
      </c>
      <c r="F570" s="389">
        <v>4.0599999999999996</v>
      </c>
      <c r="G570" s="216" t="s">
        <v>1419</v>
      </c>
      <c r="J570" s="49">
        <f t="shared" si="129"/>
        <v>2813910047</v>
      </c>
      <c r="K570" s="212">
        <f t="shared" si="130"/>
        <v>0.5</v>
      </c>
      <c r="L570" s="270">
        <v>0.43</v>
      </c>
      <c r="M570" s="270">
        <f t="shared" si="133"/>
        <v>0.43</v>
      </c>
      <c r="N570" s="270">
        <f t="shared" si="131"/>
        <v>0.42499999999999999</v>
      </c>
      <c r="O570" s="249"/>
      <c r="P570" s="249"/>
      <c r="Q570" s="49">
        <v>2812600600</v>
      </c>
      <c r="R570" s="49" t="s">
        <v>915</v>
      </c>
      <c r="S570" s="49">
        <f t="shared" si="127"/>
        <v>218.69</v>
      </c>
      <c r="T570" s="49">
        <f t="shared" si="128"/>
        <v>191.83</v>
      </c>
      <c r="U570" s="324">
        <v>195.22</v>
      </c>
      <c r="V570" s="353">
        <v>196.04</v>
      </c>
      <c r="Y570" s="49">
        <v>2812600600</v>
      </c>
      <c r="Z570" s="49" t="s">
        <v>915</v>
      </c>
      <c r="AA570" s="324">
        <v>195.22</v>
      </c>
      <c r="AC570" s="49">
        <v>2812402220</v>
      </c>
      <c r="AD570" s="187" t="s">
        <v>875</v>
      </c>
      <c r="AE570" s="406">
        <v>87.47</v>
      </c>
      <c r="AG570" s="49">
        <v>2812400400</v>
      </c>
      <c r="AH570" s="187" t="s">
        <v>872</v>
      </c>
      <c r="AI570" s="406">
        <v>108.98</v>
      </c>
    </row>
    <row r="571" spans="2:35">
      <c r="B571" s="210">
        <v>2813910047</v>
      </c>
      <c r="E571" s="211">
        <f t="shared" si="132"/>
        <v>0.5</v>
      </c>
      <c r="F571" s="389">
        <v>0.43</v>
      </c>
      <c r="G571" s="216" t="s">
        <v>1420</v>
      </c>
      <c r="J571" s="49">
        <f t="shared" si="129"/>
        <v>2813910048</v>
      </c>
      <c r="K571" s="212">
        <f t="shared" si="130"/>
        <v>0.53</v>
      </c>
      <c r="L571" s="270">
        <v>0.45</v>
      </c>
      <c r="M571" s="270">
        <f t="shared" si="133"/>
        <v>0.45</v>
      </c>
      <c r="N571" s="270">
        <f t="shared" si="131"/>
        <v>0.45050000000000001</v>
      </c>
      <c r="O571" s="249"/>
      <c r="P571" s="249"/>
      <c r="Q571" s="49">
        <v>2812602220</v>
      </c>
      <c r="R571" s="49" t="s">
        <v>916</v>
      </c>
      <c r="S571" s="49">
        <f t="shared" si="127"/>
        <v>347.19</v>
      </c>
      <c r="T571" s="49">
        <f t="shared" si="128"/>
        <v>304.55</v>
      </c>
      <c r="U571" s="324">
        <v>309.94</v>
      </c>
      <c r="V571" s="353">
        <v>214.24</v>
      </c>
      <c r="Y571" s="49">
        <v>2812602220</v>
      </c>
      <c r="Z571" s="49" t="s">
        <v>916</v>
      </c>
      <c r="AA571" s="324">
        <v>309.94</v>
      </c>
      <c r="AC571" s="49">
        <v>2812403000</v>
      </c>
      <c r="AD571" s="187" t="s">
        <v>876</v>
      </c>
      <c r="AE571" s="406">
        <v>923.45</v>
      </c>
      <c r="AG571" s="49">
        <v>2812400500</v>
      </c>
      <c r="AH571" s="187" t="s">
        <v>873</v>
      </c>
      <c r="AI571" s="406">
        <v>152.5</v>
      </c>
    </row>
    <row r="572" spans="2:35">
      <c r="B572" s="210">
        <v>2813910048</v>
      </c>
      <c r="E572" s="211">
        <f t="shared" si="132"/>
        <v>0.53</v>
      </c>
      <c r="F572" s="389">
        <v>0.45</v>
      </c>
      <c r="G572" s="216" t="s">
        <v>1421</v>
      </c>
      <c r="J572" s="49">
        <f t="shared" si="129"/>
        <v>2813910049</v>
      </c>
      <c r="K572" s="212">
        <f t="shared" si="130"/>
        <v>0.6</v>
      </c>
      <c r="L572" s="270">
        <v>0.51</v>
      </c>
      <c r="M572" s="270">
        <f t="shared" si="133"/>
        <v>0.51</v>
      </c>
      <c r="N572" s="270">
        <f t="shared" si="131"/>
        <v>0.51</v>
      </c>
      <c r="O572" s="249"/>
      <c r="P572" s="249"/>
      <c r="Q572" s="49">
        <v>2812603000</v>
      </c>
      <c r="R572" s="49" t="s">
        <v>917</v>
      </c>
      <c r="S572" s="49">
        <f t="shared" si="127"/>
        <v>1893.35</v>
      </c>
      <c r="T572" s="49">
        <f t="shared" si="128"/>
        <v>1660.83</v>
      </c>
      <c r="U572" s="324">
        <v>1512.63</v>
      </c>
      <c r="V572" s="353">
        <v>214.25</v>
      </c>
      <c r="Y572" s="49">
        <v>2812603000</v>
      </c>
      <c r="Z572" s="49" t="s">
        <v>917</v>
      </c>
      <c r="AA572" s="324">
        <v>1512.63</v>
      </c>
      <c r="AC572" s="49">
        <v>2812405100</v>
      </c>
      <c r="AD572" s="187" t="s">
        <v>877</v>
      </c>
      <c r="AE572" s="406">
        <v>482.5</v>
      </c>
      <c r="AG572" s="49">
        <v>2812400600</v>
      </c>
      <c r="AH572" s="187" t="s">
        <v>874</v>
      </c>
      <c r="AI572" s="406">
        <v>103.74</v>
      </c>
    </row>
    <row r="573" spans="2:35">
      <c r="B573" s="210">
        <v>2813910049</v>
      </c>
      <c r="E573" s="211">
        <f t="shared" si="132"/>
        <v>0.6</v>
      </c>
      <c r="F573" s="389">
        <v>0.51</v>
      </c>
      <c r="G573" s="216" t="s">
        <v>1422</v>
      </c>
      <c r="J573" s="49">
        <f t="shared" si="129"/>
        <v>2813910050</v>
      </c>
      <c r="K573" s="212">
        <f t="shared" si="130"/>
        <v>1.1000000000000001</v>
      </c>
      <c r="L573" s="270">
        <v>0.94</v>
      </c>
      <c r="M573" s="270">
        <f t="shared" si="133"/>
        <v>0.94</v>
      </c>
      <c r="N573" s="270">
        <f t="shared" si="131"/>
        <v>0.93500000000000005</v>
      </c>
      <c r="O573" s="249"/>
      <c r="P573" s="249"/>
      <c r="Q573" s="49">
        <v>2812605100</v>
      </c>
      <c r="R573" s="49" t="s">
        <v>918</v>
      </c>
      <c r="S573" s="49">
        <f t="shared" si="127"/>
        <v>1422.09</v>
      </c>
      <c r="T573" s="49">
        <f t="shared" si="128"/>
        <v>1247.45</v>
      </c>
      <c r="U573" s="324">
        <v>1269.53</v>
      </c>
      <c r="V573" s="353">
        <v>456.58</v>
      </c>
      <c r="Y573" s="49">
        <v>2812605100</v>
      </c>
      <c r="Z573" s="49" t="s">
        <v>918</v>
      </c>
      <c r="AA573" s="324">
        <v>1269.53</v>
      </c>
      <c r="AC573" s="49">
        <v>2812405500</v>
      </c>
      <c r="AD573" s="187" t="s">
        <v>878</v>
      </c>
      <c r="AE573" s="406">
        <v>519.04</v>
      </c>
      <c r="AG573" s="49">
        <v>2812402220</v>
      </c>
      <c r="AH573" s="187" t="s">
        <v>875</v>
      </c>
      <c r="AI573" s="406">
        <v>99.72</v>
      </c>
    </row>
    <row r="574" spans="2:35">
      <c r="B574" s="210">
        <v>2813910050</v>
      </c>
      <c r="E574" s="211">
        <f t="shared" si="132"/>
        <v>1.1000000000000001</v>
      </c>
      <c r="F574" s="389">
        <v>0.94</v>
      </c>
      <c r="G574" s="216" t="s">
        <v>1423</v>
      </c>
      <c r="J574" s="49">
        <f t="shared" si="129"/>
        <v>2813910051</v>
      </c>
      <c r="K574" s="212">
        <f t="shared" si="130"/>
        <v>1.1100000000000001</v>
      </c>
      <c r="L574" s="270">
        <v>0.94</v>
      </c>
      <c r="M574" s="270">
        <f t="shared" si="133"/>
        <v>0.94</v>
      </c>
      <c r="N574" s="270">
        <f t="shared" si="131"/>
        <v>0.94350000000000001</v>
      </c>
      <c r="O574" s="249"/>
      <c r="P574" s="249"/>
      <c r="Q574" s="49">
        <v>2812606510</v>
      </c>
      <c r="R574" s="49" t="s">
        <v>919</v>
      </c>
      <c r="S574" s="49">
        <f t="shared" si="127"/>
        <v>326.12</v>
      </c>
      <c r="T574" s="49">
        <f t="shared" si="128"/>
        <v>286.07</v>
      </c>
      <c r="U574" s="324">
        <v>291.13</v>
      </c>
      <c r="V574" s="353">
        <v>196.04</v>
      </c>
      <c r="Y574" s="49">
        <v>2812606510</v>
      </c>
      <c r="Z574" s="49" t="s">
        <v>919</v>
      </c>
      <c r="AA574" s="324">
        <v>291.13</v>
      </c>
      <c r="AC574" s="49">
        <v>2812406520</v>
      </c>
      <c r="AD574" s="187" t="s">
        <v>879</v>
      </c>
      <c r="AE574" s="406">
        <v>124.15</v>
      </c>
      <c r="AG574" s="49">
        <v>2812403000</v>
      </c>
      <c r="AH574" s="187" t="s">
        <v>876</v>
      </c>
      <c r="AI574" s="406">
        <v>1052.73</v>
      </c>
    </row>
    <row r="575" spans="2:35">
      <c r="B575" s="210">
        <v>2813910051</v>
      </c>
      <c r="E575" s="211">
        <f t="shared" si="132"/>
        <v>1.1100000000000001</v>
      </c>
      <c r="F575" s="389">
        <v>0.94</v>
      </c>
      <c r="G575" s="216" t="s">
        <v>1424</v>
      </c>
      <c r="J575" s="49">
        <f t="shared" si="129"/>
        <v>2813910052</v>
      </c>
      <c r="K575" s="212">
        <f t="shared" si="130"/>
        <v>1.1499999999999999</v>
      </c>
      <c r="L575" s="270">
        <v>0.98</v>
      </c>
      <c r="M575" s="270">
        <f t="shared" si="133"/>
        <v>0.98</v>
      </c>
      <c r="N575" s="270">
        <f t="shared" si="131"/>
        <v>0.97749999999999992</v>
      </c>
      <c r="O575" s="249"/>
      <c r="P575" s="249"/>
      <c r="Q575" s="49">
        <v>2812610900</v>
      </c>
      <c r="R575" s="49" t="s">
        <v>920</v>
      </c>
      <c r="S575" s="49">
        <f t="shared" si="127"/>
        <v>425.04</v>
      </c>
      <c r="T575" s="49">
        <f t="shared" si="128"/>
        <v>372.84</v>
      </c>
      <c r="U575" s="324">
        <v>379.44</v>
      </c>
      <c r="V575" s="353">
        <v>311.25</v>
      </c>
      <c r="Y575" s="49">
        <v>2812610900</v>
      </c>
      <c r="Z575" s="49" t="s">
        <v>920</v>
      </c>
      <c r="AA575" s="324">
        <v>379.44</v>
      </c>
      <c r="AC575" s="49">
        <v>2812410000</v>
      </c>
      <c r="AD575" s="49" t="s">
        <v>1800</v>
      </c>
      <c r="AE575" s="187">
        <v>267.38</v>
      </c>
      <c r="AG575" s="49">
        <v>2812405100</v>
      </c>
      <c r="AH575" s="49" t="s">
        <v>877</v>
      </c>
      <c r="AI575" s="187">
        <v>550.04999999999995</v>
      </c>
    </row>
    <row r="576" spans="2:35">
      <c r="B576" s="210">
        <v>2813910052</v>
      </c>
      <c r="E576" s="211">
        <f t="shared" si="132"/>
        <v>1.1499999999999999</v>
      </c>
      <c r="F576" s="389">
        <v>0.98</v>
      </c>
      <c r="G576" s="216" t="s">
        <v>1425</v>
      </c>
      <c r="J576" s="49">
        <f t="shared" si="129"/>
        <v>2813910053</v>
      </c>
      <c r="K576" s="212">
        <f t="shared" si="130"/>
        <v>1.21</v>
      </c>
      <c r="L576" s="270">
        <v>1.03</v>
      </c>
      <c r="M576" s="270">
        <f t="shared" si="133"/>
        <v>1.03</v>
      </c>
      <c r="N576" s="270">
        <f t="shared" si="131"/>
        <v>1.0285</v>
      </c>
      <c r="O576" s="249"/>
      <c r="P576" s="249"/>
      <c r="Q576" s="49">
        <v>2812612220</v>
      </c>
      <c r="R576" s="49" t="s">
        <v>921</v>
      </c>
      <c r="S576" s="49">
        <f t="shared" si="127"/>
        <v>430.87</v>
      </c>
      <c r="T576" s="49">
        <f t="shared" si="128"/>
        <v>583.66999999999996</v>
      </c>
      <c r="U576" s="324">
        <v>374.67</v>
      </c>
      <c r="V576" s="353">
        <v>1685.99</v>
      </c>
      <c r="Y576" s="49">
        <v>2812612220</v>
      </c>
      <c r="Z576" s="49" t="s">
        <v>921</v>
      </c>
      <c r="AA576" s="324">
        <v>374.67</v>
      </c>
      <c r="AC576" s="49">
        <v>2812410900</v>
      </c>
      <c r="AD576" s="187" t="s">
        <v>880</v>
      </c>
      <c r="AE576" s="406">
        <v>181.91</v>
      </c>
      <c r="AG576" s="49">
        <v>2812405500</v>
      </c>
      <c r="AH576" s="187" t="s">
        <v>878</v>
      </c>
      <c r="AI576" s="406">
        <v>591.71</v>
      </c>
    </row>
    <row r="577" spans="2:35">
      <c r="B577" s="210">
        <v>2813910053</v>
      </c>
      <c r="E577" s="211">
        <f t="shared" si="132"/>
        <v>1.21</v>
      </c>
      <c r="F577" s="389">
        <v>1.03</v>
      </c>
      <c r="G577" s="216" t="s">
        <v>1426</v>
      </c>
      <c r="J577" s="49">
        <f t="shared" si="129"/>
        <v>2813910054</v>
      </c>
      <c r="K577" s="212">
        <f t="shared" si="130"/>
        <v>2.6</v>
      </c>
      <c r="L577" s="270">
        <v>2.21</v>
      </c>
      <c r="M577" s="270">
        <f t="shared" si="133"/>
        <v>2.21</v>
      </c>
      <c r="N577" s="270">
        <f t="shared" si="131"/>
        <v>2.21</v>
      </c>
      <c r="O577" s="249"/>
      <c r="P577" s="249"/>
      <c r="Q577" s="49">
        <v>2812615400</v>
      </c>
      <c r="R577" s="49" t="s">
        <v>922</v>
      </c>
      <c r="S577" s="49">
        <f t="shared" si="127"/>
        <v>669.49</v>
      </c>
      <c r="T577" s="49">
        <f t="shared" si="128"/>
        <v>587.27</v>
      </c>
      <c r="U577" s="324">
        <v>597.66999999999996</v>
      </c>
      <c r="V577" s="353">
        <v>1274.8399999999999</v>
      </c>
      <c r="Y577" s="49">
        <v>2812615400</v>
      </c>
      <c r="Z577" s="49" t="s">
        <v>922</v>
      </c>
      <c r="AA577" s="324">
        <v>597.66999999999996</v>
      </c>
      <c r="AC577" s="401">
        <v>2812412220</v>
      </c>
      <c r="AD577" t="s">
        <v>881</v>
      </c>
      <c r="AE577" s="406">
        <v>194.55</v>
      </c>
      <c r="AG577" s="401">
        <v>2812406520</v>
      </c>
      <c r="AH577" t="s">
        <v>879</v>
      </c>
      <c r="AI577" s="406">
        <v>141.53</v>
      </c>
    </row>
    <row r="578" spans="2:35">
      <c r="B578" s="210">
        <v>2813910054</v>
      </c>
      <c r="E578" s="211">
        <f t="shared" si="132"/>
        <v>2.6</v>
      </c>
      <c r="F578" s="389">
        <v>2.21</v>
      </c>
      <c r="G578" s="216" t="s">
        <v>1427</v>
      </c>
      <c r="J578" s="49">
        <f t="shared" si="129"/>
        <v>2813910055</v>
      </c>
      <c r="K578" s="212">
        <f t="shared" si="130"/>
        <v>4.57</v>
      </c>
      <c r="L578" s="270">
        <v>3.88</v>
      </c>
      <c r="M578" s="270">
        <f t="shared" si="133"/>
        <v>3.88</v>
      </c>
      <c r="N578" s="270">
        <f t="shared" si="131"/>
        <v>3.8845000000000001</v>
      </c>
      <c r="O578" s="249"/>
      <c r="P578" s="249"/>
      <c r="Q578" s="49">
        <v>2812631000</v>
      </c>
      <c r="R578" s="49" t="s">
        <v>923</v>
      </c>
      <c r="S578" s="49">
        <f t="shared" si="127"/>
        <v>240.38</v>
      </c>
      <c r="T578" s="49">
        <f t="shared" si="128"/>
        <v>210.86</v>
      </c>
      <c r="U578" s="324">
        <v>214.59</v>
      </c>
      <c r="V578" s="353">
        <v>292.33999999999997</v>
      </c>
      <c r="Y578" s="49">
        <v>2812631000</v>
      </c>
      <c r="Z578" s="49" t="s">
        <v>923</v>
      </c>
      <c r="AA578" s="324">
        <v>214.59</v>
      </c>
      <c r="AC578" s="405">
        <v>2812415400</v>
      </c>
      <c r="AD578" t="s">
        <v>1801</v>
      </c>
      <c r="AE578" s="406">
        <v>259.89999999999998</v>
      </c>
      <c r="AG578" s="405">
        <v>2812410000</v>
      </c>
      <c r="AH578" t="s">
        <v>1800</v>
      </c>
      <c r="AI578" s="406">
        <v>304.81</v>
      </c>
    </row>
    <row r="579" spans="2:35">
      <c r="B579" s="210">
        <v>2813910055</v>
      </c>
      <c r="E579" s="211">
        <f t="shared" si="132"/>
        <v>4.57</v>
      </c>
      <c r="F579" s="389">
        <v>3.88</v>
      </c>
      <c r="G579" s="216" t="s">
        <v>1428</v>
      </c>
      <c r="J579" s="49">
        <f t="shared" si="129"/>
        <v>2813910056</v>
      </c>
      <c r="K579" s="212">
        <f t="shared" si="130"/>
        <v>2.89</v>
      </c>
      <c r="L579" s="270">
        <v>2.46</v>
      </c>
      <c r="M579" s="270">
        <f t="shared" si="133"/>
        <v>2.46</v>
      </c>
      <c r="N579" s="270">
        <f t="shared" si="131"/>
        <v>2.4565000000000001</v>
      </c>
      <c r="O579" s="249"/>
      <c r="P579" s="249"/>
      <c r="Q579" s="49">
        <v>2812650700</v>
      </c>
      <c r="R579" s="49" t="s">
        <v>924</v>
      </c>
      <c r="S579" s="49">
        <f t="shared" si="127"/>
        <v>464.5</v>
      </c>
      <c r="T579" s="49">
        <f t="shared" si="128"/>
        <v>407.46</v>
      </c>
      <c r="U579" s="324">
        <v>414.67</v>
      </c>
      <c r="V579" s="353">
        <v>381.01</v>
      </c>
      <c r="Y579" s="49">
        <v>2812650700</v>
      </c>
      <c r="Z579" s="49" t="s">
        <v>924</v>
      </c>
      <c r="AA579" s="324">
        <v>414.67</v>
      </c>
      <c r="AC579" s="49">
        <v>2812420900</v>
      </c>
      <c r="AD579" s="49" t="s">
        <v>1802</v>
      </c>
      <c r="AE579" s="187">
        <v>212.08</v>
      </c>
      <c r="AG579" s="49">
        <v>2812410900</v>
      </c>
      <c r="AH579" s="49" t="s">
        <v>880</v>
      </c>
      <c r="AI579" s="187">
        <v>207.38</v>
      </c>
    </row>
    <row r="580" spans="2:35">
      <c r="B580" s="210">
        <v>2813910056</v>
      </c>
      <c r="E580" s="211">
        <f t="shared" si="132"/>
        <v>2.89</v>
      </c>
      <c r="F580" s="389">
        <v>2.46</v>
      </c>
      <c r="G580" s="216" t="s">
        <v>1429</v>
      </c>
      <c r="J580" s="49">
        <f t="shared" si="129"/>
        <v>2813910057</v>
      </c>
      <c r="K580" s="212">
        <f t="shared" si="130"/>
        <v>3.14</v>
      </c>
      <c r="L580" s="270">
        <v>2.67</v>
      </c>
      <c r="M580" s="270">
        <f t="shared" si="133"/>
        <v>2.67</v>
      </c>
      <c r="N580" s="270">
        <f t="shared" si="131"/>
        <v>2.669</v>
      </c>
      <c r="O580" s="249"/>
      <c r="P580" s="249"/>
      <c r="Q580" s="49">
        <v>2812652100</v>
      </c>
      <c r="R580" s="49" t="s">
        <v>925</v>
      </c>
      <c r="S580" s="49">
        <f t="shared" si="127"/>
        <v>171.44</v>
      </c>
      <c r="T580" s="49">
        <f t="shared" si="128"/>
        <v>150.38999999999999</v>
      </c>
      <c r="U580" s="324">
        <v>153.05000000000001</v>
      </c>
      <c r="V580" s="353">
        <v>376.31</v>
      </c>
      <c r="Y580" s="49">
        <v>2812652100</v>
      </c>
      <c r="Z580" s="49" t="s">
        <v>925</v>
      </c>
      <c r="AA580" s="324">
        <v>153.05000000000001</v>
      </c>
      <c r="AC580" s="401">
        <v>2812430700</v>
      </c>
      <c r="AD580" t="s">
        <v>883</v>
      </c>
      <c r="AE580" s="406">
        <v>191.14</v>
      </c>
      <c r="AG580" s="401">
        <v>2812412220</v>
      </c>
      <c r="AH580" t="s">
        <v>881</v>
      </c>
      <c r="AI580" s="406">
        <v>373.59</v>
      </c>
    </row>
    <row r="581" spans="2:35">
      <c r="B581" s="210">
        <v>2813910057</v>
      </c>
      <c r="E581" s="211">
        <f t="shared" si="132"/>
        <v>3.14</v>
      </c>
      <c r="F581" s="389">
        <v>2.67</v>
      </c>
      <c r="G581" s="216" t="s">
        <v>1430</v>
      </c>
      <c r="J581" s="49">
        <f t="shared" si="129"/>
        <v>2813910058</v>
      </c>
      <c r="K581" s="212">
        <f t="shared" si="130"/>
        <v>3.6</v>
      </c>
      <c r="L581" s="270">
        <v>3.06</v>
      </c>
      <c r="M581" s="270">
        <f t="shared" si="133"/>
        <v>3.06</v>
      </c>
      <c r="N581" s="270">
        <f t="shared" si="131"/>
        <v>3.06</v>
      </c>
      <c r="O581" s="249"/>
      <c r="P581" s="249"/>
      <c r="Q581" s="49">
        <v>2812661800</v>
      </c>
      <c r="R581" s="49" t="s">
        <v>926</v>
      </c>
      <c r="S581" s="49">
        <f t="shared" si="127"/>
        <v>488.79</v>
      </c>
      <c r="T581" s="49">
        <f t="shared" si="128"/>
        <v>428.76</v>
      </c>
      <c r="U581" s="324">
        <v>436.35</v>
      </c>
      <c r="V581" s="353">
        <v>600.15</v>
      </c>
      <c r="Y581" s="49">
        <v>2812661800</v>
      </c>
      <c r="Z581" s="49" t="s">
        <v>926</v>
      </c>
      <c r="AA581" s="324">
        <v>436.35</v>
      </c>
      <c r="AC581" s="403">
        <v>2812431800</v>
      </c>
      <c r="AD581" s="208" t="s">
        <v>884</v>
      </c>
      <c r="AE581" s="406">
        <v>164.63</v>
      </c>
      <c r="AG581" s="403">
        <v>2812415400</v>
      </c>
      <c r="AH581" s="208" t="s">
        <v>1801</v>
      </c>
      <c r="AI581" s="406">
        <v>296.29000000000002</v>
      </c>
    </row>
    <row r="582" spans="2:35">
      <c r="B582" s="210">
        <v>2813910058</v>
      </c>
      <c r="E582" s="211">
        <f t="shared" si="132"/>
        <v>3.6</v>
      </c>
      <c r="F582" s="270">
        <v>3.06</v>
      </c>
      <c r="G582" s="216" t="s">
        <v>1431</v>
      </c>
      <c r="J582" s="49">
        <f t="shared" si="129"/>
        <v>2813910059</v>
      </c>
      <c r="K582" s="212">
        <f t="shared" si="130"/>
        <v>5.51</v>
      </c>
      <c r="L582" s="270">
        <v>4.68</v>
      </c>
      <c r="M582" s="270">
        <f t="shared" si="133"/>
        <v>4.68</v>
      </c>
      <c r="N582" s="270">
        <f t="shared" si="131"/>
        <v>4.6834999999999996</v>
      </c>
      <c r="O582" s="249"/>
      <c r="P582" s="249"/>
      <c r="Q582" s="49">
        <v>2812700000</v>
      </c>
      <c r="R582" s="49" t="s">
        <v>927</v>
      </c>
      <c r="S582" s="49">
        <f t="shared" si="127"/>
        <v>1298.72</v>
      </c>
      <c r="T582" s="49">
        <f t="shared" si="128"/>
        <v>400.9</v>
      </c>
      <c r="U582" s="324">
        <v>968.53</v>
      </c>
      <c r="V582" s="353">
        <v>215.67</v>
      </c>
      <c r="Y582" s="49">
        <v>2812700000</v>
      </c>
      <c r="Z582" s="49" t="s">
        <v>927</v>
      </c>
      <c r="AA582" s="324">
        <v>968.53</v>
      </c>
      <c r="AC582" s="403">
        <v>2812432100</v>
      </c>
      <c r="AD582" s="208" t="s">
        <v>885</v>
      </c>
      <c r="AE582" s="406">
        <v>32.06</v>
      </c>
      <c r="AG582" s="403">
        <v>2812420900</v>
      </c>
      <c r="AH582" s="208" t="s">
        <v>1802</v>
      </c>
      <c r="AI582" s="406">
        <v>241.77</v>
      </c>
    </row>
    <row r="583" spans="2:35">
      <c r="B583" s="210">
        <v>2813910059</v>
      </c>
      <c r="E583" s="211">
        <f t="shared" si="132"/>
        <v>5.51</v>
      </c>
      <c r="F583" s="270">
        <v>4.68</v>
      </c>
      <c r="G583" s="216" t="s">
        <v>1432</v>
      </c>
      <c r="J583" s="49">
        <f t="shared" si="129"/>
        <v>2813910060</v>
      </c>
      <c r="K583" s="212">
        <f t="shared" si="130"/>
        <v>5.99</v>
      </c>
      <c r="L583" s="270">
        <v>5.09</v>
      </c>
      <c r="M583" s="270">
        <f t="shared" si="133"/>
        <v>5.09</v>
      </c>
      <c r="N583" s="270">
        <f t="shared" si="131"/>
        <v>5.0914999999999999</v>
      </c>
      <c r="O583" s="249"/>
      <c r="P583" s="249"/>
      <c r="Q583" s="49">
        <v>2812700200</v>
      </c>
      <c r="R583" s="49" t="s">
        <v>928</v>
      </c>
      <c r="S583" s="49">
        <f t="shared" si="127"/>
        <v>255.47</v>
      </c>
      <c r="T583" s="49">
        <f t="shared" si="128"/>
        <v>224.1</v>
      </c>
      <c r="U583" s="324">
        <v>228.07</v>
      </c>
      <c r="V583" s="353">
        <v>416.39</v>
      </c>
      <c r="Y583" s="49">
        <v>2812700200</v>
      </c>
      <c r="Z583" s="49" t="s">
        <v>928</v>
      </c>
      <c r="AA583" s="324">
        <v>228.07</v>
      </c>
      <c r="AC583" s="403">
        <v>2812441400</v>
      </c>
      <c r="AD583" s="208" t="s">
        <v>886</v>
      </c>
      <c r="AE583" s="406">
        <v>174.9</v>
      </c>
      <c r="AG583" s="403">
        <v>2812430700</v>
      </c>
      <c r="AH583" s="208" t="s">
        <v>883</v>
      </c>
      <c r="AI583" s="406">
        <v>217.9</v>
      </c>
    </row>
    <row r="584" spans="2:35">
      <c r="B584" s="210">
        <v>2813910060</v>
      </c>
      <c r="E584" s="211">
        <f t="shared" si="132"/>
        <v>5.99</v>
      </c>
      <c r="F584" s="270">
        <v>5.09</v>
      </c>
      <c r="G584" s="216" t="s">
        <v>1433</v>
      </c>
      <c r="J584" s="49">
        <f t="shared" si="129"/>
        <v>2813910061</v>
      </c>
      <c r="K584" s="212">
        <f t="shared" si="130"/>
        <v>6.12</v>
      </c>
      <c r="L584" s="270">
        <v>5.2</v>
      </c>
      <c r="M584" s="270">
        <f t="shared" si="133"/>
        <v>5.2</v>
      </c>
      <c r="N584" s="270">
        <f t="shared" si="131"/>
        <v>5.202</v>
      </c>
      <c r="O584" s="249"/>
      <c r="P584" s="249"/>
      <c r="Q584" s="49">
        <v>2812700300</v>
      </c>
      <c r="R584" s="49" t="s">
        <v>929</v>
      </c>
      <c r="S584" s="49">
        <f t="shared" si="127"/>
        <v>316.67</v>
      </c>
      <c r="T584" s="49">
        <f t="shared" si="128"/>
        <v>277.77999999999997</v>
      </c>
      <c r="U584" s="324">
        <v>282.69</v>
      </c>
      <c r="V584" s="353">
        <v>153.69999999999999</v>
      </c>
      <c r="Y584" s="49">
        <v>2812700300</v>
      </c>
      <c r="Z584" s="49" t="s">
        <v>929</v>
      </c>
      <c r="AA584" s="324">
        <v>282.69</v>
      </c>
      <c r="AC584" s="403">
        <v>2812441800</v>
      </c>
      <c r="AD584" s="208" t="s">
        <v>887</v>
      </c>
      <c r="AE584" s="406">
        <v>171.23</v>
      </c>
      <c r="AG584" s="403">
        <v>2812431800</v>
      </c>
      <c r="AH584" s="208" t="s">
        <v>884</v>
      </c>
      <c r="AI584" s="406">
        <v>187.68</v>
      </c>
    </row>
    <row r="585" spans="2:35">
      <c r="B585" s="210">
        <v>2813910061</v>
      </c>
      <c r="E585" s="211">
        <f t="shared" si="132"/>
        <v>6.12</v>
      </c>
      <c r="F585" s="270">
        <v>5.2</v>
      </c>
      <c r="G585" s="216" t="s">
        <v>1434</v>
      </c>
      <c r="J585" s="49">
        <f t="shared" si="129"/>
        <v>2813910062</v>
      </c>
      <c r="K585" s="212">
        <f t="shared" si="130"/>
        <v>4.17</v>
      </c>
      <c r="L585" s="270">
        <v>3.54</v>
      </c>
      <c r="M585" s="270">
        <f t="shared" si="133"/>
        <v>3.54</v>
      </c>
      <c r="N585" s="270">
        <f t="shared" si="131"/>
        <v>3.5444999999999998</v>
      </c>
      <c r="O585" s="249"/>
      <c r="P585" s="249"/>
      <c r="Q585" s="49">
        <v>2812700400</v>
      </c>
      <c r="R585" s="49" t="s">
        <v>930</v>
      </c>
      <c r="S585" s="49">
        <f t="shared" si="127"/>
        <v>305.66000000000003</v>
      </c>
      <c r="T585" s="49">
        <f t="shared" si="128"/>
        <v>268.12</v>
      </c>
      <c r="U585" s="324">
        <v>272.86</v>
      </c>
      <c r="V585" s="353">
        <v>171.88</v>
      </c>
      <c r="Y585" s="49">
        <v>2812700400</v>
      </c>
      <c r="Z585" s="49" t="s">
        <v>930</v>
      </c>
      <c r="AA585" s="324">
        <v>272.86</v>
      </c>
      <c r="AC585" s="403">
        <v>2812442000</v>
      </c>
      <c r="AD585" s="208" t="s">
        <v>888</v>
      </c>
      <c r="AE585" s="406">
        <v>171.23</v>
      </c>
      <c r="AG585" s="403">
        <v>2812432100</v>
      </c>
      <c r="AH585" s="208" t="s">
        <v>885</v>
      </c>
      <c r="AI585" s="406">
        <v>36.549999999999997</v>
      </c>
    </row>
    <row r="586" spans="2:35">
      <c r="B586" s="210">
        <v>2813910062</v>
      </c>
      <c r="E586" s="211">
        <f t="shared" si="132"/>
        <v>4.17</v>
      </c>
      <c r="F586" s="270">
        <v>3.54</v>
      </c>
      <c r="G586" s="216" t="s">
        <v>1435</v>
      </c>
      <c r="J586" s="49">
        <f t="shared" si="129"/>
        <v>2813910063</v>
      </c>
      <c r="K586" s="212">
        <f t="shared" si="130"/>
        <v>3.26</v>
      </c>
      <c r="L586" s="270">
        <v>2.77</v>
      </c>
      <c r="M586" s="270">
        <f t="shared" si="133"/>
        <v>2.77</v>
      </c>
      <c r="N586" s="270">
        <f t="shared" si="131"/>
        <v>2.7709999999999999</v>
      </c>
      <c r="O586" s="249"/>
      <c r="P586" s="249"/>
      <c r="Q586" s="49">
        <v>2812700500</v>
      </c>
      <c r="R586" s="49" t="s">
        <v>931</v>
      </c>
      <c r="S586" s="49">
        <f t="shared" si="127"/>
        <v>517.96</v>
      </c>
      <c r="T586" s="49">
        <f t="shared" si="128"/>
        <v>454.35</v>
      </c>
      <c r="U586" s="324">
        <v>462.39</v>
      </c>
      <c r="V586" s="353">
        <v>438.18</v>
      </c>
      <c r="Y586" s="49">
        <v>2812700500</v>
      </c>
      <c r="Z586" s="49" t="s">
        <v>931</v>
      </c>
      <c r="AA586" s="324">
        <v>462.39</v>
      </c>
      <c r="AC586" s="403">
        <v>2812453000</v>
      </c>
      <c r="AD586" s="208" t="s">
        <v>889</v>
      </c>
      <c r="AE586" s="406">
        <v>239.8</v>
      </c>
      <c r="AG586" s="403">
        <v>2812441400</v>
      </c>
      <c r="AH586" s="208" t="s">
        <v>886</v>
      </c>
      <c r="AI586" s="406">
        <v>199.39</v>
      </c>
    </row>
    <row r="587" spans="2:35">
      <c r="B587" s="210">
        <v>2813910063</v>
      </c>
      <c r="E587" s="211">
        <f t="shared" si="132"/>
        <v>3.26</v>
      </c>
      <c r="F587" s="270">
        <v>2.77</v>
      </c>
      <c r="G587" s="216" t="s">
        <v>1436</v>
      </c>
      <c r="J587" s="49">
        <f t="shared" si="129"/>
        <v>2813910064</v>
      </c>
      <c r="K587" s="212">
        <f t="shared" si="130"/>
        <v>4.22</v>
      </c>
      <c r="L587" s="270">
        <v>3.59</v>
      </c>
      <c r="M587" s="270">
        <f t="shared" si="133"/>
        <v>3.59</v>
      </c>
      <c r="N587" s="270">
        <f t="shared" si="131"/>
        <v>3.5869999999999997</v>
      </c>
      <c r="O587" s="249"/>
      <c r="P587" s="249"/>
      <c r="Q587" s="49">
        <v>2812700600</v>
      </c>
      <c r="R587" s="49" t="s">
        <v>932</v>
      </c>
      <c r="S587" s="49">
        <f t="shared" si="127"/>
        <v>255.47</v>
      </c>
      <c r="T587" s="49">
        <f t="shared" si="128"/>
        <v>224.1</v>
      </c>
      <c r="U587" s="324">
        <v>228.07</v>
      </c>
      <c r="V587" s="353">
        <v>1061.25</v>
      </c>
      <c r="Y587" s="49">
        <v>2812700600</v>
      </c>
      <c r="Z587" s="49" t="s">
        <v>932</v>
      </c>
      <c r="AA587" s="324">
        <v>228.07</v>
      </c>
      <c r="AC587" s="403">
        <v>2812500000</v>
      </c>
      <c r="AD587" s="208" t="s">
        <v>890</v>
      </c>
      <c r="AE587" s="406">
        <v>147.38999999999999</v>
      </c>
      <c r="AG587" s="403">
        <v>2812441800</v>
      </c>
      <c r="AH587" s="208" t="s">
        <v>887</v>
      </c>
      <c r="AI587" s="406">
        <v>195.2</v>
      </c>
    </row>
    <row r="588" spans="2:35">
      <c r="B588" s="210">
        <v>2813910064</v>
      </c>
      <c r="E588" s="211">
        <f t="shared" si="132"/>
        <v>4.22</v>
      </c>
      <c r="F588" s="270">
        <v>3.59</v>
      </c>
      <c r="G588" s="216" t="s">
        <v>1437</v>
      </c>
      <c r="J588" s="49">
        <f t="shared" si="129"/>
        <v>2813910065</v>
      </c>
      <c r="K588" s="212">
        <f t="shared" si="130"/>
        <v>4.17</v>
      </c>
      <c r="L588" s="270">
        <v>3.54</v>
      </c>
      <c r="M588" s="270">
        <f t="shared" si="133"/>
        <v>3.54</v>
      </c>
      <c r="N588" s="270">
        <f t="shared" si="131"/>
        <v>3.5444999999999998</v>
      </c>
      <c r="O588" s="249"/>
      <c r="P588" s="249"/>
      <c r="Q588" s="49">
        <v>2812702220</v>
      </c>
      <c r="R588" s="49" t="s">
        <v>933</v>
      </c>
      <c r="S588" s="49">
        <f t="shared" si="127"/>
        <v>378.84</v>
      </c>
      <c r="T588" s="49">
        <f t="shared" si="128"/>
        <v>332.32</v>
      </c>
      <c r="U588" s="324">
        <v>338.2</v>
      </c>
      <c r="V588" s="353">
        <v>229.02</v>
      </c>
      <c r="Y588" s="49">
        <v>2812702220</v>
      </c>
      <c r="Z588" s="49" t="s">
        <v>933</v>
      </c>
      <c r="AA588" s="324">
        <v>338.2</v>
      </c>
      <c r="AC588" s="403">
        <v>2812500200</v>
      </c>
      <c r="AD588" s="208" t="s">
        <v>891</v>
      </c>
      <c r="AE588" s="406">
        <v>115.6</v>
      </c>
      <c r="AG588" s="403">
        <v>2812442000</v>
      </c>
      <c r="AH588" s="208" t="s">
        <v>888</v>
      </c>
      <c r="AI588" s="406">
        <v>195.2</v>
      </c>
    </row>
    <row r="589" spans="2:35">
      <c r="B589" s="210">
        <v>2813910065</v>
      </c>
      <c r="E589" s="211">
        <f t="shared" si="132"/>
        <v>4.17</v>
      </c>
      <c r="F589" s="270">
        <v>3.54</v>
      </c>
      <c r="G589" s="216" t="s">
        <v>1438</v>
      </c>
      <c r="J589" s="49">
        <f t="shared" si="129"/>
        <v>2813910066</v>
      </c>
      <c r="K589" s="212">
        <f t="shared" si="130"/>
        <v>8.23</v>
      </c>
      <c r="L589" s="270">
        <v>7</v>
      </c>
      <c r="M589" s="270">
        <f t="shared" si="133"/>
        <v>7</v>
      </c>
      <c r="N589" s="270">
        <f t="shared" si="131"/>
        <v>6.9954999999999998</v>
      </c>
      <c r="O589" s="249"/>
      <c r="P589" s="249"/>
      <c r="Q589" s="49">
        <v>2812703000</v>
      </c>
      <c r="R589" s="49" t="s">
        <v>934</v>
      </c>
      <c r="S589" s="49">
        <f t="shared" si="127"/>
        <v>1937.57</v>
      </c>
      <c r="T589" s="49">
        <f t="shared" si="128"/>
        <v>1699.62</v>
      </c>
      <c r="U589" s="324">
        <v>1843.17</v>
      </c>
      <c r="V589" s="353">
        <v>283.88</v>
      </c>
      <c r="Y589" s="49">
        <v>2812703000</v>
      </c>
      <c r="Z589" s="49" t="s">
        <v>934</v>
      </c>
      <c r="AA589" s="324">
        <v>1843.17</v>
      </c>
      <c r="AC589" s="403">
        <v>2812500300</v>
      </c>
      <c r="AD589" s="208" t="s">
        <v>892</v>
      </c>
      <c r="AE589" s="406">
        <v>126.31</v>
      </c>
      <c r="AG589" s="403">
        <v>2812453000</v>
      </c>
      <c r="AH589" s="208" t="s">
        <v>889</v>
      </c>
      <c r="AI589" s="406">
        <v>273.37</v>
      </c>
    </row>
    <row r="590" spans="2:35">
      <c r="B590" s="210">
        <v>2813910066</v>
      </c>
      <c r="E590" s="211">
        <f t="shared" si="132"/>
        <v>8.23</v>
      </c>
      <c r="F590" s="270">
        <v>7</v>
      </c>
      <c r="G590" s="216" t="s">
        <v>1439</v>
      </c>
      <c r="J590" s="49">
        <f t="shared" si="129"/>
        <v>2813910067</v>
      </c>
      <c r="K590" s="212">
        <f t="shared" si="130"/>
        <v>7.47</v>
      </c>
      <c r="L590" s="270">
        <v>6.35</v>
      </c>
      <c r="M590" s="270">
        <f t="shared" si="133"/>
        <v>6.35</v>
      </c>
      <c r="N590" s="270">
        <f t="shared" si="131"/>
        <v>6.3494999999999999</v>
      </c>
      <c r="O590" s="249"/>
      <c r="P590" s="249"/>
      <c r="Q590" s="49">
        <v>2812705100</v>
      </c>
      <c r="R590" s="49" t="s">
        <v>935</v>
      </c>
      <c r="S590" s="49">
        <f t="shared" si="127"/>
        <v>1849.56</v>
      </c>
      <c r="T590" s="49">
        <f t="shared" si="128"/>
        <v>1622.42</v>
      </c>
      <c r="U590" s="324">
        <v>1651.14</v>
      </c>
      <c r="V590" s="353">
        <v>273.98</v>
      </c>
      <c r="Y590" s="49">
        <v>2812705100</v>
      </c>
      <c r="Z590" s="49" t="s">
        <v>935</v>
      </c>
      <c r="AA590" s="324">
        <v>1651.14</v>
      </c>
      <c r="AC590" s="403">
        <v>2812500400</v>
      </c>
      <c r="AD590" s="208" t="s">
        <v>893</v>
      </c>
      <c r="AE590" s="406">
        <v>126.31</v>
      </c>
      <c r="AG590" s="403">
        <v>2812500000</v>
      </c>
      <c r="AH590" s="208" t="s">
        <v>890</v>
      </c>
      <c r="AI590" s="406">
        <v>371.23</v>
      </c>
    </row>
    <row r="591" spans="2:35">
      <c r="B591" s="210">
        <v>2813910067</v>
      </c>
      <c r="E591" s="211">
        <f t="shared" si="132"/>
        <v>7.47</v>
      </c>
      <c r="F591" s="270">
        <v>6.35</v>
      </c>
      <c r="G591" s="216" t="s">
        <v>1440</v>
      </c>
      <c r="J591" s="49">
        <f t="shared" si="129"/>
        <v>2813910068</v>
      </c>
      <c r="K591" s="212">
        <f t="shared" si="130"/>
        <v>2.4300000000000002</v>
      </c>
      <c r="L591" s="270">
        <v>2.0699999999999998</v>
      </c>
      <c r="M591" s="270">
        <f t="shared" si="133"/>
        <v>2.0699999999999998</v>
      </c>
      <c r="N591" s="270">
        <f t="shared" si="131"/>
        <v>2.0655000000000001</v>
      </c>
      <c r="O591" s="249"/>
      <c r="P591" s="249"/>
      <c r="Q591" s="49">
        <v>2812705400</v>
      </c>
      <c r="R591" s="49" t="s">
        <v>936</v>
      </c>
      <c r="S591" s="49">
        <f t="shared" ref="S591:S654" si="134">VLOOKUP(Q591,$AG$13:$AI$982,3,FALSE)</f>
        <v>559.80999999999995</v>
      </c>
      <c r="T591" s="49">
        <f t="shared" ref="T591:T654" si="135">VLOOKUP(Q591,$AC$13:$AE$982,3,FALSE)</f>
        <v>491.06</v>
      </c>
      <c r="U591" s="324">
        <v>499.76</v>
      </c>
      <c r="V591" s="353">
        <v>464.31</v>
      </c>
      <c r="Y591" s="49">
        <v>2812705400</v>
      </c>
      <c r="Z591" s="49" t="s">
        <v>936</v>
      </c>
      <c r="AA591" s="324">
        <v>499.76</v>
      </c>
      <c r="AC591" s="403">
        <v>2812500500</v>
      </c>
      <c r="AD591" s="208" t="s">
        <v>894</v>
      </c>
      <c r="AE591" s="406">
        <v>171.99</v>
      </c>
      <c r="AG591" s="403">
        <v>2812500200</v>
      </c>
      <c r="AH591" s="208" t="s">
        <v>891</v>
      </c>
      <c r="AI591" s="406">
        <v>131.78</v>
      </c>
    </row>
    <row r="592" spans="2:35">
      <c r="B592" s="210">
        <v>2813910068</v>
      </c>
      <c r="E592" s="211">
        <f t="shared" si="132"/>
        <v>2.4300000000000002</v>
      </c>
      <c r="F592" s="270">
        <v>2.0699999999999998</v>
      </c>
      <c r="G592" s="216" t="s">
        <v>1441</v>
      </c>
      <c r="J592" s="49">
        <f t="shared" si="129"/>
        <v>2813910069</v>
      </c>
      <c r="K592" s="212">
        <f t="shared" si="130"/>
        <v>2.68</v>
      </c>
      <c r="L592" s="270">
        <v>2.2799999999999998</v>
      </c>
      <c r="M592" s="270">
        <f t="shared" si="133"/>
        <v>2.2799999999999998</v>
      </c>
      <c r="N592" s="270">
        <f t="shared" si="131"/>
        <v>2.278</v>
      </c>
      <c r="O592" s="249"/>
      <c r="P592" s="249"/>
      <c r="Q592" s="49">
        <v>2812706510</v>
      </c>
      <c r="R592" s="49" t="s">
        <v>937</v>
      </c>
      <c r="S592" s="49">
        <f t="shared" si="134"/>
        <v>428.15</v>
      </c>
      <c r="T592" s="49">
        <f t="shared" si="135"/>
        <v>375.57</v>
      </c>
      <c r="U592" s="324">
        <v>382.21</v>
      </c>
      <c r="V592" s="353">
        <v>229.02</v>
      </c>
      <c r="Y592" s="49">
        <v>2812706510</v>
      </c>
      <c r="Z592" s="49" t="s">
        <v>937</v>
      </c>
      <c r="AA592" s="324">
        <v>382.21</v>
      </c>
      <c r="AC592" s="401">
        <v>2812500600</v>
      </c>
      <c r="AD592" t="s">
        <v>895</v>
      </c>
      <c r="AE592" s="406">
        <v>115.6</v>
      </c>
      <c r="AG592" s="401">
        <v>2812500300</v>
      </c>
      <c r="AH592" t="s">
        <v>892</v>
      </c>
      <c r="AI592" s="406">
        <v>143.99</v>
      </c>
    </row>
    <row r="593" spans="2:35">
      <c r="B593" s="210">
        <v>2813910069</v>
      </c>
      <c r="E593" s="211">
        <f t="shared" si="132"/>
        <v>2.68</v>
      </c>
      <c r="F593" s="270">
        <v>2.2799999999999998</v>
      </c>
      <c r="G593" s="216" t="s">
        <v>1442</v>
      </c>
      <c r="J593" s="49">
        <f t="shared" si="129"/>
        <v>2813910070</v>
      </c>
      <c r="K593" s="212">
        <f t="shared" si="130"/>
        <v>2.52</v>
      </c>
      <c r="L593" s="270">
        <v>2.14</v>
      </c>
      <c r="M593" s="270">
        <f t="shared" si="133"/>
        <v>2.14</v>
      </c>
      <c r="N593" s="270">
        <f t="shared" si="131"/>
        <v>2.1419999999999999</v>
      </c>
      <c r="O593" s="249"/>
      <c r="P593" s="249"/>
      <c r="Q593" s="49">
        <v>2812710900</v>
      </c>
      <c r="R593" s="49" t="s">
        <v>938</v>
      </c>
      <c r="S593" s="49">
        <f t="shared" si="134"/>
        <v>496.48</v>
      </c>
      <c r="T593" s="49">
        <f t="shared" si="135"/>
        <v>435.51</v>
      </c>
      <c r="U593" s="324">
        <v>443.22</v>
      </c>
      <c r="V593" s="353">
        <v>339.61</v>
      </c>
      <c r="Y593" s="49">
        <v>2812710900</v>
      </c>
      <c r="Z593" s="49" t="s">
        <v>938</v>
      </c>
      <c r="AA593" s="324">
        <v>443.22</v>
      </c>
      <c r="AC593" s="401">
        <v>2812502220</v>
      </c>
      <c r="AD593" t="s">
        <v>896</v>
      </c>
      <c r="AE593" s="406">
        <v>173.44</v>
      </c>
      <c r="AG593" s="401">
        <v>2812500400</v>
      </c>
      <c r="AH593" t="s">
        <v>893</v>
      </c>
      <c r="AI593" s="406">
        <v>143.99</v>
      </c>
    </row>
    <row r="594" spans="2:35">
      <c r="B594" s="210">
        <v>2813910070</v>
      </c>
      <c r="E594" s="211">
        <f t="shared" si="132"/>
        <v>2.52</v>
      </c>
      <c r="F594" s="270">
        <v>2.14</v>
      </c>
      <c r="G594" s="216" t="s">
        <v>1443</v>
      </c>
      <c r="J594" s="49">
        <f t="shared" si="129"/>
        <v>2813910071</v>
      </c>
      <c r="K594" s="212">
        <f t="shared" si="130"/>
        <v>2.25</v>
      </c>
      <c r="L594" s="270">
        <v>1.91</v>
      </c>
      <c r="M594" s="270">
        <f t="shared" si="133"/>
        <v>1.91</v>
      </c>
      <c r="N594" s="270">
        <f t="shared" si="131"/>
        <v>1.9124999999999999</v>
      </c>
      <c r="O594" s="249"/>
      <c r="P594" s="249"/>
      <c r="Q594" s="49">
        <v>2812712220</v>
      </c>
      <c r="R594" s="49" t="s">
        <v>939</v>
      </c>
      <c r="S594" s="49">
        <f t="shared" si="134"/>
        <v>455.5</v>
      </c>
      <c r="T594" s="49">
        <f t="shared" si="135"/>
        <v>233.47</v>
      </c>
      <c r="U594" s="324">
        <v>396.09</v>
      </c>
      <c r="V594" s="353">
        <v>2054.4299999999998</v>
      </c>
      <c r="Y594" s="49">
        <v>2812712220</v>
      </c>
      <c r="Z594" s="49" t="s">
        <v>939</v>
      </c>
      <c r="AA594" s="324">
        <v>396.09</v>
      </c>
      <c r="AC594" s="401">
        <v>2812503000</v>
      </c>
      <c r="AD594" t="s">
        <v>897</v>
      </c>
      <c r="AE594" s="406">
        <v>943.74</v>
      </c>
      <c r="AG594" s="401">
        <v>2812500500</v>
      </c>
      <c r="AH594" t="s">
        <v>894</v>
      </c>
      <c r="AI594" s="406">
        <v>196.07</v>
      </c>
    </row>
    <row r="595" spans="2:35">
      <c r="B595" s="210">
        <v>2813910071</v>
      </c>
      <c r="E595" s="211">
        <f t="shared" si="132"/>
        <v>2.25</v>
      </c>
      <c r="F595" s="270">
        <v>1.91</v>
      </c>
      <c r="G595" s="216" t="s">
        <v>1445</v>
      </c>
      <c r="J595" s="49">
        <f t="shared" si="129"/>
        <v>2813910072</v>
      </c>
      <c r="K595" s="212">
        <f t="shared" si="130"/>
        <v>4.43</v>
      </c>
      <c r="L595" s="270">
        <v>3.77</v>
      </c>
      <c r="M595" s="270">
        <f t="shared" si="133"/>
        <v>3.77</v>
      </c>
      <c r="N595" s="270">
        <f t="shared" si="131"/>
        <v>3.7654999999999998</v>
      </c>
      <c r="O595" s="249"/>
      <c r="P595" s="249"/>
      <c r="Q595" s="49">
        <v>2812715400</v>
      </c>
      <c r="R595" s="49" t="s">
        <v>940</v>
      </c>
      <c r="S595" s="49">
        <f t="shared" si="134"/>
        <v>900.24</v>
      </c>
      <c r="T595" s="49">
        <f t="shared" si="135"/>
        <v>789.68</v>
      </c>
      <c r="U595" s="324">
        <v>803.65</v>
      </c>
      <c r="V595" s="353">
        <v>1658.05</v>
      </c>
      <c r="Y595" s="49">
        <v>2812715400</v>
      </c>
      <c r="Z595" s="49" t="s">
        <v>940</v>
      </c>
      <c r="AA595" s="324">
        <v>803.65</v>
      </c>
      <c r="AC595" s="401">
        <v>2812505100</v>
      </c>
      <c r="AD595" t="s">
        <v>898</v>
      </c>
      <c r="AE595" s="406">
        <v>669.53</v>
      </c>
      <c r="AG595" s="401">
        <v>2812500600</v>
      </c>
      <c r="AH595" t="s">
        <v>895</v>
      </c>
      <c r="AI595" s="406">
        <v>131.78</v>
      </c>
    </row>
    <row r="596" spans="2:35">
      <c r="B596" s="210">
        <v>2813910072</v>
      </c>
      <c r="E596" s="211">
        <f t="shared" si="132"/>
        <v>4.43</v>
      </c>
      <c r="F596" s="270">
        <v>3.77</v>
      </c>
      <c r="G596" s="216" t="s">
        <v>1447</v>
      </c>
      <c r="J596" s="49">
        <f t="shared" si="129"/>
        <v>2813910073</v>
      </c>
      <c r="K596" s="212">
        <f t="shared" si="130"/>
        <v>2.91</v>
      </c>
      <c r="L596" s="270">
        <v>2.4700000000000002</v>
      </c>
      <c r="M596" s="270">
        <f t="shared" si="133"/>
        <v>2.4700000000000002</v>
      </c>
      <c r="N596" s="270">
        <f t="shared" si="131"/>
        <v>2.4735</v>
      </c>
      <c r="O596" s="249"/>
      <c r="P596" s="249"/>
      <c r="Q596" s="49">
        <v>2812741000</v>
      </c>
      <c r="R596" s="49" t="s">
        <v>941</v>
      </c>
      <c r="S596" s="49">
        <f t="shared" si="134"/>
        <v>300.44</v>
      </c>
      <c r="T596" s="49">
        <f t="shared" si="135"/>
        <v>263.54000000000002</v>
      </c>
      <c r="U596" s="324">
        <v>268.2</v>
      </c>
      <c r="V596" s="353">
        <v>501.85</v>
      </c>
      <c r="Y596" s="49">
        <v>2812741000</v>
      </c>
      <c r="Z596" s="49" t="s">
        <v>941</v>
      </c>
      <c r="AA596" s="324">
        <v>268.2</v>
      </c>
      <c r="AC596" s="401">
        <v>2812505500</v>
      </c>
      <c r="AD596" t="s">
        <v>899</v>
      </c>
      <c r="AE596" s="406">
        <v>640.29999999999995</v>
      </c>
      <c r="AG596" s="401">
        <v>2812502220</v>
      </c>
      <c r="AH596" t="s">
        <v>896</v>
      </c>
      <c r="AI596" s="406">
        <v>197.72</v>
      </c>
    </row>
    <row r="597" spans="2:35">
      <c r="B597" s="210">
        <v>2813910073</v>
      </c>
      <c r="E597" s="211">
        <f t="shared" si="132"/>
        <v>2.91</v>
      </c>
      <c r="F597" s="270">
        <v>2.4700000000000002</v>
      </c>
      <c r="G597" s="216" t="s">
        <v>1448</v>
      </c>
      <c r="J597" s="49">
        <f t="shared" si="129"/>
        <v>2813910074</v>
      </c>
      <c r="K597" s="212">
        <f t="shared" si="130"/>
        <v>3.68</v>
      </c>
      <c r="L597" s="270">
        <v>3.13</v>
      </c>
      <c r="M597" s="270">
        <f t="shared" si="133"/>
        <v>3.13</v>
      </c>
      <c r="N597" s="270">
        <f t="shared" si="131"/>
        <v>3.1280000000000001</v>
      </c>
      <c r="O597" s="249"/>
      <c r="P597" s="249"/>
      <c r="Q597" s="49">
        <v>2812760700</v>
      </c>
      <c r="R597" s="49" t="s">
        <v>942</v>
      </c>
      <c r="S597" s="49">
        <f t="shared" si="134"/>
        <v>542.59</v>
      </c>
      <c r="T597" s="49">
        <f t="shared" si="135"/>
        <v>475.96</v>
      </c>
      <c r="U597" s="324">
        <v>484.38</v>
      </c>
      <c r="V597" s="353">
        <v>383.81</v>
      </c>
      <c r="Y597" s="49">
        <v>2812760700</v>
      </c>
      <c r="Z597" s="49" t="s">
        <v>942</v>
      </c>
      <c r="AA597" s="324">
        <v>484.38</v>
      </c>
      <c r="AC597" s="401">
        <v>2812506520</v>
      </c>
      <c r="AD597" t="s">
        <v>900</v>
      </c>
      <c r="AE597" s="406">
        <v>149.36000000000001</v>
      </c>
      <c r="AG597" s="401">
        <v>2812503000</v>
      </c>
      <c r="AH597" t="s">
        <v>897</v>
      </c>
      <c r="AI597" s="406">
        <v>1075.8599999999999</v>
      </c>
    </row>
    <row r="598" spans="2:35">
      <c r="B598" s="210">
        <v>2813910074</v>
      </c>
      <c r="E598" s="211">
        <f t="shared" si="132"/>
        <v>3.68</v>
      </c>
      <c r="F598" s="270">
        <v>3.13</v>
      </c>
      <c r="G598" s="216" t="s">
        <v>1449</v>
      </c>
      <c r="J598" s="49">
        <f t="shared" si="129"/>
        <v>2813910075</v>
      </c>
      <c r="K598" s="212">
        <f t="shared" si="130"/>
        <v>5.22</v>
      </c>
      <c r="L598" s="270">
        <v>4.4400000000000004</v>
      </c>
      <c r="M598" s="270">
        <f t="shared" si="133"/>
        <v>4.4400000000000004</v>
      </c>
      <c r="N598" s="270">
        <f t="shared" si="131"/>
        <v>4.4369999999999994</v>
      </c>
      <c r="O598" s="249"/>
      <c r="P598" s="249"/>
      <c r="Q598" s="49">
        <v>2812762100</v>
      </c>
      <c r="R598" s="49" t="s">
        <v>943</v>
      </c>
      <c r="S598" s="49">
        <f t="shared" si="134"/>
        <v>242.26</v>
      </c>
      <c r="T598" s="49">
        <f t="shared" si="135"/>
        <v>212.51</v>
      </c>
      <c r="U598" s="324">
        <v>216.27</v>
      </c>
      <c r="V598" s="353">
        <v>445.07</v>
      </c>
      <c r="Y598" s="49">
        <v>2812762100</v>
      </c>
      <c r="Z598" s="49" t="s">
        <v>943</v>
      </c>
      <c r="AA598" s="324">
        <v>216.27</v>
      </c>
      <c r="AC598" s="49">
        <v>2812510000</v>
      </c>
      <c r="AD598" s="49" t="s">
        <v>1803</v>
      </c>
      <c r="AE598" s="187">
        <v>332.39</v>
      </c>
      <c r="AG598" s="49">
        <v>2812505100</v>
      </c>
      <c r="AH598" s="49" t="s">
        <v>898</v>
      </c>
      <c r="AI598" s="187">
        <v>763.26</v>
      </c>
    </row>
    <row r="599" spans="2:35">
      <c r="B599" s="210">
        <v>2813910075</v>
      </c>
      <c r="E599" s="211">
        <f t="shared" si="132"/>
        <v>5.22</v>
      </c>
      <c r="F599" s="270">
        <v>4.4400000000000004</v>
      </c>
      <c r="G599" s="216" t="s">
        <v>1450</v>
      </c>
      <c r="J599" s="49">
        <f t="shared" si="129"/>
        <v>2813910076</v>
      </c>
      <c r="K599" s="212">
        <f t="shared" si="130"/>
        <v>2.6</v>
      </c>
      <c r="L599" s="270">
        <v>2.21</v>
      </c>
      <c r="M599" s="270">
        <f t="shared" si="133"/>
        <v>2.21</v>
      </c>
      <c r="N599" s="270">
        <f t="shared" si="131"/>
        <v>2.21</v>
      </c>
      <c r="O599" s="249"/>
      <c r="P599" s="249"/>
      <c r="Q599" s="49">
        <v>2812771800</v>
      </c>
      <c r="R599" s="49" t="s">
        <v>944</v>
      </c>
      <c r="S599" s="49">
        <f t="shared" si="134"/>
        <v>715.95</v>
      </c>
      <c r="T599" s="49">
        <f t="shared" si="135"/>
        <v>628.03</v>
      </c>
      <c r="U599" s="324">
        <v>639.15</v>
      </c>
      <c r="V599" s="353">
        <v>397.79</v>
      </c>
      <c r="Y599" s="49">
        <v>2812771800</v>
      </c>
      <c r="Z599" s="49" t="s">
        <v>944</v>
      </c>
      <c r="AA599" s="324">
        <v>639.15</v>
      </c>
      <c r="AC599" s="49">
        <v>2812510722</v>
      </c>
      <c r="AD599" s="49" t="s">
        <v>1804</v>
      </c>
      <c r="AE599" s="187">
        <v>123.01</v>
      </c>
      <c r="AG599" s="49">
        <v>2812505500</v>
      </c>
      <c r="AH599" s="49" t="s">
        <v>899</v>
      </c>
      <c r="AI599" s="187">
        <v>729.94</v>
      </c>
    </row>
    <row r="600" spans="2:35">
      <c r="B600" s="210">
        <v>2813910076</v>
      </c>
      <c r="E600" s="211">
        <f t="shared" si="132"/>
        <v>2.6</v>
      </c>
      <c r="F600" s="270">
        <v>2.21</v>
      </c>
      <c r="G600" s="216" t="s">
        <v>1451</v>
      </c>
      <c r="J600" s="49">
        <f t="shared" si="129"/>
        <v>2813910077</v>
      </c>
      <c r="K600" s="212">
        <f t="shared" si="130"/>
        <v>3.25</v>
      </c>
      <c r="L600" s="270">
        <v>2.76</v>
      </c>
      <c r="M600" s="270">
        <f t="shared" si="133"/>
        <v>2.76</v>
      </c>
      <c r="N600" s="270">
        <f t="shared" si="131"/>
        <v>2.7624999999999997</v>
      </c>
      <c r="O600" s="249"/>
      <c r="P600" s="249"/>
      <c r="Q600" s="49">
        <v>2812800000</v>
      </c>
      <c r="R600" s="49" t="s">
        <v>945</v>
      </c>
      <c r="S600" s="49">
        <f t="shared" si="134"/>
        <v>1688.91</v>
      </c>
      <c r="T600" s="49">
        <f t="shared" si="135"/>
        <v>476.57</v>
      </c>
      <c r="U600" s="324">
        <v>1176.5899999999999</v>
      </c>
      <c r="V600" s="353">
        <v>807.02</v>
      </c>
      <c r="Y600" s="49">
        <v>2812800000</v>
      </c>
      <c r="Z600" s="49" t="s">
        <v>945</v>
      </c>
      <c r="AA600" s="324">
        <v>1176.5899999999999</v>
      </c>
      <c r="AC600" s="401">
        <v>2812510900</v>
      </c>
      <c r="AD600" t="s">
        <v>901</v>
      </c>
      <c r="AE600" s="406">
        <v>233.91</v>
      </c>
      <c r="AG600" s="401">
        <v>2812506520</v>
      </c>
      <c r="AH600" t="s">
        <v>900</v>
      </c>
      <c r="AI600" s="406">
        <v>170.27</v>
      </c>
    </row>
    <row r="601" spans="2:35">
      <c r="B601" s="210">
        <v>2813910077</v>
      </c>
      <c r="E601" s="211">
        <f t="shared" si="132"/>
        <v>3.25</v>
      </c>
      <c r="F601" s="270">
        <v>2.76</v>
      </c>
      <c r="G601" s="216" t="s">
        <v>1452</v>
      </c>
      <c r="J601" s="49">
        <f t="shared" si="129"/>
        <v>2813910078</v>
      </c>
      <c r="K601" s="212">
        <f t="shared" si="130"/>
        <v>5.71</v>
      </c>
      <c r="L601" s="270">
        <v>4.8499999999999996</v>
      </c>
      <c r="M601" s="270">
        <f t="shared" si="133"/>
        <v>4.8499999999999996</v>
      </c>
      <c r="N601" s="270">
        <f t="shared" si="131"/>
        <v>4.8534999999999995</v>
      </c>
      <c r="O601" s="249"/>
      <c r="P601" s="249"/>
      <c r="Q601" s="49">
        <v>2812800200</v>
      </c>
      <c r="R601" s="49" t="s">
        <v>946</v>
      </c>
      <c r="S601" s="49">
        <f t="shared" si="134"/>
        <v>310.33999999999997</v>
      </c>
      <c r="T601" s="49">
        <f t="shared" si="135"/>
        <v>272.23</v>
      </c>
      <c r="U601" s="324">
        <v>277.05</v>
      </c>
      <c r="V601" s="353">
        <v>269.54000000000002</v>
      </c>
      <c r="Y601" s="49">
        <v>2812800200</v>
      </c>
      <c r="Z601" s="49" t="s">
        <v>946</v>
      </c>
      <c r="AA601" s="324">
        <v>277.05</v>
      </c>
      <c r="AC601" s="401">
        <v>2812512220</v>
      </c>
      <c r="AD601" t="s">
        <v>902</v>
      </c>
      <c r="AE601" s="406">
        <v>486.39</v>
      </c>
      <c r="AG601" s="401">
        <v>2812510000</v>
      </c>
      <c r="AH601" t="s">
        <v>1803</v>
      </c>
      <c r="AI601" s="406">
        <v>378.92</v>
      </c>
    </row>
    <row r="602" spans="2:35">
      <c r="B602" s="210">
        <v>2813910078</v>
      </c>
      <c r="E602" s="211">
        <f t="shared" si="132"/>
        <v>5.71</v>
      </c>
      <c r="F602" s="270">
        <v>4.8499999999999996</v>
      </c>
      <c r="G602" s="216" t="s">
        <v>1453</v>
      </c>
      <c r="J602" s="49">
        <f t="shared" si="129"/>
        <v>2813910079</v>
      </c>
      <c r="K602" s="212">
        <f t="shared" si="130"/>
        <v>4.38</v>
      </c>
      <c r="L602" s="270">
        <v>3.72</v>
      </c>
      <c r="M602" s="270">
        <f t="shared" si="133"/>
        <v>3.72</v>
      </c>
      <c r="N602" s="270">
        <f t="shared" si="131"/>
        <v>3.7229999999999999</v>
      </c>
      <c r="O602" s="249"/>
      <c r="P602" s="249"/>
      <c r="Q602" s="49">
        <v>2812800300</v>
      </c>
      <c r="R602" s="49" t="s">
        <v>947</v>
      </c>
      <c r="S602" s="49">
        <f t="shared" si="134"/>
        <v>427.39</v>
      </c>
      <c r="T602" s="49">
        <f t="shared" si="135"/>
        <v>374.9</v>
      </c>
      <c r="U602" s="324">
        <v>381.53</v>
      </c>
      <c r="V602" s="353">
        <v>486.4</v>
      </c>
      <c r="Y602" s="49">
        <v>2812800300</v>
      </c>
      <c r="Z602" s="49" t="s">
        <v>947</v>
      </c>
      <c r="AA602" s="324">
        <v>381.53</v>
      </c>
      <c r="AC602" s="49">
        <v>2812515400</v>
      </c>
      <c r="AD602" s="187" t="s">
        <v>1805</v>
      </c>
      <c r="AE602" s="406">
        <v>331.49</v>
      </c>
      <c r="AG602" s="49">
        <v>2812510722</v>
      </c>
      <c r="AH602" s="187" t="s">
        <v>1804</v>
      </c>
      <c r="AI602" s="406">
        <v>140.22999999999999</v>
      </c>
    </row>
    <row r="603" spans="2:35">
      <c r="B603" s="210">
        <v>2813910079</v>
      </c>
      <c r="E603" s="211">
        <f t="shared" si="132"/>
        <v>4.38</v>
      </c>
      <c r="F603" s="270">
        <v>3.72</v>
      </c>
      <c r="G603" s="216" t="s">
        <v>1454</v>
      </c>
      <c r="J603" s="49">
        <f t="shared" ref="J603:J666" si="136">B604*$K$13</f>
        <v>2813910080</v>
      </c>
      <c r="K603" s="212">
        <f t="shared" ref="K603:K666" si="137">VLOOKUP(J603,$Q$14:$V$1164,3,FALSE)</f>
        <v>6.64</v>
      </c>
      <c r="L603" s="270">
        <v>5.64</v>
      </c>
      <c r="M603" s="270">
        <f t="shared" si="133"/>
        <v>5.64</v>
      </c>
      <c r="N603" s="270">
        <f t="shared" ref="N603:N666" si="138">K603*$N$13</f>
        <v>5.6439999999999992</v>
      </c>
      <c r="O603" s="249"/>
      <c r="P603" s="249"/>
      <c r="Q603" s="49">
        <v>2812800400</v>
      </c>
      <c r="R603" s="49" t="s">
        <v>948</v>
      </c>
      <c r="S603" s="49">
        <f t="shared" si="134"/>
        <v>412.1</v>
      </c>
      <c r="T603" s="49">
        <f t="shared" si="135"/>
        <v>361.49</v>
      </c>
      <c r="U603" s="324">
        <v>367.89</v>
      </c>
      <c r="V603" s="353">
        <v>217.19</v>
      </c>
      <c r="Y603" s="49">
        <v>2812800400</v>
      </c>
      <c r="Z603" s="49" t="s">
        <v>948</v>
      </c>
      <c r="AA603" s="324">
        <v>367.89</v>
      </c>
      <c r="AC603" s="49">
        <v>2812532100</v>
      </c>
      <c r="AD603" s="49" t="s">
        <v>1806</v>
      </c>
      <c r="AE603" s="187">
        <v>51.62</v>
      </c>
      <c r="AG603" s="49">
        <v>2812510900</v>
      </c>
      <c r="AH603" s="49" t="s">
        <v>901</v>
      </c>
      <c r="AI603" s="187">
        <v>266.66000000000003</v>
      </c>
    </row>
    <row r="604" spans="2:35">
      <c r="B604" s="210">
        <v>2813910080</v>
      </c>
      <c r="E604" s="211">
        <f t="shared" ref="E604:E667" si="139">VLOOKUP(B604,$Q$14:$V$1164,3,FALSE)</f>
        <v>6.64</v>
      </c>
      <c r="F604" s="270">
        <v>5.64</v>
      </c>
      <c r="G604" s="216" t="s">
        <v>1455</v>
      </c>
      <c r="J604" s="49">
        <f t="shared" si="136"/>
        <v>2813910081</v>
      </c>
      <c r="K604" s="212">
        <f t="shared" si="137"/>
        <v>3.13</v>
      </c>
      <c r="L604" s="270">
        <v>2.66</v>
      </c>
      <c r="M604" s="270">
        <f t="shared" si="133"/>
        <v>2.66</v>
      </c>
      <c r="N604" s="270">
        <f t="shared" si="138"/>
        <v>2.6604999999999999</v>
      </c>
      <c r="O604" s="249"/>
      <c r="P604" s="249"/>
      <c r="Q604" s="49">
        <v>2812800500</v>
      </c>
      <c r="R604" s="49" t="s">
        <v>949</v>
      </c>
      <c r="S604" s="49">
        <f t="shared" si="134"/>
        <v>765.59</v>
      </c>
      <c r="T604" s="49">
        <f t="shared" si="135"/>
        <v>671.57</v>
      </c>
      <c r="U604" s="324">
        <v>683.46</v>
      </c>
      <c r="V604" s="353">
        <v>641.83000000000004</v>
      </c>
      <c r="Y604" s="49">
        <v>2812800500</v>
      </c>
      <c r="Z604" s="49" t="s">
        <v>949</v>
      </c>
      <c r="AA604" s="324">
        <v>683.46</v>
      </c>
      <c r="AC604" s="49">
        <v>2812540700</v>
      </c>
      <c r="AD604" s="187" t="s">
        <v>904</v>
      </c>
      <c r="AE604" s="406">
        <v>255.62</v>
      </c>
      <c r="AG604" s="49">
        <v>2812512220</v>
      </c>
      <c r="AH604" s="187" t="s">
        <v>902</v>
      </c>
      <c r="AI604" s="406">
        <v>402.77</v>
      </c>
    </row>
    <row r="605" spans="2:35">
      <c r="B605" s="210">
        <v>2813910081</v>
      </c>
      <c r="E605" s="211">
        <f t="shared" si="139"/>
        <v>3.13</v>
      </c>
      <c r="F605" s="270">
        <v>2.66</v>
      </c>
      <c r="G605" s="216" t="s">
        <v>1456</v>
      </c>
      <c r="J605" s="49">
        <f t="shared" si="136"/>
        <v>2813910082</v>
      </c>
      <c r="K605" s="212">
        <f t="shared" si="137"/>
        <v>4.3</v>
      </c>
      <c r="L605" s="270">
        <v>3.66</v>
      </c>
      <c r="M605" s="270">
        <f t="shared" ref="M605:M668" si="140">ROUND(N605,2)</f>
        <v>3.66</v>
      </c>
      <c r="N605" s="270">
        <f t="shared" si="138"/>
        <v>3.6549999999999998</v>
      </c>
      <c r="O605" s="249"/>
      <c r="P605" s="249"/>
      <c r="Q605" s="49">
        <v>2812800600</v>
      </c>
      <c r="R605" s="49" t="s">
        <v>950</v>
      </c>
      <c r="S605" s="49">
        <f t="shared" si="134"/>
        <v>310.33999999999997</v>
      </c>
      <c r="T605" s="49">
        <f t="shared" si="135"/>
        <v>272.23</v>
      </c>
      <c r="U605" s="324">
        <v>277.05</v>
      </c>
      <c r="V605" s="353">
        <v>1289.29</v>
      </c>
      <c r="Y605" s="49">
        <v>2812800600</v>
      </c>
      <c r="Z605" s="49" t="s">
        <v>950</v>
      </c>
      <c r="AA605" s="324">
        <v>277.05</v>
      </c>
      <c r="AC605" s="49">
        <v>2812541800</v>
      </c>
      <c r="AD605" s="187" t="s">
        <v>905</v>
      </c>
      <c r="AE605" s="406">
        <v>228.4</v>
      </c>
      <c r="AG605" s="49">
        <v>2812515400</v>
      </c>
      <c r="AH605" s="187" t="s">
        <v>1805</v>
      </c>
      <c r="AI605" s="406">
        <v>377.9</v>
      </c>
    </row>
    <row r="606" spans="2:35">
      <c r="B606" s="210">
        <v>2813910082</v>
      </c>
      <c r="E606" s="211">
        <f t="shared" si="139"/>
        <v>4.3</v>
      </c>
      <c r="F606" s="270">
        <v>3.66</v>
      </c>
      <c r="G606" s="216" t="s">
        <v>1457</v>
      </c>
      <c r="J606" s="49">
        <f t="shared" si="136"/>
        <v>2813910083</v>
      </c>
      <c r="K606" s="212">
        <f t="shared" si="137"/>
        <v>6.39</v>
      </c>
      <c r="L606" s="270">
        <v>5.43</v>
      </c>
      <c r="M606" s="270">
        <f t="shared" si="140"/>
        <v>5.43</v>
      </c>
      <c r="N606" s="270">
        <f t="shared" si="138"/>
        <v>5.4314999999999998</v>
      </c>
      <c r="O606" s="249"/>
      <c r="P606" s="249"/>
      <c r="Q606" s="49">
        <v>2812803000</v>
      </c>
      <c r="R606" s="49" t="s">
        <v>951</v>
      </c>
      <c r="S606" s="49">
        <f t="shared" si="134"/>
        <v>2536.36</v>
      </c>
      <c r="T606" s="49">
        <f t="shared" si="135"/>
        <v>2224.88</v>
      </c>
      <c r="U606" s="324">
        <v>1716.39</v>
      </c>
      <c r="V606" s="353">
        <v>278.19</v>
      </c>
      <c r="Y606" s="49">
        <v>2812803000</v>
      </c>
      <c r="Z606" s="49" t="s">
        <v>951</v>
      </c>
      <c r="AA606" s="324">
        <v>1716.39</v>
      </c>
      <c r="AC606" s="403">
        <v>2812542100</v>
      </c>
      <c r="AD606" s="208" t="s">
        <v>906</v>
      </c>
      <c r="AE606" s="406">
        <v>35.06</v>
      </c>
      <c r="AG606" s="403">
        <v>2812532100</v>
      </c>
      <c r="AH606" s="208" t="s">
        <v>1806</v>
      </c>
      <c r="AI606" s="406">
        <v>58.85</v>
      </c>
    </row>
    <row r="607" spans="2:35">
      <c r="B607" s="210">
        <v>2813910083</v>
      </c>
      <c r="E607" s="211">
        <f t="shared" si="139"/>
        <v>6.39</v>
      </c>
      <c r="F607" s="270">
        <v>5.43</v>
      </c>
      <c r="G607" s="216" t="s">
        <v>1458</v>
      </c>
      <c r="J607" s="49">
        <f t="shared" si="136"/>
        <v>2813910084</v>
      </c>
      <c r="K607" s="212">
        <f t="shared" si="137"/>
        <v>13.2</v>
      </c>
      <c r="L607" s="270">
        <v>11.22</v>
      </c>
      <c r="M607" s="270">
        <f t="shared" si="140"/>
        <v>11.22</v>
      </c>
      <c r="N607" s="270">
        <f t="shared" si="138"/>
        <v>11.219999999999999</v>
      </c>
      <c r="O607" s="249"/>
      <c r="P607" s="249"/>
      <c r="Q607" s="49">
        <v>2812805100</v>
      </c>
      <c r="R607" s="49" t="s">
        <v>952</v>
      </c>
      <c r="S607" s="49">
        <f t="shared" si="134"/>
        <v>3442.29</v>
      </c>
      <c r="T607" s="49">
        <f t="shared" si="135"/>
        <v>3019.55</v>
      </c>
      <c r="U607" s="324">
        <v>3073</v>
      </c>
      <c r="V607" s="353">
        <v>383.13</v>
      </c>
      <c r="Y607" s="49">
        <v>2812805100</v>
      </c>
      <c r="Z607" s="49" t="s">
        <v>952</v>
      </c>
      <c r="AA607" s="324">
        <v>3073</v>
      </c>
      <c r="AC607" s="49">
        <v>2812550900</v>
      </c>
      <c r="AD607" s="49" t="s">
        <v>1807</v>
      </c>
      <c r="AE607" s="187">
        <v>326.41000000000003</v>
      </c>
      <c r="AG607" s="49">
        <v>2812540700</v>
      </c>
      <c r="AH607" s="49" t="s">
        <v>904</v>
      </c>
      <c r="AI607" s="187">
        <v>291.41000000000003</v>
      </c>
    </row>
    <row r="608" spans="2:35">
      <c r="B608" s="210">
        <v>2813910084</v>
      </c>
      <c r="E608" s="211">
        <f t="shared" si="139"/>
        <v>13.2</v>
      </c>
      <c r="F608" s="270">
        <v>11.22</v>
      </c>
      <c r="G608" s="216" t="s">
        <v>1459</v>
      </c>
      <c r="J608" s="49">
        <f t="shared" si="136"/>
        <v>2813910085</v>
      </c>
      <c r="K608" s="212">
        <f t="shared" si="137"/>
        <v>13.2</v>
      </c>
      <c r="L608" s="270">
        <v>11.22</v>
      </c>
      <c r="M608" s="270">
        <f t="shared" si="140"/>
        <v>11.22</v>
      </c>
      <c r="N608" s="270">
        <f t="shared" si="138"/>
        <v>11.219999999999999</v>
      </c>
      <c r="O608" s="249"/>
      <c r="P608" s="249"/>
      <c r="Q608" s="49">
        <v>2812806510</v>
      </c>
      <c r="R608" s="49" t="s">
        <v>953</v>
      </c>
      <c r="S608" s="49">
        <f t="shared" si="134"/>
        <v>674.25</v>
      </c>
      <c r="T608" s="49">
        <f t="shared" si="135"/>
        <v>591.45000000000005</v>
      </c>
      <c r="U608" s="324">
        <v>601.91999999999996</v>
      </c>
      <c r="V608" s="353">
        <v>369.42</v>
      </c>
      <c r="Y608" s="49">
        <v>2812806510</v>
      </c>
      <c r="Z608" s="49" t="s">
        <v>953</v>
      </c>
      <c r="AA608" s="324">
        <v>601.91999999999996</v>
      </c>
      <c r="AC608" s="403">
        <v>2812551400</v>
      </c>
      <c r="AD608" s="208" t="s">
        <v>907</v>
      </c>
      <c r="AE608" s="406">
        <v>224.87</v>
      </c>
      <c r="AG608" s="403">
        <v>2812541800</v>
      </c>
      <c r="AH608" s="208" t="s">
        <v>905</v>
      </c>
      <c r="AI608" s="406">
        <v>260.38</v>
      </c>
    </row>
    <row r="609" spans="2:35">
      <c r="B609" s="210">
        <v>2813910085</v>
      </c>
      <c r="E609" s="211">
        <f t="shared" si="139"/>
        <v>13.2</v>
      </c>
      <c r="F609" s="270">
        <v>11.22</v>
      </c>
      <c r="G609" s="216" t="s">
        <v>1460</v>
      </c>
      <c r="J609" s="49">
        <f t="shared" si="136"/>
        <v>2813910086</v>
      </c>
      <c r="K609" s="212">
        <f t="shared" si="137"/>
        <v>14.2</v>
      </c>
      <c r="L609" s="270">
        <v>12.07</v>
      </c>
      <c r="M609" s="270">
        <f t="shared" si="140"/>
        <v>12.07</v>
      </c>
      <c r="N609" s="270">
        <f t="shared" si="138"/>
        <v>12.069999999999999</v>
      </c>
      <c r="O609" s="249"/>
      <c r="P609" s="249"/>
      <c r="Q609" s="49">
        <v>2812810900</v>
      </c>
      <c r="R609" s="49" t="s">
        <v>954</v>
      </c>
      <c r="S609" s="49">
        <f t="shared" si="134"/>
        <v>603.16</v>
      </c>
      <c r="T609" s="49">
        <f t="shared" si="135"/>
        <v>529.09</v>
      </c>
      <c r="U609" s="324">
        <v>538.45000000000005</v>
      </c>
      <c r="V609" s="353">
        <v>686.3</v>
      </c>
      <c r="Y609" s="49">
        <v>2812810900</v>
      </c>
      <c r="Z609" s="49" t="s">
        <v>954</v>
      </c>
      <c r="AA609" s="324">
        <v>538.45000000000005</v>
      </c>
      <c r="AC609" s="403">
        <v>2812551800</v>
      </c>
      <c r="AD609" s="208" t="s">
        <v>908</v>
      </c>
      <c r="AE609" s="406">
        <v>228.4</v>
      </c>
      <c r="AG609" s="403">
        <v>2812542100</v>
      </c>
      <c r="AH609" s="208" t="s">
        <v>906</v>
      </c>
      <c r="AI609" s="406">
        <v>39.97</v>
      </c>
    </row>
    <row r="610" spans="2:35">
      <c r="B610" s="210">
        <v>2813910086</v>
      </c>
      <c r="E610" s="211">
        <f t="shared" si="139"/>
        <v>14.2</v>
      </c>
      <c r="F610" s="270">
        <v>12.07</v>
      </c>
      <c r="G610" s="216" t="s">
        <v>1461</v>
      </c>
      <c r="J610" s="49">
        <f t="shared" si="136"/>
        <v>2813910087</v>
      </c>
      <c r="K610" s="212">
        <f t="shared" si="137"/>
        <v>13.56</v>
      </c>
      <c r="L610" s="270">
        <v>11.53</v>
      </c>
      <c r="M610" s="270">
        <f t="shared" si="140"/>
        <v>11.53</v>
      </c>
      <c r="N610" s="270">
        <f t="shared" si="138"/>
        <v>11.526</v>
      </c>
      <c r="O610" s="249"/>
      <c r="P610" s="249"/>
      <c r="Q610" s="49">
        <v>2812812220</v>
      </c>
      <c r="R610" s="49" t="s">
        <v>955</v>
      </c>
      <c r="S610" s="49">
        <f t="shared" si="134"/>
        <v>499.88</v>
      </c>
      <c r="T610" s="49">
        <f t="shared" si="135"/>
        <v>583.66999999999996</v>
      </c>
      <c r="U610" s="324">
        <v>436.58</v>
      </c>
      <c r="V610" s="353">
        <v>278.19</v>
      </c>
      <c r="Y610" s="49">
        <v>2812812220</v>
      </c>
      <c r="Z610" s="49" t="s">
        <v>955</v>
      </c>
      <c r="AA610" s="324">
        <v>436.58</v>
      </c>
      <c r="AC610" s="403">
        <v>2812552000</v>
      </c>
      <c r="AD610" s="208" t="s">
        <v>909</v>
      </c>
      <c r="AE610" s="406">
        <v>228.4</v>
      </c>
      <c r="AG610" s="403">
        <v>2812550900</v>
      </c>
      <c r="AH610" s="208" t="s">
        <v>1807</v>
      </c>
      <c r="AI610" s="406">
        <v>372.11</v>
      </c>
    </row>
    <row r="611" spans="2:35">
      <c r="B611" s="210">
        <v>2813910087</v>
      </c>
      <c r="E611" s="211">
        <f t="shared" si="139"/>
        <v>13.56</v>
      </c>
      <c r="F611" s="270">
        <v>11.53</v>
      </c>
      <c r="G611" s="216" t="s">
        <v>1462</v>
      </c>
      <c r="J611" s="49">
        <f t="shared" si="136"/>
        <v>2813910088</v>
      </c>
      <c r="K611" s="212">
        <f t="shared" si="137"/>
        <v>13.56</v>
      </c>
      <c r="L611" s="270">
        <v>11.53</v>
      </c>
      <c r="M611" s="270">
        <f t="shared" si="140"/>
        <v>11.53</v>
      </c>
      <c r="N611" s="270">
        <f t="shared" si="138"/>
        <v>11.526</v>
      </c>
      <c r="O611" s="249"/>
      <c r="P611" s="249"/>
      <c r="Q611" s="49">
        <v>2812815400</v>
      </c>
      <c r="R611" s="49" t="s">
        <v>956</v>
      </c>
      <c r="S611" s="49">
        <f t="shared" si="134"/>
        <v>894.02</v>
      </c>
      <c r="T611" s="49">
        <f t="shared" si="135"/>
        <v>784.23</v>
      </c>
      <c r="U611" s="324">
        <v>798.11</v>
      </c>
      <c r="V611" s="353">
        <v>2374.06</v>
      </c>
      <c r="Y611" s="49">
        <v>2812815400</v>
      </c>
      <c r="Z611" s="49" t="s">
        <v>956</v>
      </c>
      <c r="AA611" s="324">
        <v>798.11</v>
      </c>
      <c r="AC611" s="403">
        <v>2812600000</v>
      </c>
      <c r="AD611" s="208" t="s">
        <v>1808</v>
      </c>
      <c r="AE611" s="406">
        <v>263.26</v>
      </c>
      <c r="AG611" s="403">
        <v>2812551400</v>
      </c>
      <c r="AH611" s="208" t="s">
        <v>907</v>
      </c>
      <c r="AI611" s="406">
        <v>256.35000000000002</v>
      </c>
    </row>
    <row r="612" spans="2:35">
      <c r="B612" s="210">
        <v>2813910088</v>
      </c>
      <c r="E612" s="211">
        <f t="shared" si="139"/>
        <v>13.56</v>
      </c>
      <c r="F612" s="270">
        <v>11.53</v>
      </c>
      <c r="G612" s="216" t="s">
        <v>1463</v>
      </c>
      <c r="J612" s="49">
        <f t="shared" si="136"/>
        <v>2813910089</v>
      </c>
      <c r="K612" s="212">
        <f t="shared" si="137"/>
        <v>14.57</v>
      </c>
      <c r="L612" s="270">
        <v>12.38</v>
      </c>
      <c r="M612" s="270">
        <f t="shared" si="140"/>
        <v>12.38</v>
      </c>
      <c r="N612" s="270">
        <f t="shared" si="138"/>
        <v>12.384499999999999</v>
      </c>
      <c r="O612" s="249"/>
      <c r="P612" s="249"/>
      <c r="Q612" s="49">
        <v>2812851000</v>
      </c>
      <c r="R612" s="49" t="s">
        <v>957</v>
      </c>
      <c r="S612" s="49">
        <f t="shared" si="134"/>
        <v>341.19</v>
      </c>
      <c r="T612" s="49">
        <f t="shared" si="135"/>
        <v>299.29000000000002</v>
      </c>
      <c r="U612" s="324">
        <v>304.58999999999997</v>
      </c>
      <c r="V612" s="353">
        <v>3085.84</v>
      </c>
      <c r="Y612" s="49">
        <v>2812851000</v>
      </c>
      <c r="Z612" s="49" t="s">
        <v>957</v>
      </c>
      <c r="AA612" s="324">
        <v>304.58999999999997</v>
      </c>
      <c r="AC612" s="403">
        <v>2812600200</v>
      </c>
      <c r="AD612" s="208" t="s">
        <v>911</v>
      </c>
      <c r="AE612" s="406">
        <v>191.83</v>
      </c>
      <c r="AG612" s="403">
        <v>2812551800</v>
      </c>
      <c r="AH612" s="208" t="s">
        <v>908</v>
      </c>
      <c r="AI612" s="406">
        <v>260.38</v>
      </c>
    </row>
    <row r="613" spans="2:35">
      <c r="B613" s="210">
        <v>2813910089</v>
      </c>
      <c r="E613" s="211">
        <f t="shared" si="139"/>
        <v>14.57</v>
      </c>
      <c r="F613" s="270">
        <v>12.38</v>
      </c>
      <c r="G613" s="216" t="s">
        <v>1464</v>
      </c>
      <c r="J613" s="49">
        <f t="shared" si="136"/>
        <v>2813910090</v>
      </c>
      <c r="K613" s="212">
        <f t="shared" si="137"/>
        <v>13.56</v>
      </c>
      <c r="L613" s="270">
        <v>11.53</v>
      </c>
      <c r="M613" s="270">
        <f t="shared" si="140"/>
        <v>11.53</v>
      </c>
      <c r="N613" s="270">
        <f t="shared" si="138"/>
        <v>11.526</v>
      </c>
      <c r="O613" s="249"/>
      <c r="P613" s="249"/>
      <c r="Q613" s="49">
        <v>2812870700</v>
      </c>
      <c r="R613" s="49" t="s">
        <v>958</v>
      </c>
      <c r="S613" s="49">
        <f t="shared" si="134"/>
        <v>696.54</v>
      </c>
      <c r="T613" s="49">
        <f t="shared" si="135"/>
        <v>611</v>
      </c>
      <c r="U613" s="324">
        <v>621.82000000000005</v>
      </c>
      <c r="V613" s="353">
        <v>604.42999999999995</v>
      </c>
      <c r="Y613" s="49">
        <v>2812870700</v>
      </c>
      <c r="Z613" s="49" t="s">
        <v>958</v>
      </c>
      <c r="AA613" s="324">
        <v>621.82000000000005</v>
      </c>
      <c r="AC613" s="403">
        <v>2812600300</v>
      </c>
      <c r="AD613" s="208" t="s">
        <v>912</v>
      </c>
      <c r="AE613" s="406">
        <v>209.64</v>
      </c>
      <c r="AG613" s="403">
        <v>2812552000</v>
      </c>
      <c r="AH613" s="208" t="s">
        <v>909</v>
      </c>
      <c r="AI613" s="406">
        <v>260.38</v>
      </c>
    </row>
    <row r="614" spans="2:35">
      <c r="B614" s="210">
        <v>2813910090</v>
      </c>
      <c r="E614" s="211">
        <f t="shared" si="139"/>
        <v>13.56</v>
      </c>
      <c r="F614" s="270">
        <v>11.53</v>
      </c>
      <c r="G614" s="216" t="s">
        <v>1465</v>
      </c>
      <c r="J614" s="49">
        <f t="shared" si="136"/>
        <v>2813910091</v>
      </c>
      <c r="K614" s="212">
        <f t="shared" si="137"/>
        <v>13.56</v>
      </c>
      <c r="L614" s="270">
        <v>11.53</v>
      </c>
      <c r="M614" s="270">
        <f t="shared" si="140"/>
        <v>11.53</v>
      </c>
      <c r="N614" s="270">
        <f t="shared" si="138"/>
        <v>11.526</v>
      </c>
      <c r="O614" s="249"/>
      <c r="P614" s="249"/>
      <c r="Q614" s="49">
        <v>2812872100</v>
      </c>
      <c r="R614" s="49" t="s">
        <v>959</v>
      </c>
      <c r="S614" s="49">
        <f t="shared" si="134"/>
        <v>271.51</v>
      </c>
      <c r="T614" s="49">
        <f t="shared" si="135"/>
        <v>238.17</v>
      </c>
      <c r="U614" s="324">
        <v>242.38</v>
      </c>
      <c r="V614" s="353">
        <v>540.71</v>
      </c>
      <c r="Y614" s="49">
        <v>2812872100</v>
      </c>
      <c r="Z614" s="49" t="s">
        <v>959</v>
      </c>
      <c r="AA614" s="324">
        <v>242.38</v>
      </c>
      <c r="AC614" s="403">
        <v>2812600400</v>
      </c>
      <c r="AD614" s="208" t="s">
        <v>913</v>
      </c>
      <c r="AE614" s="406">
        <v>209.65</v>
      </c>
      <c r="AG614" s="403">
        <v>2812600000</v>
      </c>
      <c r="AH614" s="208" t="s">
        <v>1808</v>
      </c>
      <c r="AI614" s="406">
        <v>651.14</v>
      </c>
    </row>
    <row r="615" spans="2:35">
      <c r="B615" s="210">
        <v>2813910091</v>
      </c>
      <c r="E615" s="211">
        <f t="shared" si="139"/>
        <v>13.56</v>
      </c>
      <c r="F615" s="270">
        <v>11.53</v>
      </c>
      <c r="G615" s="216" t="s">
        <v>1466</v>
      </c>
      <c r="J615" s="49">
        <f t="shared" si="136"/>
        <v>2813910092</v>
      </c>
      <c r="K615" s="212">
        <f t="shared" si="137"/>
        <v>13.56</v>
      </c>
      <c r="L615" s="270">
        <v>11.53</v>
      </c>
      <c r="M615" s="270">
        <f t="shared" si="140"/>
        <v>11.53</v>
      </c>
      <c r="N615" s="270">
        <f t="shared" si="138"/>
        <v>11.526</v>
      </c>
      <c r="O615" s="249"/>
      <c r="P615" s="249"/>
      <c r="Q615" s="49">
        <v>2812881800</v>
      </c>
      <c r="R615" s="49" t="s">
        <v>960</v>
      </c>
      <c r="S615" s="49">
        <f t="shared" si="134"/>
        <v>824.19</v>
      </c>
      <c r="T615" s="49">
        <f t="shared" si="135"/>
        <v>722.97</v>
      </c>
      <c r="U615" s="324">
        <v>735.77</v>
      </c>
      <c r="V615" s="353">
        <v>438.49</v>
      </c>
      <c r="Y615" s="49">
        <v>2812881800</v>
      </c>
      <c r="Z615" s="49" t="s">
        <v>960</v>
      </c>
      <c r="AA615" s="324">
        <v>735.77</v>
      </c>
      <c r="AC615" s="403">
        <v>2812600500</v>
      </c>
      <c r="AD615" s="208" t="s">
        <v>914</v>
      </c>
      <c r="AE615" s="406">
        <v>446.77</v>
      </c>
      <c r="AG615" s="403">
        <v>2812600200</v>
      </c>
      <c r="AH615" s="208" t="s">
        <v>911</v>
      </c>
      <c r="AI615" s="406">
        <v>218.69</v>
      </c>
    </row>
    <row r="616" spans="2:35">
      <c r="B616" s="210">
        <v>2813910092</v>
      </c>
      <c r="E616" s="211">
        <f t="shared" si="139"/>
        <v>13.56</v>
      </c>
      <c r="F616" s="270">
        <v>11.53</v>
      </c>
      <c r="G616" s="216" t="s">
        <v>1467</v>
      </c>
      <c r="J616" s="49">
        <f t="shared" si="136"/>
        <v>2813920000</v>
      </c>
      <c r="K616" s="212">
        <f t="shared" si="137"/>
        <v>66.790000000000006</v>
      </c>
      <c r="L616" s="270">
        <v>56.77</v>
      </c>
      <c r="M616" s="270">
        <f t="shared" si="140"/>
        <v>56.77</v>
      </c>
      <c r="N616" s="270">
        <f t="shared" si="138"/>
        <v>56.771500000000003</v>
      </c>
      <c r="O616" s="249"/>
      <c r="P616" s="249"/>
      <c r="Q616" s="49">
        <v>2813002200</v>
      </c>
      <c r="R616" s="49" t="s">
        <v>1591</v>
      </c>
      <c r="S616" s="49" t="e">
        <f t="shared" si="134"/>
        <v>#N/A</v>
      </c>
      <c r="T616" s="49">
        <f t="shared" si="135"/>
        <v>0.49</v>
      </c>
      <c r="U616" s="324">
        <v>0.49</v>
      </c>
      <c r="V616" s="353">
        <v>801.43</v>
      </c>
      <c r="Y616" s="49">
        <v>2813002200</v>
      </c>
      <c r="Z616" s="49" t="s">
        <v>1591</v>
      </c>
      <c r="AA616" s="324">
        <v>0.49</v>
      </c>
      <c r="AC616" s="403">
        <v>2812600600</v>
      </c>
      <c r="AD616" s="208" t="s">
        <v>915</v>
      </c>
      <c r="AE616" s="406">
        <v>191.83</v>
      </c>
      <c r="AG616" s="403">
        <v>2812600300</v>
      </c>
      <c r="AH616" s="208" t="s">
        <v>912</v>
      </c>
      <c r="AI616" s="406">
        <v>238.99</v>
      </c>
    </row>
    <row r="617" spans="2:35">
      <c r="B617" s="210">
        <v>2813920000</v>
      </c>
      <c r="E617" s="211">
        <f t="shared" si="139"/>
        <v>66.790000000000006</v>
      </c>
      <c r="F617" s="270">
        <v>56.77</v>
      </c>
      <c r="G617" s="216" t="s">
        <v>1468</v>
      </c>
      <c r="J617" s="49">
        <f t="shared" si="136"/>
        <v>2813920001</v>
      </c>
      <c r="K617" s="212">
        <f t="shared" si="137"/>
        <v>88.92</v>
      </c>
      <c r="L617" s="270">
        <v>75.58</v>
      </c>
      <c r="M617" s="270">
        <f t="shared" si="140"/>
        <v>75.58</v>
      </c>
      <c r="N617" s="270">
        <f t="shared" si="138"/>
        <v>75.581999999999994</v>
      </c>
      <c r="O617" s="249"/>
      <c r="P617" s="249"/>
      <c r="Q617" s="49">
        <v>2813002505</v>
      </c>
      <c r="R617" s="49" t="s">
        <v>1252</v>
      </c>
      <c r="S617" s="49" t="e">
        <f t="shared" si="134"/>
        <v>#N/A</v>
      </c>
      <c r="T617" s="277">
        <f t="shared" si="135"/>
        <v>0</v>
      </c>
      <c r="U617" s="324">
        <v>182.02</v>
      </c>
      <c r="V617" s="353">
        <v>306.11</v>
      </c>
      <c r="Y617" s="49">
        <v>2813002505</v>
      </c>
      <c r="Z617" s="49" t="s">
        <v>1252</v>
      </c>
      <c r="AA617" s="324">
        <v>182.02</v>
      </c>
      <c r="AC617" s="403">
        <v>2812602220</v>
      </c>
      <c r="AD617" s="208" t="s">
        <v>916</v>
      </c>
      <c r="AE617" s="406">
        <v>304.55</v>
      </c>
      <c r="AG617" s="403">
        <v>2812600400</v>
      </c>
      <c r="AH617" s="208" t="s">
        <v>913</v>
      </c>
      <c r="AI617" s="406">
        <v>239</v>
      </c>
    </row>
    <row r="618" spans="2:35">
      <c r="B618" s="210">
        <v>2813920001</v>
      </c>
      <c r="E618" s="211">
        <f t="shared" si="139"/>
        <v>88.92</v>
      </c>
      <c r="F618" s="270">
        <v>75.58</v>
      </c>
      <c r="G618" s="216" t="s">
        <v>1470</v>
      </c>
      <c r="J618" s="49">
        <f t="shared" si="136"/>
        <v>2813920002</v>
      </c>
      <c r="K618" s="212">
        <f t="shared" si="137"/>
        <v>85.13</v>
      </c>
      <c r="L618" s="270">
        <v>72.36</v>
      </c>
      <c r="M618" s="270">
        <f t="shared" si="140"/>
        <v>72.36</v>
      </c>
      <c r="N618" s="270">
        <f t="shared" si="138"/>
        <v>72.360499999999988</v>
      </c>
      <c r="O618" s="249"/>
      <c r="P618" s="249"/>
      <c r="Q618" s="49">
        <v>2813002580</v>
      </c>
      <c r="R618" s="49" t="s">
        <v>1253</v>
      </c>
      <c r="S618" s="49" t="e">
        <f t="shared" si="134"/>
        <v>#N/A</v>
      </c>
      <c r="T618" s="277">
        <f t="shared" si="135"/>
        <v>0</v>
      </c>
      <c r="U618" s="324">
        <v>13.36</v>
      </c>
      <c r="V618" s="353">
        <v>624.91</v>
      </c>
      <c r="Y618" s="49">
        <v>2813002580</v>
      </c>
      <c r="Z618" s="49" t="s">
        <v>1253</v>
      </c>
      <c r="AA618" s="324">
        <v>13.36</v>
      </c>
      <c r="AC618" s="403">
        <v>2812603000</v>
      </c>
      <c r="AD618" s="208" t="s">
        <v>917</v>
      </c>
      <c r="AE618" s="406">
        <v>1660.83</v>
      </c>
      <c r="AG618" s="403">
        <v>2812600500</v>
      </c>
      <c r="AH618" s="208" t="s">
        <v>914</v>
      </c>
      <c r="AI618" s="406">
        <v>509.32</v>
      </c>
    </row>
    <row r="619" spans="2:35">
      <c r="B619" s="210">
        <v>2813920002</v>
      </c>
      <c r="E619" s="211">
        <f t="shared" si="139"/>
        <v>85.13</v>
      </c>
      <c r="F619" s="270">
        <v>72.36</v>
      </c>
      <c r="G619" s="216" t="s">
        <v>1471</v>
      </c>
      <c r="J619" s="49">
        <f t="shared" si="136"/>
        <v>2813920003</v>
      </c>
      <c r="K619" s="212">
        <f t="shared" si="137"/>
        <v>218.46</v>
      </c>
      <c r="L619" s="270">
        <v>185.69</v>
      </c>
      <c r="M619" s="270">
        <f t="shared" si="140"/>
        <v>185.69</v>
      </c>
      <c r="N619" s="270">
        <f t="shared" si="138"/>
        <v>185.691</v>
      </c>
      <c r="O619" s="249"/>
      <c r="P619" s="249"/>
      <c r="Q619" s="49">
        <v>2813002581</v>
      </c>
      <c r="R619" s="49" t="s">
        <v>1254</v>
      </c>
      <c r="S619" s="49" t="e">
        <f t="shared" si="134"/>
        <v>#N/A</v>
      </c>
      <c r="T619" s="277">
        <f t="shared" si="135"/>
        <v>0</v>
      </c>
      <c r="U619" s="324">
        <v>16.149999999999999</v>
      </c>
      <c r="V619" s="353">
        <v>243.39</v>
      </c>
      <c r="Y619" s="49">
        <v>2813002581</v>
      </c>
      <c r="Z619" s="49" t="s">
        <v>1254</v>
      </c>
      <c r="AA619" s="324">
        <v>16.149999999999999</v>
      </c>
      <c r="AC619" s="403">
        <v>2812605100</v>
      </c>
      <c r="AD619" s="208" t="s">
        <v>918</v>
      </c>
      <c r="AE619" s="406">
        <v>1247.45</v>
      </c>
      <c r="AG619" s="403">
        <v>2812600600</v>
      </c>
      <c r="AH619" s="208" t="s">
        <v>915</v>
      </c>
      <c r="AI619" s="406">
        <v>218.69</v>
      </c>
    </row>
    <row r="620" spans="2:35">
      <c r="B620" s="210">
        <v>2813920003</v>
      </c>
      <c r="E620" s="211">
        <f t="shared" si="139"/>
        <v>218.46</v>
      </c>
      <c r="F620" s="270">
        <v>185.69</v>
      </c>
      <c r="G620" s="216" t="s">
        <v>1472</v>
      </c>
      <c r="J620" s="49">
        <f t="shared" si="136"/>
        <v>2813920004</v>
      </c>
      <c r="K620" s="212">
        <f t="shared" si="137"/>
        <v>232.58</v>
      </c>
      <c r="L620" s="270">
        <v>197.69</v>
      </c>
      <c r="M620" s="270">
        <f t="shared" si="140"/>
        <v>197.69</v>
      </c>
      <c r="N620" s="270">
        <f t="shared" si="138"/>
        <v>197.69300000000001</v>
      </c>
      <c r="O620" s="249"/>
      <c r="P620" s="249"/>
      <c r="Q620" s="49">
        <v>2813002582</v>
      </c>
      <c r="R620" s="49" t="s">
        <v>1255</v>
      </c>
      <c r="S620" s="49" t="e">
        <f t="shared" si="134"/>
        <v>#N/A</v>
      </c>
      <c r="T620" s="277">
        <f t="shared" si="135"/>
        <v>0</v>
      </c>
      <c r="U620" s="324">
        <v>19.79</v>
      </c>
      <c r="V620" s="353">
        <v>738.85</v>
      </c>
      <c r="Y620" s="49">
        <v>2813002582</v>
      </c>
      <c r="Z620" s="49" t="s">
        <v>1255</v>
      </c>
      <c r="AA620" s="324">
        <v>19.79</v>
      </c>
      <c r="AC620" s="403">
        <v>2812606510</v>
      </c>
      <c r="AD620" s="208" t="s">
        <v>919</v>
      </c>
      <c r="AE620" s="406">
        <v>286.07</v>
      </c>
      <c r="AG620" s="403">
        <v>2812602220</v>
      </c>
      <c r="AH620" s="208" t="s">
        <v>916</v>
      </c>
      <c r="AI620" s="406">
        <v>347.19</v>
      </c>
    </row>
    <row r="621" spans="2:35">
      <c r="B621" s="210">
        <v>2813920004</v>
      </c>
      <c r="E621" s="211">
        <f t="shared" si="139"/>
        <v>232.58</v>
      </c>
      <c r="F621" s="270">
        <v>197.69</v>
      </c>
      <c r="G621" s="216" t="s">
        <v>1473</v>
      </c>
      <c r="J621" s="49">
        <f t="shared" si="136"/>
        <v>2813920005</v>
      </c>
      <c r="K621" s="212">
        <f t="shared" si="137"/>
        <v>220.66</v>
      </c>
      <c r="L621" s="270">
        <v>187.56</v>
      </c>
      <c r="M621" s="270">
        <f t="shared" si="140"/>
        <v>187.56</v>
      </c>
      <c r="N621" s="270">
        <f t="shared" si="138"/>
        <v>187.56099999999998</v>
      </c>
      <c r="O621" s="249"/>
      <c r="P621" s="249"/>
      <c r="Q621" s="49">
        <v>2813002583</v>
      </c>
      <c r="R621" s="49" t="s">
        <v>1256</v>
      </c>
      <c r="S621" s="49" t="e">
        <f t="shared" si="134"/>
        <v>#N/A</v>
      </c>
      <c r="T621" s="277">
        <f t="shared" si="135"/>
        <v>0</v>
      </c>
      <c r="U621" s="324">
        <v>25.13</v>
      </c>
      <c r="V621" s="353"/>
      <c r="Y621" s="49">
        <v>2813002583</v>
      </c>
      <c r="Z621" s="49" t="s">
        <v>1256</v>
      </c>
      <c r="AA621" s="324">
        <v>25.13</v>
      </c>
      <c r="AC621" s="49">
        <v>2812610000</v>
      </c>
      <c r="AD621" s="49" t="s">
        <v>1809</v>
      </c>
      <c r="AE621" s="187">
        <v>601.62</v>
      </c>
      <c r="AG621" s="49">
        <v>2812603000</v>
      </c>
      <c r="AH621" s="49" t="s">
        <v>917</v>
      </c>
      <c r="AI621" s="187">
        <v>1893.35</v>
      </c>
    </row>
    <row r="622" spans="2:35">
      <c r="B622" s="210">
        <v>2813920005</v>
      </c>
      <c r="E622" s="211">
        <f t="shared" si="139"/>
        <v>220.66</v>
      </c>
      <c r="F622" s="270">
        <v>187.56</v>
      </c>
      <c r="G622" s="216" t="s">
        <v>1474</v>
      </c>
      <c r="J622" s="49">
        <f t="shared" si="136"/>
        <v>2813920006</v>
      </c>
      <c r="K622" s="212">
        <f t="shared" si="137"/>
        <v>234.83</v>
      </c>
      <c r="L622" s="270">
        <v>199.61</v>
      </c>
      <c r="M622" s="270">
        <f t="shared" si="140"/>
        <v>199.61</v>
      </c>
      <c r="N622" s="270">
        <f t="shared" si="138"/>
        <v>199.60550000000001</v>
      </c>
      <c r="O622" s="249"/>
      <c r="P622" s="249"/>
      <c r="Q622" s="49">
        <v>2813002680</v>
      </c>
      <c r="R622" s="49" t="s">
        <v>1257</v>
      </c>
      <c r="S622" s="49" t="e">
        <f t="shared" si="134"/>
        <v>#N/A</v>
      </c>
      <c r="T622" s="277">
        <f t="shared" si="135"/>
        <v>0</v>
      </c>
      <c r="U622" s="324">
        <v>13.63</v>
      </c>
      <c r="V622" s="353"/>
      <c r="Y622" s="49">
        <v>2813002680</v>
      </c>
      <c r="Z622" s="49" t="s">
        <v>1257</v>
      </c>
      <c r="AA622" s="324">
        <v>13.63</v>
      </c>
      <c r="AC622" s="49">
        <v>2812610722</v>
      </c>
      <c r="AD622" s="49" t="s">
        <v>1810</v>
      </c>
      <c r="AE622" s="187">
        <v>220.81</v>
      </c>
      <c r="AG622" s="49">
        <v>2812605100</v>
      </c>
      <c r="AH622" s="49" t="s">
        <v>918</v>
      </c>
      <c r="AI622" s="187">
        <v>1422.09</v>
      </c>
    </row>
    <row r="623" spans="2:35">
      <c r="B623" s="210">
        <v>2813920006</v>
      </c>
      <c r="E623" s="211">
        <f t="shared" si="139"/>
        <v>234.83</v>
      </c>
      <c r="F623" s="270">
        <v>199.61</v>
      </c>
      <c r="G623" s="216" t="s">
        <v>1475</v>
      </c>
      <c r="J623" s="49">
        <f t="shared" si="136"/>
        <v>2813920007</v>
      </c>
      <c r="K623" s="212">
        <f t="shared" si="137"/>
        <v>45.61</v>
      </c>
      <c r="L623" s="270">
        <v>38.770000000000003</v>
      </c>
      <c r="M623" s="270">
        <f t="shared" si="140"/>
        <v>38.770000000000003</v>
      </c>
      <c r="N623" s="270">
        <f t="shared" si="138"/>
        <v>38.768499999999996</v>
      </c>
      <c r="O623" s="249"/>
      <c r="P623" s="249"/>
      <c r="Q623" s="49">
        <v>2813002681</v>
      </c>
      <c r="R623" s="49" t="s">
        <v>1258</v>
      </c>
      <c r="S623" s="49" t="e">
        <f t="shared" si="134"/>
        <v>#N/A</v>
      </c>
      <c r="T623" s="277">
        <f t="shared" si="135"/>
        <v>0</v>
      </c>
      <c r="U623" s="324">
        <v>16.399999999999999</v>
      </c>
      <c r="V623" s="353"/>
      <c r="Y623" s="49">
        <v>2813002681</v>
      </c>
      <c r="Z623" s="49" t="s">
        <v>1258</v>
      </c>
      <c r="AA623" s="324">
        <v>16.399999999999999</v>
      </c>
      <c r="AC623" s="403">
        <v>2812610900</v>
      </c>
      <c r="AD623" s="208" t="s">
        <v>920</v>
      </c>
      <c r="AE623" s="406">
        <v>372.84</v>
      </c>
      <c r="AG623" s="403">
        <v>2812606510</v>
      </c>
      <c r="AH623" s="208" t="s">
        <v>919</v>
      </c>
      <c r="AI623" s="406">
        <v>326.12</v>
      </c>
    </row>
    <row r="624" spans="2:35">
      <c r="B624" s="210">
        <v>2813920007</v>
      </c>
      <c r="E624" s="211">
        <f t="shared" si="139"/>
        <v>45.61</v>
      </c>
      <c r="F624" s="270">
        <v>38.770000000000003</v>
      </c>
      <c r="G624" s="216" t="s">
        <v>1476</v>
      </c>
      <c r="J624" s="49">
        <f t="shared" si="136"/>
        <v>2813920008</v>
      </c>
      <c r="K624" s="212">
        <f t="shared" si="137"/>
        <v>69</v>
      </c>
      <c r="L624" s="270">
        <v>58.65</v>
      </c>
      <c r="M624" s="270">
        <f t="shared" si="140"/>
        <v>58.65</v>
      </c>
      <c r="N624" s="270">
        <f t="shared" si="138"/>
        <v>58.65</v>
      </c>
      <c r="O624" s="249"/>
      <c r="P624" s="249"/>
      <c r="Q624" s="49">
        <v>2813002682</v>
      </c>
      <c r="R624" s="49" t="s">
        <v>1259</v>
      </c>
      <c r="S624" s="49" t="e">
        <f t="shared" si="134"/>
        <v>#N/A</v>
      </c>
      <c r="T624" s="277">
        <f t="shared" si="135"/>
        <v>0</v>
      </c>
      <c r="U624" s="324">
        <v>19.11</v>
      </c>
      <c r="V624" s="353"/>
      <c r="Y624" s="49">
        <v>2813002682</v>
      </c>
      <c r="Z624" s="49" t="s">
        <v>1259</v>
      </c>
      <c r="AA624" s="324">
        <v>19.11</v>
      </c>
      <c r="AC624" s="403">
        <v>2812612220</v>
      </c>
      <c r="AD624" s="208" t="s">
        <v>921</v>
      </c>
      <c r="AE624" s="406">
        <v>583.66999999999996</v>
      </c>
      <c r="AG624" s="403">
        <v>2812610000</v>
      </c>
      <c r="AH624" s="208" t="s">
        <v>1809</v>
      </c>
      <c r="AI624" s="406">
        <v>685.85</v>
      </c>
    </row>
    <row r="625" spans="2:35">
      <c r="B625" s="210">
        <v>2813920008</v>
      </c>
      <c r="E625" s="211">
        <f t="shared" si="139"/>
        <v>69</v>
      </c>
      <c r="F625" s="270">
        <v>58.65</v>
      </c>
      <c r="G625" s="216" t="s">
        <v>1477</v>
      </c>
      <c r="J625" s="49">
        <f t="shared" si="136"/>
        <v>2813920009</v>
      </c>
      <c r="K625" s="212">
        <f t="shared" si="137"/>
        <v>73.02</v>
      </c>
      <c r="L625" s="270">
        <v>62.07</v>
      </c>
      <c r="M625" s="270">
        <f t="shared" si="140"/>
        <v>62.07</v>
      </c>
      <c r="N625" s="270">
        <f t="shared" si="138"/>
        <v>62.066999999999993</v>
      </c>
      <c r="O625" s="249"/>
      <c r="P625" s="249"/>
      <c r="Q625" s="49">
        <v>2813002700</v>
      </c>
      <c r="R625" s="49" t="s">
        <v>1260</v>
      </c>
      <c r="S625" s="49" t="e">
        <f t="shared" si="134"/>
        <v>#N/A</v>
      </c>
      <c r="T625" s="277">
        <f t="shared" si="135"/>
        <v>0</v>
      </c>
      <c r="U625" s="324">
        <v>17.73</v>
      </c>
      <c r="V625" s="353"/>
      <c r="Y625" s="49">
        <v>2813002700</v>
      </c>
      <c r="Z625" s="49" t="s">
        <v>1260</v>
      </c>
      <c r="AA625" s="324">
        <v>17.73</v>
      </c>
      <c r="AC625" s="403">
        <v>2812615400</v>
      </c>
      <c r="AD625" s="208" t="s">
        <v>1811</v>
      </c>
      <c r="AE625" s="406">
        <v>587.27</v>
      </c>
      <c r="AG625" s="403">
        <v>2812610722</v>
      </c>
      <c r="AH625" s="208" t="s">
        <v>1810</v>
      </c>
      <c r="AI625" s="406">
        <v>251.72</v>
      </c>
    </row>
    <row r="626" spans="2:35">
      <c r="B626" s="210">
        <v>2813920009</v>
      </c>
      <c r="E626" s="211">
        <f t="shared" si="139"/>
        <v>73.02</v>
      </c>
      <c r="F626" s="270">
        <v>62.07</v>
      </c>
      <c r="G626" s="216" t="s">
        <v>1478</v>
      </c>
      <c r="J626" s="49">
        <f t="shared" si="136"/>
        <v>2813920010</v>
      </c>
      <c r="K626" s="212">
        <f t="shared" si="137"/>
        <v>160.43</v>
      </c>
      <c r="L626" s="270">
        <v>136.37</v>
      </c>
      <c r="M626" s="270">
        <f t="shared" si="140"/>
        <v>136.37</v>
      </c>
      <c r="N626" s="270">
        <f t="shared" si="138"/>
        <v>136.3655</v>
      </c>
      <c r="O626" s="249"/>
      <c r="P626" s="249"/>
      <c r="Q626" s="49">
        <v>2813002701</v>
      </c>
      <c r="R626" s="49" t="s">
        <v>1261</v>
      </c>
      <c r="S626" s="49" t="e">
        <f t="shared" si="134"/>
        <v>#N/A</v>
      </c>
      <c r="T626" s="277">
        <f t="shared" si="135"/>
        <v>0</v>
      </c>
      <c r="U626" s="324">
        <v>3.6</v>
      </c>
      <c r="V626" s="353"/>
      <c r="Y626" s="49">
        <v>2813002701</v>
      </c>
      <c r="Z626" s="49" t="s">
        <v>1261</v>
      </c>
      <c r="AA626" s="324">
        <v>3.6</v>
      </c>
      <c r="AC626" s="49">
        <v>2812620700</v>
      </c>
      <c r="AD626" s="49" t="s">
        <v>1812</v>
      </c>
      <c r="AE626" s="187">
        <v>232.11</v>
      </c>
      <c r="AG626" s="49">
        <v>2812610900</v>
      </c>
      <c r="AH626" s="49" t="s">
        <v>920</v>
      </c>
      <c r="AI626" s="187">
        <v>425.04</v>
      </c>
    </row>
    <row r="627" spans="2:35">
      <c r="B627" s="210">
        <v>2813920010</v>
      </c>
      <c r="E627" s="211">
        <f t="shared" si="139"/>
        <v>160.43</v>
      </c>
      <c r="F627" s="270">
        <v>136.37</v>
      </c>
      <c r="G627" s="216" t="s">
        <v>1479</v>
      </c>
      <c r="J627" s="49">
        <f t="shared" si="136"/>
        <v>2813920011</v>
      </c>
      <c r="K627" s="212">
        <f t="shared" si="137"/>
        <v>191.05</v>
      </c>
      <c r="L627" s="270">
        <v>162.38999999999999</v>
      </c>
      <c r="M627" s="270">
        <f t="shared" si="140"/>
        <v>162.38999999999999</v>
      </c>
      <c r="N627" s="270">
        <f t="shared" si="138"/>
        <v>162.39250000000001</v>
      </c>
      <c r="O627" s="249"/>
      <c r="P627" s="249"/>
      <c r="Q627" s="49">
        <v>2813002702</v>
      </c>
      <c r="R627" s="49" t="s">
        <v>1262</v>
      </c>
      <c r="S627" s="49" t="e">
        <f t="shared" si="134"/>
        <v>#N/A</v>
      </c>
      <c r="T627" s="277">
        <f t="shared" si="135"/>
        <v>0</v>
      </c>
      <c r="U627" s="324">
        <v>3.6</v>
      </c>
      <c r="V627" s="353"/>
      <c r="Y627" s="49">
        <v>2813002702</v>
      </c>
      <c r="Z627" s="49" t="s">
        <v>1262</v>
      </c>
      <c r="AA627" s="324">
        <v>3.6</v>
      </c>
      <c r="AC627" s="403">
        <v>2812631000</v>
      </c>
      <c r="AD627" s="208" t="s">
        <v>923</v>
      </c>
      <c r="AE627" s="406">
        <v>210.86</v>
      </c>
      <c r="AG627" s="403">
        <v>2812612220</v>
      </c>
      <c r="AH627" s="208" t="s">
        <v>921</v>
      </c>
      <c r="AI627" s="406">
        <v>430.87</v>
      </c>
    </row>
    <row r="628" spans="2:35">
      <c r="B628" s="210">
        <v>2813920011</v>
      </c>
      <c r="E628" s="211">
        <f t="shared" si="139"/>
        <v>191.05</v>
      </c>
      <c r="F628" s="270">
        <v>162.38999999999999</v>
      </c>
      <c r="G628" s="216" t="s">
        <v>1480</v>
      </c>
      <c r="J628" s="49">
        <f t="shared" si="136"/>
        <v>2813920012</v>
      </c>
      <c r="K628" s="212">
        <f t="shared" si="137"/>
        <v>165.67</v>
      </c>
      <c r="L628" s="270">
        <v>140.82</v>
      </c>
      <c r="M628" s="270">
        <f t="shared" si="140"/>
        <v>140.82</v>
      </c>
      <c r="N628" s="270">
        <f t="shared" si="138"/>
        <v>140.81949999999998</v>
      </c>
      <c r="O628" s="249"/>
      <c r="P628" s="249"/>
      <c r="Q628" s="49">
        <v>2813004000</v>
      </c>
      <c r="R628" s="49" t="s">
        <v>1263</v>
      </c>
      <c r="S628" s="49" t="e">
        <f t="shared" si="134"/>
        <v>#N/A</v>
      </c>
      <c r="T628" s="49">
        <f t="shared" si="135"/>
        <v>64.599999999999994</v>
      </c>
      <c r="U628" s="324">
        <v>65.75</v>
      </c>
      <c r="V628" s="353"/>
      <c r="Y628" s="49">
        <v>2813004000</v>
      </c>
      <c r="Z628" s="49" t="s">
        <v>1263</v>
      </c>
      <c r="AA628" s="324">
        <v>65.75</v>
      </c>
      <c r="AC628" s="49">
        <v>2812642100</v>
      </c>
      <c r="AD628" s="49" t="s">
        <v>1813</v>
      </c>
      <c r="AE628" s="187">
        <v>95.88</v>
      </c>
      <c r="AG628" s="49">
        <v>2812615400</v>
      </c>
      <c r="AH628" s="49" t="s">
        <v>1811</v>
      </c>
      <c r="AI628" s="187">
        <v>669.49</v>
      </c>
    </row>
    <row r="629" spans="2:35">
      <c r="B629" s="210">
        <v>2813920012</v>
      </c>
      <c r="E629" s="211">
        <f t="shared" si="139"/>
        <v>165.67</v>
      </c>
      <c r="F629" s="270">
        <v>140.82</v>
      </c>
      <c r="G629" s="216" t="s">
        <v>1481</v>
      </c>
      <c r="J629" s="49">
        <f t="shared" si="136"/>
        <v>2813920013</v>
      </c>
      <c r="K629" s="212">
        <f t="shared" si="137"/>
        <v>199.31</v>
      </c>
      <c r="L629" s="270">
        <v>169.41</v>
      </c>
      <c r="M629" s="270">
        <f t="shared" si="140"/>
        <v>169.41</v>
      </c>
      <c r="N629" s="270">
        <f t="shared" si="138"/>
        <v>169.4135</v>
      </c>
      <c r="O629" s="249"/>
      <c r="P629" s="249"/>
      <c r="Q629" s="49">
        <v>2813014000</v>
      </c>
      <c r="R629" s="49" t="s">
        <v>1592</v>
      </c>
      <c r="S629" s="49" t="e">
        <f t="shared" si="134"/>
        <v>#N/A</v>
      </c>
      <c r="T629" s="49">
        <f t="shared" si="135"/>
        <v>44.26</v>
      </c>
      <c r="U629" s="324">
        <v>45.04</v>
      </c>
      <c r="V629" s="353"/>
      <c r="Y629" s="49">
        <v>2813014000</v>
      </c>
      <c r="Z629" s="49" t="s">
        <v>1592</v>
      </c>
      <c r="AA629" s="324">
        <v>45.04</v>
      </c>
      <c r="AC629" s="403">
        <v>2812650700</v>
      </c>
      <c r="AD629" s="208" t="s">
        <v>924</v>
      </c>
      <c r="AE629" s="406">
        <v>407.46</v>
      </c>
      <c r="AG629" s="403">
        <v>2812620700</v>
      </c>
      <c r="AH629" s="208" t="s">
        <v>1812</v>
      </c>
      <c r="AI629" s="406">
        <v>264.61</v>
      </c>
    </row>
    <row r="630" spans="2:35">
      <c r="B630" s="210">
        <v>2813920013</v>
      </c>
      <c r="E630" s="211">
        <f t="shared" si="139"/>
        <v>199.31</v>
      </c>
      <c r="F630" s="270">
        <v>169.41</v>
      </c>
      <c r="G630" s="216" t="s">
        <v>1482</v>
      </c>
      <c r="J630" s="49">
        <f t="shared" si="136"/>
        <v>2813920014</v>
      </c>
      <c r="K630" s="212">
        <f t="shared" si="137"/>
        <v>90.53</v>
      </c>
      <c r="L630" s="270">
        <v>76.95</v>
      </c>
      <c r="M630" s="270">
        <f t="shared" si="140"/>
        <v>76.95</v>
      </c>
      <c r="N630" s="270">
        <f t="shared" si="138"/>
        <v>76.950500000000005</v>
      </c>
      <c r="O630" s="249"/>
      <c r="P630" s="249"/>
      <c r="Q630" s="49">
        <v>2813024000</v>
      </c>
      <c r="R630" s="49" t="s">
        <v>1265</v>
      </c>
      <c r="S630" s="49" t="e">
        <f t="shared" si="134"/>
        <v>#N/A</v>
      </c>
      <c r="T630" s="49">
        <f t="shared" si="135"/>
        <v>175.72</v>
      </c>
      <c r="U630" s="324">
        <v>178.82</v>
      </c>
      <c r="V630" s="353"/>
      <c r="Y630" s="49">
        <v>2813024000</v>
      </c>
      <c r="Z630" s="49" t="s">
        <v>1265</v>
      </c>
      <c r="AA630" s="324">
        <v>178.82</v>
      </c>
      <c r="AC630" s="403">
        <v>2812652100</v>
      </c>
      <c r="AD630" s="208" t="s">
        <v>925</v>
      </c>
      <c r="AE630" s="406">
        <v>150.38999999999999</v>
      </c>
      <c r="AG630" s="403">
        <v>2812631000</v>
      </c>
      <c r="AH630" s="208" t="s">
        <v>923</v>
      </c>
      <c r="AI630" s="406">
        <v>240.38</v>
      </c>
    </row>
    <row r="631" spans="2:35">
      <c r="B631" s="210">
        <v>2813920014</v>
      </c>
      <c r="E631" s="211">
        <f t="shared" si="139"/>
        <v>90.53</v>
      </c>
      <c r="F631" s="270">
        <v>76.95</v>
      </c>
      <c r="G631" s="216" t="s">
        <v>1483</v>
      </c>
      <c r="J631" s="49">
        <f t="shared" si="136"/>
        <v>2813920015</v>
      </c>
      <c r="K631" s="212">
        <f t="shared" si="137"/>
        <v>121.29</v>
      </c>
      <c r="L631" s="270">
        <v>103.1</v>
      </c>
      <c r="M631" s="270">
        <f t="shared" si="140"/>
        <v>103.1</v>
      </c>
      <c r="N631" s="270">
        <f t="shared" si="138"/>
        <v>103.09650000000001</v>
      </c>
      <c r="O631" s="249"/>
      <c r="P631" s="249"/>
      <c r="Q631" s="49">
        <v>2813034000</v>
      </c>
      <c r="R631" s="49" t="s">
        <v>1266</v>
      </c>
      <c r="S631" s="49" t="e">
        <f t="shared" si="134"/>
        <v>#N/A</v>
      </c>
      <c r="T631" s="49">
        <f t="shared" si="135"/>
        <v>43.65</v>
      </c>
      <c r="U631" s="324">
        <v>44.43</v>
      </c>
      <c r="V631" s="353"/>
      <c r="Y631" s="49">
        <v>2813034000</v>
      </c>
      <c r="Z631" s="49" t="s">
        <v>1266</v>
      </c>
      <c r="AA631" s="324">
        <v>44.43</v>
      </c>
      <c r="AC631" s="403">
        <v>2812661800</v>
      </c>
      <c r="AD631" s="208" t="s">
        <v>926</v>
      </c>
      <c r="AE631" s="406">
        <v>428.76</v>
      </c>
      <c r="AG631" s="403">
        <v>2812642100</v>
      </c>
      <c r="AH631" s="208" t="s">
        <v>1813</v>
      </c>
      <c r="AI631" s="406">
        <v>109.3</v>
      </c>
    </row>
    <row r="632" spans="2:35">
      <c r="B632" s="210">
        <v>2813920015</v>
      </c>
      <c r="E632" s="211">
        <f t="shared" si="139"/>
        <v>121.29</v>
      </c>
      <c r="F632" s="270">
        <v>103.1</v>
      </c>
      <c r="G632" s="216" t="s">
        <v>1484</v>
      </c>
      <c r="J632" s="49">
        <f t="shared" si="136"/>
        <v>2813920016</v>
      </c>
      <c r="K632" s="212">
        <f t="shared" si="137"/>
        <v>121.29</v>
      </c>
      <c r="L632" s="270">
        <v>103.1</v>
      </c>
      <c r="M632" s="270">
        <f t="shared" si="140"/>
        <v>103.1</v>
      </c>
      <c r="N632" s="270">
        <f t="shared" si="138"/>
        <v>103.09650000000001</v>
      </c>
      <c r="O632" s="249"/>
      <c r="P632" s="249"/>
      <c r="Q632" s="49">
        <v>2813044000</v>
      </c>
      <c r="R632" s="49" t="s">
        <v>1593</v>
      </c>
      <c r="S632" s="49" t="e">
        <f t="shared" si="134"/>
        <v>#N/A</v>
      </c>
      <c r="T632" s="49">
        <f t="shared" si="135"/>
        <v>1.55</v>
      </c>
      <c r="U632" s="324">
        <v>1.58</v>
      </c>
      <c r="V632" s="353"/>
      <c r="Y632" s="49">
        <v>2813044000</v>
      </c>
      <c r="Z632" s="49" t="s">
        <v>1593</v>
      </c>
      <c r="AA632" s="324">
        <v>1.58</v>
      </c>
      <c r="AC632" s="49">
        <v>2812700000</v>
      </c>
      <c r="AD632" s="187" t="s">
        <v>1814</v>
      </c>
      <c r="AE632" s="406">
        <v>400.9</v>
      </c>
      <c r="AG632" s="49">
        <v>2812650700</v>
      </c>
      <c r="AH632" s="187" t="s">
        <v>924</v>
      </c>
      <c r="AI632" s="406">
        <v>464.5</v>
      </c>
    </row>
    <row r="633" spans="2:35">
      <c r="B633" s="210">
        <v>2813920016</v>
      </c>
      <c r="E633" s="211">
        <f t="shared" si="139"/>
        <v>121.29</v>
      </c>
      <c r="F633" s="270">
        <v>103.1</v>
      </c>
      <c r="G633" s="216" t="s">
        <v>1485</v>
      </c>
      <c r="J633" s="49">
        <f t="shared" si="136"/>
        <v>2813920017</v>
      </c>
      <c r="K633" s="212">
        <f t="shared" si="137"/>
        <v>208.02</v>
      </c>
      <c r="L633" s="270">
        <v>176.82</v>
      </c>
      <c r="M633" s="270">
        <f t="shared" si="140"/>
        <v>176.82</v>
      </c>
      <c r="N633" s="270">
        <f t="shared" si="138"/>
        <v>176.81700000000001</v>
      </c>
      <c r="O633" s="249"/>
      <c r="P633" s="249"/>
      <c r="Q633" s="49">
        <v>2813054000</v>
      </c>
      <c r="R633" s="49" t="s">
        <v>1268</v>
      </c>
      <c r="S633" s="49" t="e">
        <f t="shared" si="134"/>
        <v>#N/A</v>
      </c>
      <c r="T633" s="49">
        <f t="shared" si="135"/>
        <v>181.37</v>
      </c>
      <c r="U633" s="324">
        <v>184.58</v>
      </c>
      <c r="V633" s="353"/>
      <c r="Y633" s="49">
        <v>2813054000</v>
      </c>
      <c r="Z633" s="49" t="s">
        <v>1268</v>
      </c>
      <c r="AA633" s="324">
        <v>184.58</v>
      </c>
      <c r="AC633" s="49">
        <v>2812700200</v>
      </c>
      <c r="AD633" s="187" t="s">
        <v>928</v>
      </c>
      <c r="AE633" s="406">
        <v>224.1</v>
      </c>
      <c r="AG633" s="49">
        <v>2812652100</v>
      </c>
      <c r="AH633" s="187" t="s">
        <v>925</v>
      </c>
      <c r="AI633" s="406">
        <v>171.44</v>
      </c>
    </row>
    <row r="634" spans="2:35">
      <c r="B634" s="210">
        <v>2813920017</v>
      </c>
      <c r="E634" s="211">
        <f t="shared" si="139"/>
        <v>208.02</v>
      </c>
      <c r="F634" s="270">
        <v>176.82</v>
      </c>
      <c r="G634" s="216" t="s">
        <v>1486</v>
      </c>
      <c r="J634" s="49">
        <f t="shared" si="136"/>
        <v>2813920018</v>
      </c>
      <c r="K634" s="212">
        <f t="shared" si="137"/>
        <v>221.56</v>
      </c>
      <c r="L634" s="270">
        <v>188.33</v>
      </c>
      <c r="M634" s="270">
        <f t="shared" si="140"/>
        <v>188.33</v>
      </c>
      <c r="N634" s="270">
        <f t="shared" si="138"/>
        <v>188.32599999999999</v>
      </c>
      <c r="O634" s="249"/>
      <c r="P634" s="249"/>
      <c r="Q634" s="49">
        <v>2813064000</v>
      </c>
      <c r="R634" s="49" t="s">
        <v>1269</v>
      </c>
      <c r="S634" s="49" t="e">
        <f t="shared" si="134"/>
        <v>#N/A</v>
      </c>
      <c r="T634" s="49">
        <f t="shared" si="135"/>
        <v>26.39</v>
      </c>
      <c r="U634" s="324">
        <v>26.85</v>
      </c>
      <c r="V634" s="353"/>
      <c r="Y634" s="49">
        <v>2813064000</v>
      </c>
      <c r="Z634" s="49" t="s">
        <v>1269</v>
      </c>
      <c r="AA634" s="324">
        <v>26.85</v>
      </c>
      <c r="AC634" s="403">
        <v>2812700300</v>
      </c>
      <c r="AD634" s="208" t="s">
        <v>929</v>
      </c>
      <c r="AE634" s="406">
        <v>277.77999999999997</v>
      </c>
      <c r="AG634" s="403">
        <v>2812661800</v>
      </c>
      <c r="AH634" s="208" t="s">
        <v>926</v>
      </c>
      <c r="AI634" s="406">
        <v>488.79</v>
      </c>
    </row>
    <row r="635" spans="2:35">
      <c r="B635" s="210">
        <v>2813920018</v>
      </c>
      <c r="E635" s="211">
        <f t="shared" si="139"/>
        <v>221.56</v>
      </c>
      <c r="F635" s="270">
        <v>188.33</v>
      </c>
      <c r="G635" s="216" t="s">
        <v>1487</v>
      </c>
      <c r="J635" s="49">
        <f t="shared" si="136"/>
        <v>2813920019</v>
      </c>
      <c r="K635" s="212">
        <f t="shared" si="137"/>
        <v>208.02</v>
      </c>
      <c r="L635" s="270">
        <v>176.82</v>
      </c>
      <c r="M635" s="270">
        <f t="shared" si="140"/>
        <v>176.82</v>
      </c>
      <c r="N635" s="270">
        <f t="shared" si="138"/>
        <v>176.81700000000001</v>
      </c>
      <c r="O635" s="249"/>
      <c r="P635" s="249"/>
      <c r="Q635" s="49">
        <v>2813074000</v>
      </c>
      <c r="R635" s="49" t="s">
        <v>1270</v>
      </c>
      <c r="S635" s="49" t="e">
        <f t="shared" si="134"/>
        <v>#N/A</v>
      </c>
      <c r="T635" s="49">
        <f t="shared" si="135"/>
        <v>31.22</v>
      </c>
      <c r="U635" s="324">
        <v>31.78</v>
      </c>
      <c r="V635" s="353"/>
      <c r="Y635" s="49">
        <v>2813074000</v>
      </c>
      <c r="Z635" s="49" t="s">
        <v>1270</v>
      </c>
      <c r="AA635" s="324">
        <v>31.78</v>
      </c>
      <c r="AC635" s="403">
        <v>2812700400</v>
      </c>
      <c r="AD635" s="208" t="s">
        <v>930</v>
      </c>
      <c r="AE635" s="406">
        <v>268.12</v>
      </c>
      <c r="AG635" s="403">
        <v>2812700000</v>
      </c>
      <c r="AH635" s="208" t="s">
        <v>1814</v>
      </c>
      <c r="AI635" s="406">
        <v>1298.72</v>
      </c>
    </row>
    <row r="636" spans="2:35">
      <c r="B636" s="210">
        <v>2813920019</v>
      </c>
      <c r="E636" s="211">
        <f t="shared" si="139"/>
        <v>208.02</v>
      </c>
      <c r="F636" s="270">
        <v>176.82</v>
      </c>
      <c r="G636" s="216" t="s">
        <v>1488</v>
      </c>
      <c r="J636" s="49">
        <f t="shared" si="136"/>
        <v>2813920020</v>
      </c>
      <c r="K636" s="212">
        <f t="shared" si="137"/>
        <v>222.07</v>
      </c>
      <c r="L636" s="270">
        <v>188.76</v>
      </c>
      <c r="M636" s="270">
        <f t="shared" si="140"/>
        <v>188.76</v>
      </c>
      <c r="N636" s="270">
        <f t="shared" si="138"/>
        <v>188.7595</v>
      </c>
      <c r="O636" s="249"/>
      <c r="P636" s="249"/>
      <c r="Q636" s="49">
        <v>2813100000</v>
      </c>
      <c r="R636" s="49" t="s">
        <v>1271</v>
      </c>
      <c r="S636" s="49" t="e">
        <f t="shared" si="134"/>
        <v>#N/A</v>
      </c>
      <c r="T636" s="49">
        <f t="shared" si="135"/>
        <v>54.57</v>
      </c>
      <c r="U636" s="324">
        <v>55.53</v>
      </c>
      <c r="V636" s="353"/>
      <c r="Y636" s="49">
        <v>2813100000</v>
      </c>
      <c r="Z636" s="49" t="s">
        <v>1271</v>
      </c>
      <c r="AA636" s="324">
        <v>55.53</v>
      </c>
      <c r="AC636" s="403">
        <v>2812700500</v>
      </c>
      <c r="AD636" s="208" t="s">
        <v>931</v>
      </c>
      <c r="AE636" s="406">
        <v>454.35</v>
      </c>
      <c r="AG636" s="403">
        <v>2812700200</v>
      </c>
      <c r="AH636" s="208" t="s">
        <v>928</v>
      </c>
      <c r="AI636" s="406">
        <v>255.47</v>
      </c>
    </row>
    <row r="637" spans="2:35">
      <c r="B637" s="210">
        <v>2813920020</v>
      </c>
      <c r="E637" s="211">
        <f t="shared" si="139"/>
        <v>222.07</v>
      </c>
      <c r="F637" s="270">
        <v>188.76</v>
      </c>
      <c r="G637" s="216" t="s">
        <v>1489</v>
      </c>
      <c r="J637" s="49">
        <f t="shared" si="136"/>
        <v>2813920021</v>
      </c>
      <c r="K637" s="212">
        <f t="shared" si="137"/>
        <v>61.32</v>
      </c>
      <c r="L637" s="270">
        <v>52.12</v>
      </c>
      <c r="M637" s="270">
        <f t="shared" si="140"/>
        <v>52.12</v>
      </c>
      <c r="N637" s="270">
        <f t="shared" si="138"/>
        <v>52.122</v>
      </c>
      <c r="O637" s="249"/>
      <c r="P637" s="249"/>
      <c r="Q637" s="49">
        <v>2813100280</v>
      </c>
      <c r="R637" s="49" t="s">
        <v>1272</v>
      </c>
      <c r="S637" s="49" t="e">
        <f t="shared" si="134"/>
        <v>#N/A</v>
      </c>
      <c r="T637" s="49">
        <f t="shared" si="135"/>
        <v>7.05</v>
      </c>
      <c r="U637" s="324">
        <v>7.18</v>
      </c>
      <c r="V637" s="353"/>
      <c r="Y637" s="49">
        <v>2813100280</v>
      </c>
      <c r="Z637" s="49" t="s">
        <v>1272</v>
      </c>
      <c r="AA637" s="324">
        <v>7.18</v>
      </c>
      <c r="AC637" s="407">
        <v>2812700600</v>
      </c>
      <c r="AD637" s="173" t="s">
        <v>932</v>
      </c>
      <c r="AE637" s="406">
        <v>224.1</v>
      </c>
      <c r="AG637" s="407">
        <v>2812700300</v>
      </c>
      <c r="AH637" s="173" t="s">
        <v>929</v>
      </c>
      <c r="AI637" s="406">
        <v>316.67</v>
      </c>
    </row>
    <row r="638" spans="2:35">
      <c r="B638" s="210">
        <v>2813920021</v>
      </c>
      <c r="E638" s="211">
        <f t="shared" si="139"/>
        <v>61.32</v>
      </c>
      <c r="F638" s="270">
        <v>52.12</v>
      </c>
      <c r="G638" s="216" t="s">
        <v>1490</v>
      </c>
      <c r="J638" s="49">
        <f t="shared" si="136"/>
        <v>2813920022</v>
      </c>
      <c r="K638" s="212">
        <f t="shared" si="137"/>
        <v>79.59</v>
      </c>
      <c r="L638" s="270">
        <v>67.650000000000006</v>
      </c>
      <c r="M638" s="270">
        <f t="shared" si="140"/>
        <v>67.650000000000006</v>
      </c>
      <c r="N638" s="270">
        <f t="shared" si="138"/>
        <v>67.651499999999999</v>
      </c>
      <c r="O638" s="249"/>
      <c r="P638" s="249"/>
      <c r="Q638" s="49">
        <v>2813100281</v>
      </c>
      <c r="R638" s="49" t="s">
        <v>1273</v>
      </c>
      <c r="S638" s="49" t="e">
        <f t="shared" si="134"/>
        <v>#N/A</v>
      </c>
      <c r="T638" s="49">
        <f t="shared" si="135"/>
        <v>32.79</v>
      </c>
      <c r="U638" s="324">
        <v>33.369999999999997</v>
      </c>
      <c r="V638" s="353"/>
      <c r="Y638" s="49">
        <v>2813100281</v>
      </c>
      <c r="Z638" s="49" t="s">
        <v>1273</v>
      </c>
      <c r="AA638" s="324">
        <v>33.369999999999997</v>
      </c>
      <c r="AC638" s="407">
        <v>2812702220</v>
      </c>
      <c r="AD638" s="173" t="s">
        <v>933</v>
      </c>
      <c r="AE638" s="406">
        <v>332.32</v>
      </c>
      <c r="AG638" s="407">
        <v>2812700400</v>
      </c>
      <c r="AH638" s="173" t="s">
        <v>930</v>
      </c>
      <c r="AI638" s="406">
        <v>305.66000000000003</v>
      </c>
    </row>
    <row r="639" spans="2:35">
      <c r="B639" s="210">
        <v>2813920022</v>
      </c>
      <c r="E639" s="211">
        <f t="shared" si="139"/>
        <v>79.59</v>
      </c>
      <c r="F639" s="270">
        <v>67.650000000000006</v>
      </c>
      <c r="G639" s="216" t="s">
        <v>1491</v>
      </c>
      <c r="J639" s="49">
        <f t="shared" si="136"/>
        <v>2813920023</v>
      </c>
      <c r="K639" s="212">
        <f t="shared" si="137"/>
        <v>77.959999999999994</v>
      </c>
      <c r="L639" s="270">
        <v>66.27</v>
      </c>
      <c r="M639" s="270">
        <f t="shared" si="140"/>
        <v>66.27</v>
      </c>
      <c r="N639" s="270">
        <f t="shared" si="138"/>
        <v>66.265999999999991</v>
      </c>
      <c r="O639" s="249"/>
      <c r="P639" s="249"/>
      <c r="Q639" s="49">
        <v>2813100380</v>
      </c>
      <c r="R639" s="49" t="s">
        <v>1274</v>
      </c>
      <c r="S639" s="49" t="e">
        <f t="shared" si="134"/>
        <v>#N/A</v>
      </c>
      <c r="T639" s="49">
        <f t="shared" si="135"/>
        <v>7.01</v>
      </c>
      <c r="U639" s="324">
        <v>7.13</v>
      </c>
      <c r="V639" s="353"/>
      <c r="Y639" s="49">
        <v>2813100380</v>
      </c>
      <c r="Z639" s="49" t="s">
        <v>1274</v>
      </c>
      <c r="AA639" s="324">
        <v>7.13</v>
      </c>
      <c r="AC639" s="407">
        <v>2812703000</v>
      </c>
      <c r="AD639" s="173" t="s">
        <v>934</v>
      </c>
      <c r="AE639" s="406">
        <v>1699.62</v>
      </c>
      <c r="AG639" s="407">
        <v>2812700500</v>
      </c>
      <c r="AH639" s="173" t="s">
        <v>931</v>
      </c>
      <c r="AI639" s="406">
        <v>517.96</v>
      </c>
    </row>
    <row r="640" spans="2:35">
      <c r="B640" s="210">
        <v>2813920023</v>
      </c>
      <c r="E640" s="211">
        <f t="shared" si="139"/>
        <v>77.959999999999994</v>
      </c>
      <c r="F640" s="270">
        <v>66.27</v>
      </c>
      <c r="G640" s="216" t="s">
        <v>1493</v>
      </c>
      <c r="J640" s="49">
        <f t="shared" si="136"/>
        <v>2813920024</v>
      </c>
      <c r="K640" s="212">
        <f t="shared" si="137"/>
        <v>207.06</v>
      </c>
      <c r="L640" s="270">
        <v>176</v>
      </c>
      <c r="M640" s="270">
        <f t="shared" si="140"/>
        <v>176</v>
      </c>
      <c r="N640" s="270">
        <f t="shared" si="138"/>
        <v>176.001</v>
      </c>
      <c r="O640" s="249"/>
      <c r="P640" s="249"/>
      <c r="Q640" s="49">
        <v>2813100381</v>
      </c>
      <c r="R640" s="49" t="s">
        <v>1275</v>
      </c>
      <c r="S640" s="49" t="e">
        <f t="shared" si="134"/>
        <v>#N/A</v>
      </c>
      <c r="T640" s="49">
        <f t="shared" si="135"/>
        <v>28.42</v>
      </c>
      <c r="U640" s="324">
        <v>28.92</v>
      </c>
      <c r="V640" s="353"/>
      <c r="Y640" s="49">
        <v>2813100381</v>
      </c>
      <c r="Z640" s="49" t="s">
        <v>1275</v>
      </c>
      <c r="AA640" s="324">
        <v>28.92</v>
      </c>
      <c r="AC640" s="407">
        <v>2812705100</v>
      </c>
      <c r="AD640" s="173" t="s">
        <v>935</v>
      </c>
      <c r="AE640" s="406">
        <v>1622.42</v>
      </c>
      <c r="AG640" s="407">
        <v>2812700600</v>
      </c>
      <c r="AH640" s="173" t="s">
        <v>932</v>
      </c>
      <c r="AI640" s="406">
        <v>255.47</v>
      </c>
    </row>
    <row r="641" spans="2:35">
      <c r="B641" s="210">
        <v>2813920024</v>
      </c>
      <c r="E641" s="211">
        <f t="shared" si="139"/>
        <v>207.06</v>
      </c>
      <c r="F641" s="270">
        <v>176</v>
      </c>
      <c r="G641" s="216" t="s">
        <v>1494</v>
      </c>
      <c r="J641" s="49">
        <f t="shared" si="136"/>
        <v>2813920025</v>
      </c>
      <c r="K641" s="212">
        <f t="shared" si="137"/>
        <v>213.86</v>
      </c>
      <c r="L641" s="270">
        <v>181.78</v>
      </c>
      <c r="M641" s="270">
        <f t="shared" si="140"/>
        <v>181.78</v>
      </c>
      <c r="N641" s="270">
        <f t="shared" si="138"/>
        <v>181.78100000000001</v>
      </c>
      <c r="O641" s="249"/>
      <c r="P641" s="249"/>
      <c r="Q641" s="49">
        <v>2813100480</v>
      </c>
      <c r="R641" s="49" t="s">
        <v>1276</v>
      </c>
      <c r="S641" s="49" t="e">
        <f t="shared" si="134"/>
        <v>#N/A</v>
      </c>
      <c r="T641" s="49">
        <f t="shared" si="135"/>
        <v>8.33</v>
      </c>
      <c r="U641" s="324">
        <v>8.4700000000000006</v>
      </c>
      <c r="V641" s="353"/>
      <c r="Y641" s="49">
        <v>2813100480</v>
      </c>
      <c r="Z641" s="49" t="s">
        <v>1276</v>
      </c>
      <c r="AA641" s="324">
        <v>8.4700000000000006</v>
      </c>
      <c r="AC641" s="403">
        <v>2812705400</v>
      </c>
      <c r="AD641" s="208" t="s">
        <v>936</v>
      </c>
      <c r="AE641" s="406">
        <v>491.06</v>
      </c>
      <c r="AG641" s="403">
        <v>2812702220</v>
      </c>
      <c r="AH641" s="208" t="s">
        <v>933</v>
      </c>
      <c r="AI641" s="406">
        <v>378.84</v>
      </c>
    </row>
    <row r="642" spans="2:35">
      <c r="B642" s="210">
        <v>2813920025</v>
      </c>
      <c r="E642" s="211">
        <f t="shared" si="139"/>
        <v>213.86</v>
      </c>
      <c r="F642" s="270">
        <v>181.78</v>
      </c>
      <c r="G642" s="216" t="s">
        <v>1495</v>
      </c>
      <c r="J642" s="49">
        <f t="shared" si="136"/>
        <v>2813920026</v>
      </c>
      <c r="K642" s="212">
        <f t="shared" si="137"/>
        <v>155.65</v>
      </c>
      <c r="L642" s="270">
        <v>132.30000000000001</v>
      </c>
      <c r="M642" s="270">
        <f t="shared" si="140"/>
        <v>132.30000000000001</v>
      </c>
      <c r="N642" s="270">
        <f t="shared" si="138"/>
        <v>132.30250000000001</v>
      </c>
      <c r="O642" s="249"/>
      <c r="P642" s="249"/>
      <c r="Q642" s="49">
        <v>2813100580</v>
      </c>
      <c r="R642" s="49" t="s">
        <v>1277</v>
      </c>
      <c r="S642" s="49" t="e">
        <f t="shared" si="134"/>
        <v>#N/A</v>
      </c>
      <c r="T642" s="49">
        <f t="shared" si="135"/>
        <v>10.41</v>
      </c>
      <c r="U642" s="324">
        <v>10.59</v>
      </c>
      <c r="V642" s="353"/>
      <c r="Y642" s="49">
        <v>2813100580</v>
      </c>
      <c r="Z642" s="49" t="s">
        <v>1277</v>
      </c>
      <c r="AA642" s="324">
        <v>10.59</v>
      </c>
      <c r="AC642" s="403">
        <v>2812706510</v>
      </c>
      <c r="AD642" s="208" t="s">
        <v>937</v>
      </c>
      <c r="AE642" s="406">
        <v>375.57</v>
      </c>
      <c r="AG642" s="403">
        <v>2812703000</v>
      </c>
      <c r="AH642" s="208" t="s">
        <v>934</v>
      </c>
      <c r="AI642" s="406">
        <v>1937.57</v>
      </c>
    </row>
    <row r="643" spans="2:35">
      <c r="B643" s="210">
        <v>2813920026</v>
      </c>
      <c r="E643" s="211">
        <f t="shared" si="139"/>
        <v>155.65</v>
      </c>
      <c r="F643" s="270">
        <v>132.30000000000001</v>
      </c>
      <c r="G643" s="216" t="s">
        <v>1496</v>
      </c>
      <c r="J643" s="49">
        <f t="shared" si="136"/>
        <v>2813920027</v>
      </c>
      <c r="K643" s="212">
        <f t="shared" si="137"/>
        <v>191.2</v>
      </c>
      <c r="L643" s="270">
        <v>162.52000000000001</v>
      </c>
      <c r="M643" s="270">
        <f t="shared" si="140"/>
        <v>162.52000000000001</v>
      </c>
      <c r="N643" s="270">
        <f t="shared" si="138"/>
        <v>162.51999999999998</v>
      </c>
      <c r="O643" s="249"/>
      <c r="P643" s="249"/>
      <c r="Q643" s="49">
        <v>2813100680</v>
      </c>
      <c r="R643" s="49" t="s">
        <v>1278</v>
      </c>
      <c r="S643" s="49" t="e">
        <f t="shared" si="134"/>
        <v>#N/A</v>
      </c>
      <c r="T643" s="49">
        <f t="shared" si="135"/>
        <v>10.11</v>
      </c>
      <c r="U643" s="324">
        <v>10.29</v>
      </c>
      <c r="V643" s="353"/>
      <c r="Y643" s="49">
        <v>2813100680</v>
      </c>
      <c r="Z643" s="49" t="s">
        <v>1278</v>
      </c>
      <c r="AA643" s="324">
        <v>10.29</v>
      </c>
      <c r="AC643" s="49">
        <v>2812710000</v>
      </c>
      <c r="AD643" s="49" t="s">
        <v>1815</v>
      </c>
      <c r="AE643" s="187">
        <v>967.94</v>
      </c>
      <c r="AG643" s="49">
        <v>2812705100</v>
      </c>
      <c r="AH643" s="49" t="s">
        <v>935</v>
      </c>
      <c r="AI643" s="187">
        <v>1849.56</v>
      </c>
    </row>
    <row r="644" spans="2:35">
      <c r="B644" s="210">
        <v>2813920027</v>
      </c>
      <c r="E644" s="211">
        <f t="shared" si="139"/>
        <v>191.2</v>
      </c>
      <c r="F644" s="270">
        <v>162.52000000000001</v>
      </c>
      <c r="G644" s="216" t="s">
        <v>1497</v>
      </c>
      <c r="J644" s="49">
        <f t="shared" si="136"/>
        <v>2813920028</v>
      </c>
      <c r="K644" s="212">
        <f t="shared" si="137"/>
        <v>207.06</v>
      </c>
      <c r="L644" s="270">
        <v>176</v>
      </c>
      <c r="M644" s="270">
        <f t="shared" si="140"/>
        <v>176</v>
      </c>
      <c r="N644" s="270">
        <f t="shared" si="138"/>
        <v>176.001</v>
      </c>
      <c r="O644" s="249"/>
      <c r="P644" s="249"/>
      <c r="Q644" s="49">
        <v>2813101300</v>
      </c>
      <c r="R644" s="49" t="s">
        <v>1279</v>
      </c>
      <c r="S644" s="49" t="e">
        <f t="shared" si="134"/>
        <v>#N/A</v>
      </c>
      <c r="T644" s="49">
        <f t="shared" si="135"/>
        <v>12.51</v>
      </c>
      <c r="U644" s="324">
        <v>12.73</v>
      </c>
      <c r="V644" s="353"/>
      <c r="Y644" s="49">
        <v>2813101300</v>
      </c>
      <c r="Z644" s="49" t="s">
        <v>1279</v>
      </c>
      <c r="AA644" s="324">
        <v>12.73</v>
      </c>
      <c r="AC644" s="403">
        <v>2812710900</v>
      </c>
      <c r="AD644" s="208" t="s">
        <v>938</v>
      </c>
      <c r="AE644" s="406">
        <v>435.51</v>
      </c>
      <c r="AG644" s="403">
        <v>2812705400</v>
      </c>
      <c r="AH644" s="208" t="s">
        <v>936</v>
      </c>
      <c r="AI644" s="406">
        <v>559.80999999999995</v>
      </c>
    </row>
    <row r="645" spans="2:35">
      <c r="B645" s="210">
        <v>2813920028</v>
      </c>
      <c r="E645" s="211">
        <f t="shared" si="139"/>
        <v>207.06</v>
      </c>
      <c r="F645" s="270">
        <v>176</v>
      </c>
      <c r="G645" s="216" t="s">
        <v>1498</v>
      </c>
      <c r="J645" s="49">
        <f t="shared" si="136"/>
        <v>2813920029</v>
      </c>
      <c r="K645" s="212">
        <f t="shared" si="137"/>
        <v>332.25</v>
      </c>
      <c r="L645" s="270">
        <v>282.41000000000003</v>
      </c>
      <c r="M645" s="270">
        <f t="shared" si="140"/>
        <v>282.41000000000003</v>
      </c>
      <c r="N645" s="270">
        <f t="shared" si="138"/>
        <v>282.41249999999997</v>
      </c>
      <c r="O645" s="249"/>
      <c r="P645" s="249"/>
      <c r="Q645" s="49">
        <v>2813101780</v>
      </c>
      <c r="R645" s="49" t="s">
        <v>1280</v>
      </c>
      <c r="S645" s="49" t="e">
        <f t="shared" si="134"/>
        <v>#N/A</v>
      </c>
      <c r="T645" s="49">
        <f t="shared" si="135"/>
        <v>10.029999999999999</v>
      </c>
      <c r="U645" s="324">
        <v>10.210000000000001</v>
      </c>
      <c r="V645" s="353"/>
      <c r="Y645" s="49">
        <v>2813101780</v>
      </c>
      <c r="Z645" s="49" t="s">
        <v>1280</v>
      </c>
      <c r="AA645" s="324">
        <v>10.210000000000001</v>
      </c>
      <c r="AC645" s="49">
        <v>2812712220</v>
      </c>
      <c r="AD645" s="187" t="s">
        <v>939</v>
      </c>
      <c r="AE645" s="406">
        <v>233.47</v>
      </c>
      <c r="AG645" s="49">
        <v>2812706510</v>
      </c>
      <c r="AH645" s="187" t="s">
        <v>937</v>
      </c>
      <c r="AI645" s="406">
        <v>428.15</v>
      </c>
    </row>
    <row r="646" spans="2:35">
      <c r="B646" s="210">
        <v>2813920029</v>
      </c>
      <c r="E646" s="211">
        <f t="shared" si="139"/>
        <v>332.25</v>
      </c>
      <c r="F646" s="270">
        <v>282.41000000000003</v>
      </c>
      <c r="G646" s="216" t="s">
        <v>1499</v>
      </c>
      <c r="J646" s="49">
        <f t="shared" si="136"/>
        <v>2813920030</v>
      </c>
      <c r="K646" s="212">
        <f t="shared" si="137"/>
        <v>395.79</v>
      </c>
      <c r="L646" s="270">
        <v>336.42</v>
      </c>
      <c r="M646" s="270">
        <f t="shared" si="140"/>
        <v>336.42</v>
      </c>
      <c r="N646" s="270">
        <f t="shared" si="138"/>
        <v>336.42149999999998</v>
      </c>
      <c r="O646" s="249"/>
      <c r="P646" s="249"/>
      <c r="Q646" s="49">
        <v>2813101980</v>
      </c>
      <c r="R646" s="49" t="s">
        <v>1281</v>
      </c>
      <c r="S646" s="49" t="e">
        <f t="shared" si="134"/>
        <v>#N/A</v>
      </c>
      <c r="T646" s="49">
        <f t="shared" si="135"/>
        <v>9.8000000000000007</v>
      </c>
      <c r="U646" s="324">
        <v>9.9700000000000006</v>
      </c>
      <c r="V646" s="353"/>
      <c r="Y646" s="49">
        <v>2813101980</v>
      </c>
      <c r="Z646" s="49" t="s">
        <v>1281</v>
      </c>
      <c r="AA646" s="324">
        <v>9.9700000000000006</v>
      </c>
      <c r="AC646" s="49">
        <v>2812715400</v>
      </c>
      <c r="AD646" s="187" t="s">
        <v>1816</v>
      </c>
      <c r="AE646" s="406">
        <v>789.68</v>
      </c>
      <c r="AG646" s="49">
        <v>2812710000</v>
      </c>
      <c r="AH646" s="187" t="s">
        <v>1815</v>
      </c>
      <c r="AI646" s="406">
        <v>1103.45</v>
      </c>
    </row>
    <row r="647" spans="2:35">
      <c r="B647" s="210">
        <v>2813920030</v>
      </c>
      <c r="E647" s="211">
        <f t="shared" si="139"/>
        <v>395.79</v>
      </c>
      <c r="F647" s="270">
        <v>336.42</v>
      </c>
      <c r="G647" s="216" t="s">
        <v>1500</v>
      </c>
      <c r="J647" s="49">
        <f t="shared" si="136"/>
        <v>2813920031</v>
      </c>
      <c r="K647" s="212">
        <f t="shared" si="137"/>
        <v>339.02</v>
      </c>
      <c r="L647" s="270">
        <v>288.17</v>
      </c>
      <c r="M647" s="270">
        <f t="shared" si="140"/>
        <v>288.17</v>
      </c>
      <c r="N647" s="270">
        <f t="shared" si="138"/>
        <v>288.16699999999997</v>
      </c>
      <c r="O647" s="249"/>
      <c r="P647" s="249"/>
      <c r="Q647" s="49">
        <v>2813102200</v>
      </c>
      <c r="R647" s="49" t="s">
        <v>1282</v>
      </c>
      <c r="S647" s="49" t="e">
        <f t="shared" si="134"/>
        <v>#N/A</v>
      </c>
      <c r="T647" s="49">
        <f t="shared" si="135"/>
        <v>10.36</v>
      </c>
      <c r="U647" s="324">
        <v>10.55</v>
      </c>
      <c r="V647" s="353"/>
      <c r="Y647" s="49">
        <v>2813102200</v>
      </c>
      <c r="Z647" s="49" t="s">
        <v>1282</v>
      </c>
      <c r="AA647" s="324">
        <v>10.55</v>
      </c>
      <c r="AC647" s="401">
        <v>2812741000</v>
      </c>
      <c r="AD647" t="s">
        <v>1817</v>
      </c>
      <c r="AE647" s="406">
        <v>263.54000000000002</v>
      </c>
      <c r="AG647" s="401">
        <v>2812710900</v>
      </c>
      <c r="AH647" t="s">
        <v>938</v>
      </c>
      <c r="AI647" s="406">
        <v>496.48</v>
      </c>
    </row>
    <row r="648" spans="2:35">
      <c r="B648" s="210">
        <v>2813920031</v>
      </c>
      <c r="E648" s="211">
        <f t="shared" si="139"/>
        <v>339.02</v>
      </c>
      <c r="F648" s="270">
        <v>288.17</v>
      </c>
      <c r="G648" s="216" t="s">
        <v>1501</v>
      </c>
      <c r="J648" s="49">
        <f t="shared" si="136"/>
        <v>2813920032</v>
      </c>
      <c r="K648" s="212">
        <f t="shared" si="137"/>
        <v>403.92</v>
      </c>
      <c r="L648" s="270">
        <v>343.33</v>
      </c>
      <c r="M648" s="270">
        <f t="shared" si="140"/>
        <v>343.33</v>
      </c>
      <c r="N648" s="270">
        <f t="shared" si="138"/>
        <v>343.33199999999999</v>
      </c>
      <c r="O648" s="249"/>
      <c r="P648" s="249"/>
      <c r="Q648" s="49">
        <v>2813102800</v>
      </c>
      <c r="R648" s="49" t="s">
        <v>1283</v>
      </c>
      <c r="S648" s="49" t="e">
        <f t="shared" si="134"/>
        <v>#N/A</v>
      </c>
      <c r="T648" s="49">
        <f t="shared" si="135"/>
        <v>13.72</v>
      </c>
      <c r="U648" s="324">
        <v>13.96</v>
      </c>
      <c r="V648" s="353"/>
      <c r="Y648" s="49">
        <v>2813102800</v>
      </c>
      <c r="Z648" s="49" t="s">
        <v>1283</v>
      </c>
      <c r="AA648" s="324">
        <v>13.96</v>
      </c>
      <c r="AC648" s="49">
        <v>2812752100</v>
      </c>
      <c r="AD648" s="49" t="s">
        <v>1818</v>
      </c>
      <c r="AE648" s="187">
        <v>163.52000000000001</v>
      </c>
      <c r="AG648" s="49">
        <v>2812712220</v>
      </c>
      <c r="AH648" s="49" t="s">
        <v>939</v>
      </c>
      <c r="AI648" s="187">
        <v>455.5</v>
      </c>
    </row>
    <row r="649" spans="2:35">
      <c r="B649" s="210">
        <v>2813920032</v>
      </c>
      <c r="E649" s="211">
        <f t="shared" si="139"/>
        <v>403.92</v>
      </c>
      <c r="F649" s="270">
        <v>343.33</v>
      </c>
      <c r="G649" s="216" t="s">
        <v>1502</v>
      </c>
      <c r="J649" s="49">
        <f t="shared" si="136"/>
        <v>2813920033</v>
      </c>
      <c r="K649" s="212">
        <f t="shared" si="137"/>
        <v>76.48</v>
      </c>
      <c r="L649" s="270">
        <v>65.010000000000005</v>
      </c>
      <c r="M649" s="270">
        <f t="shared" si="140"/>
        <v>65.010000000000005</v>
      </c>
      <c r="N649" s="270">
        <f t="shared" si="138"/>
        <v>65.007999999999996</v>
      </c>
      <c r="O649" s="249"/>
      <c r="P649" s="249"/>
      <c r="Q649" s="49">
        <v>2813105180</v>
      </c>
      <c r="R649" s="49" t="s">
        <v>1284</v>
      </c>
      <c r="S649" s="49" t="e">
        <f t="shared" si="134"/>
        <v>#N/A</v>
      </c>
      <c r="T649" s="49">
        <f t="shared" si="135"/>
        <v>82.86</v>
      </c>
      <c r="U649" s="324">
        <v>84.33</v>
      </c>
      <c r="V649" s="353"/>
      <c r="Y649" s="49">
        <v>2813105180</v>
      </c>
      <c r="Z649" s="49" t="s">
        <v>1284</v>
      </c>
      <c r="AA649" s="324">
        <v>84.33</v>
      </c>
      <c r="AC649" s="401">
        <v>2812760700</v>
      </c>
      <c r="AD649" t="s">
        <v>942</v>
      </c>
      <c r="AE649" s="406">
        <v>475.96</v>
      </c>
      <c r="AG649" s="401">
        <v>2812715400</v>
      </c>
      <c r="AH649" t="s">
        <v>1816</v>
      </c>
      <c r="AI649" s="406">
        <v>900.24</v>
      </c>
    </row>
    <row r="650" spans="2:35">
      <c r="B650" s="210">
        <v>2813920033</v>
      </c>
      <c r="E650" s="211">
        <f t="shared" si="139"/>
        <v>76.48</v>
      </c>
      <c r="F650" s="270">
        <v>65.010000000000005</v>
      </c>
      <c r="G650" s="216" t="s">
        <v>1503</v>
      </c>
      <c r="J650" s="49">
        <f t="shared" si="136"/>
        <v>2813920034</v>
      </c>
      <c r="K650" s="212">
        <f t="shared" si="137"/>
        <v>101.87</v>
      </c>
      <c r="L650" s="270">
        <v>86.59</v>
      </c>
      <c r="M650" s="270">
        <f t="shared" si="140"/>
        <v>86.59</v>
      </c>
      <c r="N650" s="270">
        <f t="shared" si="138"/>
        <v>86.589500000000001</v>
      </c>
      <c r="O650" s="249"/>
      <c r="P650" s="249"/>
      <c r="Q650" s="49">
        <v>2813110000</v>
      </c>
      <c r="R650" s="49" t="s">
        <v>1285</v>
      </c>
      <c r="S650" s="49" t="e">
        <f t="shared" si="134"/>
        <v>#N/A</v>
      </c>
      <c r="T650" s="49">
        <f t="shared" si="135"/>
        <v>225.55</v>
      </c>
      <c r="U650" s="324">
        <v>229.54</v>
      </c>
      <c r="V650" s="353"/>
      <c r="Y650" s="49">
        <v>2813110000</v>
      </c>
      <c r="Z650" s="49" t="s">
        <v>1285</v>
      </c>
      <c r="AA650" s="324">
        <v>229.54</v>
      </c>
      <c r="AC650" s="401">
        <v>2812762100</v>
      </c>
      <c r="AD650" t="s">
        <v>943</v>
      </c>
      <c r="AE650" s="406">
        <v>212.51</v>
      </c>
      <c r="AG650" s="401">
        <v>2812741000</v>
      </c>
      <c r="AH650" t="s">
        <v>1817</v>
      </c>
      <c r="AI650" s="406">
        <v>300.44</v>
      </c>
    </row>
    <row r="651" spans="2:35">
      <c r="B651" s="210">
        <v>2813920034</v>
      </c>
      <c r="E651" s="211">
        <f t="shared" si="139"/>
        <v>101.87</v>
      </c>
      <c r="F651" s="270">
        <v>86.59</v>
      </c>
      <c r="G651" s="216" t="s">
        <v>1504</v>
      </c>
      <c r="J651" s="49">
        <f t="shared" si="136"/>
        <v>2813920035</v>
      </c>
      <c r="K651" s="212">
        <f t="shared" si="137"/>
        <v>113.57</v>
      </c>
      <c r="L651" s="270">
        <v>96.53</v>
      </c>
      <c r="M651" s="270">
        <f t="shared" si="140"/>
        <v>96.53</v>
      </c>
      <c r="N651" s="270">
        <f t="shared" si="138"/>
        <v>96.534499999999994</v>
      </c>
      <c r="O651" s="249"/>
      <c r="P651" s="249"/>
      <c r="Q651" s="49">
        <v>2813112800</v>
      </c>
      <c r="R651" s="49" t="s">
        <v>1286</v>
      </c>
      <c r="S651" s="49" t="e">
        <f t="shared" si="134"/>
        <v>#N/A</v>
      </c>
      <c r="T651" s="49">
        <f t="shared" si="135"/>
        <v>3.42</v>
      </c>
      <c r="U651" s="324">
        <v>3.49</v>
      </c>
      <c r="V651" s="353"/>
      <c r="Y651" s="49">
        <v>2813112800</v>
      </c>
      <c r="Z651" s="49" t="s">
        <v>1286</v>
      </c>
      <c r="AA651" s="324">
        <v>3.49</v>
      </c>
      <c r="AC651" s="49">
        <v>2812771800</v>
      </c>
      <c r="AD651" s="187" t="s">
        <v>944</v>
      </c>
      <c r="AE651" s="406">
        <v>628.03</v>
      </c>
      <c r="AG651" s="49">
        <v>2812752100</v>
      </c>
      <c r="AH651" s="187" t="s">
        <v>1818</v>
      </c>
      <c r="AI651" s="406">
        <v>186.41</v>
      </c>
    </row>
    <row r="652" spans="2:35">
      <c r="B652" s="210">
        <v>2813920035</v>
      </c>
      <c r="E652" s="211">
        <f t="shared" si="139"/>
        <v>113.57</v>
      </c>
      <c r="F652" s="270">
        <v>96.53</v>
      </c>
      <c r="G652" s="216" t="s">
        <v>1505</v>
      </c>
      <c r="J652" s="49">
        <f t="shared" si="136"/>
        <v>2813920036</v>
      </c>
      <c r="K652" s="212">
        <f t="shared" si="137"/>
        <v>45.61</v>
      </c>
      <c r="L652" s="270">
        <v>38.770000000000003</v>
      </c>
      <c r="M652" s="270">
        <f t="shared" si="140"/>
        <v>38.770000000000003</v>
      </c>
      <c r="N652" s="270">
        <f t="shared" si="138"/>
        <v>38.768499999999996</v>
      </c>
      <c r="O652" s="249"/>
      <c r="P652" s="249"/>
      <c r="Q652" s="49">
        <v>2813120000</v>
      </c>
      <c r="R652" s="49" t="s">
        <v>1287</v>
      </c>
      <c r="S652" s="49" t="e">
        <f t="shared" si="134"/>
        <v>#N/A</v>
      </c>
      <c r="T652" s="49">
        <f t="shared" si="135"/>
        <v>92.06</v>
      </c>
      <c r="U652" s="324">
        <v>93.69</v>
      </c>
      <c r="V652" s="353"/>
      <c r="Y652" s="49">
        <v>2813120000</v>
      </c>
      <c r="Z652" s="49" t="s">
        <v>1287</v>
      </c>
      <c r="AA652" s="324">
        <v>93.69</v>
      </c>
      <c r="AC652" s="401">
        <v>2812800000</v>
      </c>
      <c r="AD652" t="s">
        <v>1819</v>
      </c>
      <c r="AE652" s="406">
        <v>476.57</v>
      </c>
      <c r="AG652" s="401">
        <v>2812760700</v>
      </c>
      <c r="AH652" t="s">
        <v>942</v>
      </c>
      <c r="AI652" s="406">
        <v>542.59</v>
      </c>
    </row>
    <row r="653" spans="2:35">
      <c r="B653" s="210">
        <v>2813920036</v>
      </c>
      <c r="E653" s="211">
        <f t="shared" si="139"/>
        <v>45.61</v>
      </c>
      <c r="F653" s="270">
        <v>38.770000000000003</v>
      </c>
      <c r="G653" s="216" t="s">
        <v>1506</v>
      </c>
      <c r="J653" s="49">
        <f t="shared" si="136"/>
        <v>2813920037</v>
      </c>
      <c r="K653" s="212">
        <f t="shared" si="137"/>
        <v>68.989999999999995</v>
      </c>
      <c r="L653" s="270">
        <v>58.64</v>
      </c>
      <c r="M653" s="270">
        <f t="shared" si="140"/>
        <v>58.64</v>
      </c>
      <c r="N653" s="270">
        <f t="shared" si="138"/>
        <v>58.641499999999994</v>
      </c>
      <c r="O653" s="249"/>
      <c r="P653" s="249"/>
      <c r="Q653" s="49">
        <v>2813122200</v>
      </c>
      <c r="R653" s="49" t="s">
        <v>1288</v>
      </c>
      <c r="S653" s="49" t="e">
        <f t="shared" si="134"/>
        <v>#N/A</v>
      </c>
      <c r="T653" s="49">
        <f t="shared" si="135"/>
        <v>7.46</v>
      </c>
      <c r="U653" s="324">
        <v>7.59</v>
      </c>
      <c r="V653" s="353"/>
      <c r="Y653" s="49">
        <v>2813122200</v>
      </c>
      <c r="Z653" s="49" t="s">
        <v>1288</v>
      </c>
      <c r="AA653" s="324">
        <v>7.59</v>
      </c>
      <c r="AC653" s="401">
        <v>2812800200</v>
      </c>
      <c r="AD653" t="s">
        <v>946</v>
      </c>
      <c r="AE653" s="406">
        <v>272.23</v>
      </c>
      <c r="AG653" s="401">
        <v>2812762100</v>
      </c>
      <c r="AH653" t="s">
        <v>943</v>
      </c>
      <c r="AI653" s="406">
        <v>242.26</v>
      </c>
    </row>
    <row r="654" spans="2:35">
      <c r="B654" s="210">
        <v>2813920037</v>
      </c>
      <c r="E654" s="211">
        <f t="shared" si="139"/>
        <v>68.989999999999995</v>
      </c>
      <c r="F654" s="270">
        <v>58.64</v>
      </c>
      <c r="G654" s="216" t="s">
        <v>1507</v>
      </c>
      <c r="J654" s="49">
        <f t="shared" si="136"/>
        <v>2813920038</v>
      </c>
      <c r="K654" s="212">
        <f t="shared" si="137"/>
        <v>73.05</v>
      </c>
      <c r="L654" s="270">
        <v>62.09</v>
      </c>
      <c r="M654" s="270">
        <f t="shared" si="140"/>
        <v>62.09</v>
      </c>
      <c r="N654" s="270">
        <f t="shared" si="138"/>
        <v>62.092499999999994</v>
      </c>
      <c r="O654" s="249"/>
      <c r="P654" s="249"/>
      <c r="Q654" s="49">
        <v>2813130000</v>
      </c>
      <c r="R654" s="49" t="s">
        <v>1290</v>
      </c>
      <c r="S654" s="49" t="e">
        <f t="shared" si="134"/>
        <v>#N/A</v>
      </c>
      <c r="T654" s="49">
        <f t="shared" si="135"/>
        <v>225.55</v>
      </c>
      <c r="U654" s="324">
        <v>229.54</v>
      </c>
      <c r="V654" s="353"/>
      <c r="Y654" s="49">
        <v>2813130000</v>
      </c>
      <c r="Z654" s="49" t="s">
        <v>1290</v>
      </c>
      <c r="AA654" s="324">
        <v>229.54</v>
      </c>
      <c r="AC654" s="401">
        <v>2812800300</v>
      </c>
      <c r="AD654" t="s">
        <v>947</v>
      </c>
      <c r="AE654" s="406">
        <v>374.9</v>
      </c>
      <c r="AG654" s="401">
        <v>2812771800</v>
      </c>
      <c r="AH654" t="s">
        <v>944</v>
      </c>
      <c r="AI654" s="406">
        <v>715.95</v>
      </c>
    </row>
    <row r="655" spans="2:35">
      <c r="B655" s="210">
        <v>2813920038</v>
      </c>
      <c r="E655" s="211">
        <f t="shared" si="139"/>
        <v>73.05</v>
      </c>
      <c r="F655" s="270">
        <v>62.09</v>
      </c>
      <c r="G655" s="216" t="s">
        <v>1508</v>
      </c>
      <c r="J655" s="49">
        <f t="shared" si="136"/>
        <v>2813920039</v>
      </c>
      <c r="K655" s="212">
        <f t="shared" si="137"/>
        <v>103.73</v>
      </c>
      <c r="L655" s="270">
        <v>88.17</v>
      </c>
      <c r="M655" s="270">
        <f t="shared" si="140"/>
        <v>88.17</v>
      </c>
      <c r="N655" s="270">
        <f t="shared" si="138"/>
        <v>88.170500000000004</v>
      </c>
      <c r="O655" s="249"/>
      <c r="P655" s="249"/>
      <c r="Q655" s="49">
        <v>2813140000</v>
      </c>
      <c r="R655" s="49" t="s">
        <v>1291</v>
      </c>
      <c r="S655" s="49" t="e">
        <f t="shared" ref="S655:S718" si="141">VLOOKUP(Q655,$AG$13:$AI$982,3,FALSE)</f>
        <v>#N/A</v>
      </c>
      <c r="T655" s="49">
        <f t="shared" ref="T655:T718" si="142">VLOOKUP(Q655,$AC$13:$AE$982,3,FALSE)</f>
        <v>47.86</v>
      </c>
      <c r="U655" s="324">
        <v>48.7</v>
      </c>
      <c r="V655" s="353"/>
      <c r="Y655" s="49">
        <v>2813140000</v>
      </c>
      <c r="Z655" s="49" t="s">
        <v>1291</v>
      </c>
      <c r="AA655" s="324">
        <v>48.7</v>
      </c>
      <c r="AC655" s="49">
        <v>2812800400</v>
      </c>
      <c r="AD655" s="187" t="s">
        <v>948</v>
      </c>
      <c r="AE655" s="406">
        <v>361.49</v>
      </c>
      <c r="AG655" s="49">
        <v>2812800000</v>
      </c>
      <c r="AH655" s="187" t="s">
        <v>1819</v>
      </c>
      <c r="AI655" s="406">
        <v>1688.91</v>
      </c>
    </row>
    <row r="656" spans="2:35">
      <c r="B656" s="210">
        <v>2813920039</v>
      </c>
      <c r="E656" s="211">
        <f t="shared" si="139"/>
        <v>103.73</v>
      </c>
      <c r="F656" s="270">
        <v>88.17</v>
      </c>
      <c r="G656" s="216" t="s">
        <v>1509</v>
      </c>
      <c r="J656" s="49">
        <f t="shared" si="136"/>
        <v>2813920040</v>
      </c>
      <c r="K656" s="212">
        <f t="shared" si="137"/>
        <v>138.91999999999999</v>
      </c>
      <c r="L656" s="270">
        <v>118.08</v>
      </c>
      <c r="M656" s="270">
        <f t="shared" si="140"/>
        <v>118.08</v>
      </c>
      <c r="N656" s="270">
        <f t="shared" si="138"/>
        <v>118.08199999999998</v>
      </c>
      <c r="O656" s="249"/>
      <c r="P656" s="249"/>
      <c r="Q656" s="49">
        <v>2813200000</v>
      </c>
      <c r="R656" s="49" t="s">
        <v>1292</v>
      </c>
      <c r="S656" s="49" t="e">
        <f t="shared" si="141"/>
        <v>#N/A</v>
      </c>
      <c r="T656" s="49">
        <f t="shared" si="142"/>
        <v>80.09</v>
      </c>
      <c r="U656" s="324">
        <v>81.510000000000005</v>
      </c>
      <c r="V656" s="353"/>
      <c r="Y656" s="49">
        <v>2813200000</v>
      </c>
      <c r="Z656" s="49" t="s">
        <v>1292</v>
      </c>
      <c r="AA656" s="324">
        <v>81.510000000000005</v>
      </c>
      <c r="AC656" s="49">
        <v>2812800500</v>
      </c>
      <c r="AD656" s="187" t="s">
        <v>949</v>
      </c>
      <c r="AE656" s="406">
        <v>671.57</v>
      </c>
      <c r="AG656" s="49">
        <v>2812800200</v>
      </c>
      <c r="AH656" s="187" t="s">
        <v>946</v>
      </c>
      <c r="AI656" s="406">
        <v>310.33999999999997</v>
      </c>
    </row>
    <row r="657" spans="2:35">
      <c r="B657" s="210">
        <v>2813920040</v>
      </c>
      <c r="E657" s="211">
        <f t="shared" si="139"/>
        <v>138.91999999999999</v>
      </c>
      <c r="F657" s="270">
        <v>118.08</v>
      </c>
      <c r="G657" s="216" t="s">
        <v>1510</v>
      </c>
      <c r="J657" s="49">
        <f t="shared" si="136"/>
        <v>2813920041</v>
      </c>
      <c r="K657" s="212">
        <f t="shared" si="137"/>
        <v>161.78</v>
      </c>
      <c r="L657" s="270">
        <v>137.51</v>
      </c>
      <c r="M657" s="270">
        <f t="shared" si="140"/>
        <v>137.51</v>
      </c>
      <c r="N657" s="270">
        <f t="shared" si="138"/>
        <v>137.51300000000001</v>
      </c>
      <c r="O657" s="249"/>
      <c r="P657" s="249"/>
      <c r="Q657" s="49">
        <v>2813200280</v>
      </c>
      <c r="R657" s="49" t="s">
        <v>1293</v>
      </c>
      <c r="S657" s="49" t="e">
        <f t="shared" si="141"/>
        <v>#N/A</v>
      </c>
      <c r="T657" s="49">
        <f t="shared" si="142"/>
        <v>8.98</v>
      </c>
      <c r="U657" s="324">
        <v>9.14</v>
      </c>
      <c r="V657" s="353"/>
      <c r="Y657" s="49">
        <v>2813200280</v>
      </c>
      <c r="Z657" s="49" t="s">
        <v>1293</v>
      </c>
      <c r="AA657" s="324">
        <v>9.14</v>
      </c>
      <c r="AC657" s="401">
        <v>2812800600</v>
      </c>
      <c r="AD657" t="s">
        <v>950</v>
      </c>
      <c r="AE657" s="406">
        <v>272.23</v>
      </c>
      <c r="AG657" s="401">
        <v>2812800300</v>
      </c>
      <c r="AH657" t="s">
        <v>947</v>
      </c>
      <c r="AI657" s="406">
        <v>427.39</v>
      </c>
    </row>
    <row r="658" spans="2:35">
      <c r="B658" s="210">
        <v>2813920041</v>
      </c>
      <c r="E658" s="211">
        <f t="shared" si="139"/>
        <v>161.78</v>
      </c>
      <c r="F658" s="270">
        <v>137.51</v>
      </c>
      <c r="G658" s="216" t="s">
        <v>1511</v>
      </c>
      <c r="J658" s="49">
        <f t="shared" si="136"/>
        <v>2813920042</v>
      </c>
      <c r="K658" s="212">
        <f t="shared" si="137"/>
        <v>61.34</v>
      </c>
      <c r="L658" s="270">
        <v>52.14</v>
      </c>
      <c r="M658" s="270">
        <f t="shared" si="140"/>
        <v>52.14</v>
      </c>
      <c r="N658" s="270">
        <f t="shared" si="138"/>
        <v>52.139000000000003</v>
      </c>
      <c r="O658" s="249"/>
      <c r="P658" s="249"/>
      <c r="Q658" s="49">
        <v>2813200281</v>
      </c>
      <c r="R658" s="49" t="s">
        <v>1294</v>
      </c>
      <c r="S658" s="49" t="e">
        <f t="shared" si="141"/>
        <v>#N/A</v>
      </c>
      <c r="T658" s="49">
        <f t="shared" si="142"/>
        <v>35.130000000000003</v>
      </c>
      <c r="U658" s="324">
        <v>35.75</v>
      </c>
      <c r="V658" s="353"/>
      <c r="Y658" s="49">
        <v>2813200281</v>
      </c>
      <c r="Z658" s="49" t="s">
        <v>1294</v>
      </c>
      <c r="AA658" s="324">
        <v>35.75</v>
      </c>
      <c r="AC658" s="401">
        <v>2812803000</v>
      </c>
      <c r="AD658" t="s">
        <v>951</v>
      </c>
      <c r="AE658" s="406">
        <v>2224.88</v>
      </c>
      <c r="AG658" s="401">
        <v>2812800400</v>
      </c>
      <c r="AH658" t="s">
        <v>948</v>
      </c>
      <c r="AI658" s="406">
        <v>412.1</v>
      </c>
    </row>
    <row r="659" spans="2:35">
      <c r="B659" s="210">
        <v>2813920042</v>
      </c>
      <c r="E659" s="211">
        <f t="shared" si="139"/>
        <v>61.34</v>
      </c>
      <c r="F659" s="270">
        <v>52.14</v>
      </c>
      <c r="G659" s="216" t="s">
        <v>1512</v>
      </c>
      <c r="J659" s="49">
        <f t="shared" si="136"/>
        <v>2813920043</v>
      </c>
      <c r="K659" s="212">
        <f t="shared" si="137"/>
        <v>79.59</v>
      </c>
      <c r="L659" s="270">
        <v>67.650000000000006</v>
      </c>
      <c r="M659" s="270">
        <f t="shared" si="140"/>
        <v>67.650000000000006</v>
      </c>
      <c r="N659" s="270">
        <f t="shared" si="138"/>
        <v>67.651499999999999</v>
      </c>
      <c r="O659" s="249"/>
      <c r="P659" s="249"/>
      <c r="Q659" s="49">
        <v>2813200380</v>
      </c>
      <c r="R659" s="49" t="s">
        <v>1295</v>
      </c>
      <c r="S659" s="49" t="e">
        <f t="shared" si="141"/>
        <v>#N/A</v>
      </c>
      <c r="T659" s="49">
        <f t="shared" si="142"/>
        <v>12.46</v>
      </c>
      <c r="U659" s="324">
        <v>12.68</v>
      </c>
      <c r="V659" s="353"/>
      <c r="Y659" s="49">
        <v>2813200380</v>
      </c>
      <c r="Z659" s="49" t="s">
        <v>1295</v>
      </c>
      <c r="AA659" s="324">
        <v>12.68</v>
      </c>
      <c r="AC659" s="401">
        <v>2812805100</v>
      </c>
      <c r="AD659" t="s">
        <v>952</v>
      </c>
      <c r="AE659" s="406">
        <v>3019.55</v>
      </c>
      <c r="AG659" s="401">
        <v>2812800500</v>
      </c>
      <c r="AH659" t="s">
        <v>949</v>
      </c>
      <c r="AI659" s="406">
        <v>765.59</v>
      </c>
    </row>
    <row r="660" spans="2:35">
      <c r="B660" s="210">
        <v>2813920043</v>
      </c>
      <c r="E660" s="211">
        <f t="shared" si="139"/>
        <v>79.59</v>
      </c>
      <c r="F660" s="270">
        <v>67.650000000000006</v>
      </c>
      <c r="G660" s="216" t="s">
        <v>1513</v>
      </c>
      <c r="J660" s="49">
        <f t="shared" si="136"/>
        <v>2813920044</v>
      </c>
      <c r="K660" s="212">
        <f t="shared" si="137"/>
        <v>77.98</v>
      </c>
      <c r="L660" s="270">
        <v>66.28</v>
      </c>
      <c r="M660" s="270">
        <f t="shared" si="140"/>
        <v>66.28</v>
      </c>
      <c r="N660" s="270">
        <f t="shared" si="138"/>
        <v>66.283000000000001</v>
      </c>
      <c r="O660" s="249"/>
      <c r="P660" s="249"/>
      <c r="Q660" s="49">
        <v>2813200381</v>
      </c>
      <c r="R660" s="49" t="s">
        <v>1296</v>
      </c>
      <c r="S660" s="49" t="e">
        <f t="shared" si="141"/>
        <v>#N/A</v>
      </c>
      <c r="T660" s="49">
        <f t="shared" si="142"/>
        <v>14.43</v>
      </c>
      <c r="U660" s="324">
        <v>14.68</v>
      </c>
      <c r="V660" s="353"/>
      <c r="Y660" s="49">
        <v>2813200381</v>
      </c>
      <c r="Z660" s="49" t="s">
        <v>1296</v>
      </c>
      <c r="AA660" s="324">
        <v>14.68</v>
      </c>
      <c r="AC660" s="401">
        <v>2812806510</v>
      </c>
      <c r="AD660" t="s">
        <v>953</v>
      </c>
      <c r="AE660" s="406">
        <v>591.45000000000005</v>
      </c>
      <c r="AG660" s="401">
        <v>2812800600</v>
      </c>
      <c r="AH660" t="s">
        <v>950</v>
      </c>
      <c r="AI660" s="406">
        <v>310.33999999999997</v>
      </c>
    </row>
    <row r="661" spans="2:35">
      <c r="B661" s="210">
        <v>2813920044</v>
      </c>
      <c r="E661" s="211">
        <f t="shared" si="139"/>
        <v>77.98</v>
      </c>
      <c r="F661" s="270">
        <v>66.28</v>
      </c>
      <c r="G661" s="216" t="s">
        <v>1514</v>
      </c>
      <c r="J661" s="49">
        <f t="shared" si="136"/>
        <v>2813920045</v>
      </c>
      <c r="K661" s="212">
        <f t="shared" si="137"/>
        <v>207.06</v>
      </c>
      <c r="L661" s="270">
        <v>176</v>
      </c>
      <c r="M661" s="270">
        <f t="shared" si="140"/>
        <v>176</v>
      </c>
      <c r="N661" s="270">
        <f t="shared" si="138"/>
        <v>176.001</v>
      </c>
      <c r="O661" s="249"/>
      <c r="P661" s="249"/>
      <c r="Q661" s="49">
        <v>2813200480</v>
      </c>
      <c r="R661" s="49" t="s">
        <v>1297</v>
      </c>
      <c r="S661" s="49" t="e">
        <f t="shared" si="141"/>
        <v>#N/A</v>
      </c>
      <c r="T661" s="49">
        <f t="shared" si="142"/>
        <v>9.33</v>
      </c>
      <c r="U661" s="324">
        <v>9.5</v>
      </c>
      <c r="V661" s="353"/>
      <c r="Y661" s="49">
        <v>2813200480</v>
      </c>
      <c r="Z661" s="49" t="s">
        <v>1297</v>
      </c>
      <c r="AA661" s="324">
        <v>9.5</v>
      </c>
      <c r="AC661" s="49">
        <v>2812810000</v>
      </c>
      <c r="AD661" s="49" t="s">
        <v>1820</v>
      </c>
      <c r="AE661" s="187">
        <v>1154.23</v>
      </c>
      <c r="AG661" s="49">
        <v>2812803000</v>
      </c>
      <c r="AH661" s="49" t="s">
        <v>951</v>
      </c>
      <c r="AI661" s="187">
        <v>2536.36</v>
      </c>
    </row>
    <row r="662" spans="2:35">
      <c r="B662" s="210">
        <v>2813920045</v>
      </c>
      <c r="E662" s="211">
        <f t="shared" si="139"/>
        <v>207.06</v>
      </c>
      <c r="F662" s="270">
        <v>176</v>
      </c>
      <c r="G662" s="216" t="s">
        <v>1515</v>
      </c>
      <c r="J662" s="49">
        <f t="shared" si="136"/>
        <v>2813920046</v>
      </c>
      <c r="K662" s="212">
        <f t="shared" si="137"/>
        <v>213.86</v>
      </c>
      <c r="L662" s="270">
        <v>181.78</v>
      </c>
      <c r="M662" s="270">
        <f t="shared" si="140"/>
        <v>181.78</v>
      </c>
      <c r="N662" s="270">
        <f t="shared" si="138"/>
        <v>181.78100000000001</v>
      </c>
      <c r="O662" s="249"/>
      <c r="P662" s="249"/>
      <c r="Q662" s="49">
        <v>2813200580</v>
      </c>
      <c r="R662" s="49" t="s">
        <v>1298</v>
      </c>
      <c r="S662" s="49" t="e">
        <f t="shared" si="141"/>
        <v>#N/A</v>
      </c>
      <c r="T662" s="49">
        <f t="shared" si="142"/>
        <v>19.47</v>
      </c>
      <c r="U662" s="324">
        <v>19.82</v>
      </c>
      <c r="V662" s="353"/>
      <c r="Y662" s="49">
        <v>2813200580</v>
      </c>
      <c r="Z662" s="49" t="s">
        <v>1298</v>
      </c>
      <c r="AA662" s="324">
        <v>19.82</v>
      </c>
      <c r="AC662" s="401">
        <v>2812810900</v>
      </c>
      <c r="AD662" t="s">
        <v>954</v>
      </c>
      <c r="AE662" s="406">
        <v>529.09</v>
      </c>
      <c r="AG662" s="401">
        <v>2812805100</v>
      </c>
      <c r="AH662" t="s">
        <v>952</v>
      </c>
      <c r="AI662" s="406">
        <v>3442.29</v>
      </c>
    </row>
    <row r="663" spans="2:35">
      <c r="B663" s="210">
        <v>2813920046</v>
      </c>
      <c r="E663" s="211">
        <f t="shared" si="139"/>
        <v>213.86</v>
      </c>
      <c r="F663" s="270">
        <v>181.78</v>
      </c>
      <c r="G663" s="216" t="s">
        <v>1516</v>
      </c>
      <c r="J663" s="49">
        <f t="shared" si="136"/>
        <v>2813920047</v>
      </c>
      <c r="K663" s="212">
        <f t="shared" si="137"/>
        <v>178.3</v>
      </c>
      <c r="L663" s="270">
        <v>151.56</v>
      </c>
      <c r="M663" s="270">
        <f t="shared" si="140"/>
        <v>151.56</v>
      </c>
      <c r="N663" s="270">
        <f t="shared" si="138"/>
        <v>151.55500000000001</v>
      </c>
      <c r="O663" s="249"/>
      <c r="P663" s="249"/>
      <c r="Q663" s="49">
        <v>2813200680</v>
      </c>
      <c r="R663" s="49" t="s">
        <v>1299</v>
      </c>
      <c r="S663" s="49" t="e">
        <f t="shared" si="141"/>
        <v>#N/A</v>
      </c>
      <c r="T663" s="49">
        <f t="shared" si="142"/>
        <v>16.52</v>
      </c>
      <c r="U663" s="324">
        <v>16.809999999999999</v>
      </c>
      <c r="V663" s="353"/>
      <c r="Y663" s="49">
        <v>2813200680</v>
      </c>
      <c r="Z663" s="49" t="s">
        <v>1299</v>
      </c>
      <c r="AA663" s="324">
        <v>16.809999999999999</v>
      </c>
      <c r="AC663" s="401">
        <v>2812812220</v>
      </c>
      <c r="AD663" t="s">
        <v>955</v>
      </c>
      <c r="AE663" s="406">
        <v>583.66999999999996</v>
      </c>
      <c r="AG663" s="401">
        <v>2812806510</v>
      </c>
      <c r="AH663" t="s">
        <v>953</v>
      </c>
      <c r="AI663" s="406">
        <v>674.25</v>
      </c>
    </row>
    <row r="664" spans="2:35">
      <c r="B664" s="210">
        <v>2813920047</v>
      </c>
      <c r="E664" s="211">
        <f t="shared" si="139"/>
        <v>178.3</v>
      </c>
      <c r="F664" s="270">
        <v>151.56</v>
      </c>
      <c r="G664" s="216" t="s">
        <v>1517</v>
      </c>
      <c r="J664" s="49">
        <f t="shared" si="136"/>
        <v>2813920048</v>
      </c>
      <c r="K664" s="212">
        <f t="shared" si="137"/>
        <v>219.01</v>
      </c>
      <c r="L664" s="270">
        <v>186.16</v>
      </c>
      <c r="M664" s="270">
        <f t="shared" si="140"/>
        <v>186.16</v>
      </c>
      <c r="N664" s="270">
        <f t="shared" si="138"/>
        <v>186.15849999999998</v>
      </c>
      <c r="O664" s="249"/>
      <c r="P664" s="249"/>
      <c r="Q664" s="49">
        <v>2813201300</v>
      </c>
      <c r="R664" s="49" t="s">
        <v>1300</v>
      </c>
      <c r="S664" s="49" t="e">
        <f t="shared" si="141"/>
        <v>#N/A</v>
      </c>
      <c r="T664" s="49">
        <f t="shared" si="142"/>
        <v>12.97</v>
      </c>
      <c r="U664" s="324">
        <v>13.2</v>
      </c>
      <c r="V664" s="353"/>
      <c r="Y664" s="49">
        <v>2813201300</v>
      </c>
      <c r="Z664" s="49" t="s">
        <v>1300</v>
      </c>
      <c r="AA664" s="324">
        <v>13.2</v>
      </c>
      <c r="AC664" s="401">
        <v>2812815400</v>
      </c>
      <c r="AD664" t="s">
        <v>1821</v>
      </c>
      <c r="AE664" s="406">
        <v>784.23</v>
      </c>
      <c r="AG664" s="401">
        <v>2812810000</v>
      </c>
      <c r="AH664" t="s">
        <v>1820</v>
      </c>
      <c r="AI664" s="406">
        <v>1315.82</v>
      </c>
    </row>
    <row r="665" spans="2:35">
      <c r="B665" s="210">
        <v>2813920048</v>
      </c>
      <c r="E665" s="211">
        <f t="shared" si="139"/>
        <v>219.01</v>
      </c>
      <c r="F665" s="270">
        <v>186.16</v>
      </c>
      <c r="G665" s="216" t="s">
        <v>1518</v>
      </c>
      <c r="J665" s="49">
        <f t="shared" si="136"/>
        <v>2813920049</v>
      </c>
      <c r="K665" s="212">
        <f t="shared" si="137"/>
        <v>237.17</v>
      </c>
      <c r="L665" s="270">
        <v>201.59</v>
      </c>
      <c r="M665" s="270">
        <f t="shared" si="140"/>
        <v>201.59</v>
      </c>
      <c r="N665" s="270">
        <f t="shared" si="138"/>
        <v>201.59449999999998</v>
      </c>
      <c r="O665" s="249"/>
      <c r="P665" s="249"/>
      <c r="Q665" s="49">
        <v>2813201780</v>
      </c>
      <c r="R665" s="49" t="s">
        <v>1301</v>
      </c>
      <c r="S665" s="49" t="e">
        <f t="shared" si="141"/>
        <v>#N/A</v>
      </c>
      <c r="T665" s="49">
        <f t="shared" si="142"/>
        <v>15.18</v>
      </c>
      <c r="U665" s="324">
        <v>15.45</v>
      </c>
      <c r="V665" s="353"/>
      <c r="Y665" s="49">
        <v>2813201780</v>
      </c>
      <c r="Z665" s="49" t="s">
        <v>1301</v>
      </c>
      <c r="AA665" s="324">
        <v>15.45</v>
      </c>
      <c r="AC665" s="401">
        <v>2812851000</v>
      </c>
      <c r="AD665" t="s">
        <v>957</v>
      </c>
      <c r="AE665" s="406">
        <v>299.29000000000002</v>
      </c>
      <c r="AG665" s="401">
        <v>2812810900</v>
      </c>
      <c r="AH665" t="s">
        <v>954</v>
      </c>
      <c r="AI665" s="406">
        <v>603.16</v>
      </c>
    </row>
    <row r="666" spans="2:35">
      <c r="B666" s="210">
        <v>2813920049</v>
      </c>
      <c r="E666" s="211">
        <f t="shared" si="139"/>
        <v>237.17</v>
      </c>
      <c r="F666" s="270">
        <v>201.59</v>
      </c>
      <c r="G666" s="216" t="s">
        <v>1519</v>
      </c>
      <c r="J666" s="49">
        <f t="shared" si="136"/>
        <v>2813930000</v>
      </c>
      <c r="K666" s="212">
        <f t="shared" si="137"/>
        <v>25.58</v>
      </c>
      <c r="L666" s="270">
        <v>21.74</v>
      </c>
      <c r="M666" s="270">
        <f t="shared" si="140"/>
        <v>21.74</v>
      </c>
      <c r="N666" s="270">
        <f t="shared" si="138"/>
        <v>21.742999999999999</v>
      </c>
      <c r="O666" s="249"/>
      <c r="P666" s="249"/>
      <c r="Q666" s="49">
        <v>2813201980</v>
      </c>
      <c r="R666" s="49" t="s">
        <v>1302</v>
      </c>
      <c r="S666" s="49" t="e">
        <f t="shared" si="141"/>
        <v>#N/A</v>
      </c>
      <c r="T666" s="49">
        <f t="shared" si="142"/>
        <v>17.18</v>
      </c>
      <c r="U666" s="324">
        <v>17.48</v>
      </c>
      <c r="V666" s="353"/>
      <c r="Y666" s="49">
        <v>2813201980</v>
      </c>
      <c r="Z666" s="49" t="s">
        <v>1302</v>
      </c>
      <c r="AA666" s="324">
        <v>17.48</v>
      </c>
      <c r="AC666" s="401">
        <v>2812870700</v>
      </c>
      <c r="AD666" t="s">
        <v>958</v>
      </c>
      <c r="AE666" s="406">
        <v>611</v>
      </c>
      <c r="AG666" s="401">
        <v>2812812220</v>
      </c>
      <c r="AH666" t="s">
        <v>955</v>
      </c>
      <c r="AI666" s="406">
        <v>499.88</v>
      </c>
    </row>
    <row r="667" spans="2:35">
      <c r="B667" s="210">
        <v>2813930000</v>
      </c>
      <c r="E667" s="211">
        <f t="shared" si="139"/>
        <v>25.58</v>
      </c>
      <c r="F667" s="270">
        <v>21.74</v>
      </c>
      <c r="G667" s="216" t="s">
        <v>1520</v>
      </c>
      <c r="J667" s="49">
        <f t="shared" ref="J667:J730" si="143">B668*$K$13</f>
        <v>2813930001</v>
      </c>
      <c r="K667" s="212">
        <f t="shared" ref="K667:K730" si="144">VLOOKUP(J667,$Q$14:$V$1164,3,FALSE)</f>
        <v>33.04</v>
      </c>
      <c r="L667" s="270">
        <v>28.08</v>
      </c>
      <c r="M667" s="270">
        <f t="shared" si="140"/>
        <v>28.08</v>
      </c>
      <c r="N667" s="270">
        <f t="shared" ref="N667:N730" si="145">K667*$N$13</f>
        <v>28.084</v>
      </c>
      <c r="O667" s="249"/>
      <c r="P667" s="249"/>
      <c r="Q667" s="49">
        <v>2813202200</v>
      </c>
      <c r="R667" s="49" t="s">
        <v>1303</v>
      </c>
      <c r="S667" s="49" t="e">
        <f t="shared" si="141"/>
        <v>#N/A</v>
      </c>
      <c r="T667" s="49">
        <f t="shared" si="142"/>
        <v>11.79</v>
      </c>
      <c r="U667" s="324">
        <v>12</v>
      </c>
      <c r="V667" s="353"/>
      <c r="Y667" s="49">
        <v>2813202200</v>
      </c>
      <c r="Z667" s="49" t="s">
        <v>1303</v>
      </c>
      <c r="AA667" s="324">
        <v>12</v>
      </c>
      <c r="AC667" s="401">
        <v>2812872100</v>
      </c>
      <c r="AD667" t="s">
        <v>959</v>
      </c>
      <c r="AE667" s="406">
        <v>238.17</v>
      </c>
      <c r="AG667" s="401">
        <v>2812815400</v>
      </c>
      <c r="AH667" t="s">
        <v>1821</v>
      </c>
      <c r="AI667" s="406">
        <v>894.02</v>
      </c>
    </row>
    <row r="668" spans="2:35">
      <c r="B668" s="210">
        <v>2813930001</v>
      </c>
      <c r="E668" s="211">
        <f t="shared" ref="E668:E731" si="146">VLOOKUP(B668,$Q$14:$V$1164,3,FALSE)</f>
        <v>33.04</v>
      </c>
      <c r="F668" s="270">
        <v>28.08</v>
      </c>
      <c r="G668" s="216" t="s">
        <v>1521</v>
      </c>
      <c r="J668" s="49">
        <f t="shared" si="143"/>
        <v>2813930002</v>
      </c>
      <c r="K668" s="212">
        <f t="shared" si="144"/>
        <v>29.52</v>
      </c>
      <c r="L668" s="270">
        <v>25.09</v>
      </c>
      <c r="M668" s="270">
        <f t="shared" si="140"/>
        <v>25.09</v>
      </c>
      <c r="N668" s="270">
        <f t="shared" si="145"/>
        <v>25.091999999999999</v>
      </c>
      <c r="O668" s="249"/>
      <c r="P668" s="249"/>
      <c r="Q668" s="49">
        <v>2813202800</v>
      </c>
      <c r="R668" s="49" t="s">
        <v>1304</v>
      </c>
      <c r="S668" s="49" t="e">
        <f t="shared" si="141"/>
        <v>#N/A</v>
      </c>
      <c r="T668" s="49">
        <f t="shared" si="142"/>
        <v>15.09</v>
      </c>
      <c r="U668" s="324">
        <v>15.35</v>
      </c>
      <c r="V668" s="353"/>
      <c r="Y668" s="49">
        <v>2813202800</v>
      </c>
      <c r="Z668" s="49" t="s">
        <v>1304</v>
      </c>
      <c r="AA668" s="324">
        <v>15.35</v>
      </c>
      <c r="AC668" s="401">
        <v>2812881800</v>
      </c>
      <c r="AD668" t="s">
        <v>960</v>
      </c>
      <c r="AE668" s="406">
        <v>722.97</v>
      </c>
      <c r="AG668" s="401">
        <v>2812851000</v>
      </c>
      <c r="AH668" t="s">
        <v>957</v>
      </c>
      <c r="AI668" s="406">
        <v>341.19</v>
      </c>
    </row>
    <row r="669" spans="2:35">
      <c r="B669" s="210">
        <v>2813930002</v>
      </c>
      <c r="E669" s="211">
        <f t="shared" si="146"/>
        <v>29.52</v>
      </c>
      <c r="F669" s="270">
        <v>25.09</v>
      </c>
      <c r="G669" s="216" t="s">
        <v>1522</v>
      </c>
      <c r="J669" s="49">
        <f t="shared" si="143"/>
        <v>2813930003</v>
      </c>
      <c r="K669" s="212">
        <f t="shared" si="144"/>
        <v>41.88</v>
      </c>
      <c r="L669" s="270">
        <v>35.6</v>
      </c>
      <c r="M669" s="270">
        <f t="shared" ref="M669:M732" si="147">ROUND(N669,2)</f>
        <v>35.6</v>
      </c>
      <c r="N669" s="270">
        <f t="shared" si="145"/>
        <v>35.597999999999999</v>
      </c>
      <c r="O669" s="249"/>
      <c r="P669" s="249"/>
      <c r="Q669" s="49">
        <v>2813205180</v>
      </c>
      <c r="R669" s="49" t="s">
        <v>1305</v>
      </c>
      <c r="S669" s="49" t="e">
        <f t="shared" si="141"/>
        <v>#N/A</v>
      </c>
      <c r="T669" s="49">
        <f t="shared" si="142"/>
        <v>106.19</v>
      </c>
      <c r="U669" s="324">
        <v>108.06</v>
      </c>
      <c r="V669" s="353"/>
      <c r="Y669" s="49">
        <v>2813205180</v>
      </c>
      <c r="Z669" s="49" t="s">
        <v>1305</v>
      </c>
      <c r="AA669" s="324">
        <v>108.06</v>
      </c>
      <c r="AC669" s="401">
        <v>2813002200</v>
      </c>
      <c r="AD669" t="s">
        <v>1591</v>
      </c>
      <c r="AE669" s="406">
        <v>0.49</v>
      </c>
      <c r="AG669" s="401">
        <v>2812870700</v>
      </c>
      <c r="AH669" t="s">
        <v>958</v>
      </c>
      <c r="AI669" s="406">
        <v>696.54</v>
      </c>
    </row>
    <row r="670" spans="2:35">
      <c r="B670" s="210">
        <v>2813930003</v>
      </c>
      <c r="E670" s="211">
        <f t="shared" si="146"/>
        <v>41.88</v>
      </c>
      <c r="F670" s="270">
        <v>35.6</v>
      </c>
      <c r="G670" s="216" t="s">
        <v>1523</v>
      </c>
      <c r="J670" s="49">
        <f t="shared" si="143"/>
        <v>2813930004</v>
      </c>
      <c r="K670" s="212">
        <f t="shared" si="144"/>
        <v>51.62</v>
      </c>
      <c r="L670" s="270">
        <v>43.88</v>
      </c>
      <c r="M670" s="270">
        <f t="shared" si="147"/>
        <v>43.88</v>
      </c>
      <c r="N670" s="270">
        <f t="shared" si="145"/>
        <v>43.876999999999995</v>
      </c>
      <c r="O670" s="249"/>
      <c r="P670" s="249"/>
      <c r="Q670" s="49">
        <v>2813210000</v>
      </c>
      <c r="R670" s="49" t="s">
        <v>1306</v>
      </c>
      <c r="S670" s="49" t="e">
        <f t="shared" si="141"/>
        <v>#N/A</v>
      </c>
      <c r="T670" s="49">
        <f t="shared" si="142"/>
        <v>330.3</v>
      </c>
      <c r="U670" s="324">
        <v>336.15</v>
      </c>
      <c r="V670" s="353"/>
      <c r="Y670" s="49">
        <v>2813210000</v>
      </c>
      <c r="Z670" s="49" t="s">
        <v>1306</v>
      </c>
      <c r="AA670" s="324">
        <v>336.15</v>
      </c>
      <c r="AC670" s="405">
        <v>2813002505</v>
      </c>
      <c r="AD670" s="49" t="s">
        <v>1252</v>
      </c>
      <c r="AE670" s="406">
        <v>0</v>
      </c>
      <c r="AG670" s="405">
        <v>2812872100</v>
      </c>
      <c r="AH670" s="49" t="s">
        <v>959</v>
      </c>
      <c r="AI670" s="406">
        <v>271.51</v>
      </c>
    </row>
    <row r="671" spans="2:35">
      <c r="B671" s="210">
        <v>2813930004</v>
      </c>
      <c r="E671" s="211">
        <f t="shared" si="146"/>
        <v>51.62</v>
      </c>
      <c r="F671" s="270">
        <v>43.88</v>
      </c>
      <c r="G671" s="216" t="s">
        <v>1524</v>
      </c>
      <c r="J671" s="49">
        <f t="shared" si="143"/>
        <v>2813930005</v>
      </c>
      <c r="K671" s="212">
        <f t="shared" si="144"/>
        <v>25.58</v>
      </c>
      <c r="L671" s="270">
        <v>21.74</v>
      </c>
      <c r="M671" s="270">
        <f t="shared" si="147"/>
        <v>21.74</v>
      </c>
      <c r="N671" s="270">
        <f t="shared" si="145"/>
        <v>21.742999999999999</v>
      </c>
      <c r="O671" s="249"/>
      <c r="P671" s="249"/>
      <c r="Q671" s="49">
        <v>2813211300</v>
      </c>
      <c r="R671" s="49" t="s">
        <v>1307</v>
      </c>
      <c r="S671" s="49" t="e">
        <f t="shared" si="141"/>
        <v>#N/A</v>
      </c>
      <c r="T671" s="49">
        <f t="shared" si="142"/>
        <v>13.71</v>
      </c>
      <c r="U671" s="324">
        <v>13.95</v>
      </c>
      <c r="V671" s="353"/>
      <c r="Y671" s="49">
        <v>2813211300</v>
      </c>
      <c r="Z671" s="49" t="s">
        <v>1307</v>
      </c>
      <c r="AA671" s="324">
        <v>13.95</v>
      </c>
      <c r="AC671" s="49">
        <v>2813002580</v>
      </c>
      <c r="AD671" s="187" t="s">
        <v>1253</v>
      </c>
      <c r="AE671" s="406">
        <v>0</v>
      </c>
      <c r="AG671" s="49">
        <v>2812881800</v>
      </c>
      <c r="AH671" s="187" t="s">
        <v>960</v>
      </c>
      <c r="AI671" s="406">
        <v>824.19</v>
      </c>
    </row>
    <row r="672" spans="2:35">
      <c r="B672" s="210">
        <v>2813930005</v>
      </c>
      <c r="E672" s="211">
        <f t="shared" si="146"/>
        <v>25.58</v>
      </c>
      <c r="F672" s="270">
        <v>21.74</v>
      </c>
      <c r="G672" s="216" t="s">
        <v>1525</v>
      </c>
      <c r="J672" s="49">
        <f t="shared" si="143"/>
        <v>2813930006</v>
      </c>
      <c r="K672" s="212">
        <f t="shared" si="144"/>
        <v>33.04</v>
      </c>
      <c r="L672" s="270">
        <v>28.08</v>
      </c>
      <c r="M672" s="270">
        <f t="shared" si="147"/>
        <v>28.08</v>
      </c>
      <c r="N672" s="270">
        <f t="shared" si="145"/>
        <v>28.084</v>
      </c>
      <c r="O672" s="249"/>
      <c r="P672" s="249"/>
      <c r="Q672" s="49">
        <v>2813211780</v>
      </c>
      <c r="R672" s="49" t="s">
        <v>1308</v>
      </c>
      <c r="S672" s="49" t="e">
        <f t="shared" si="141"/>
        <v>#N/A</v>
      </c>
      <c r="T672" s="49">
        <f t="shared" si="142"/>
        <v>15.18</v>
      </c>
      <c r="U672" s="324">
        <v>15.45</v>
      </c>
      <c r="V672" s="353"/>
      <c r="Y672" s="49">
        <v>2813211780</v>
      </c>
      <c r="Z672" s="49" t="s">
        <v>1308</v>
      </c>
      <c r="AA672" s="324">
        <v>15.45</v>
      </c>
      <c r="AC672" s="49">
        <v>2813002581</v>
      </c>
      <c r="AD672" s="187" t="s">
        <v>1254</v>
      </c>
      <c r="AE672" s="406">
        <v>0</v>
      </c>
      <c r="AG672" s="49">
        <v>2813910000</v>
      </c>
      <c r="AH672" s="187" t="s">
        <v>1865</v>
      </c>
      <c r="AI672" s="406">
        <v>4.67</v>
      </c>
    </row>
    <row r="673" spans="2:35">
      <c r="B673" s="210">
        <v>2813930006</v>
      </c>
      <c r="E673" s="211">
        <f t="shared" si="146"/>
        <v>33.04</v>
      </c>
      <c r="F673" s="270">
        <v>28.08</v>
      </c>
      <c r="G673" s="216" t="s">
        <v>1526</v>
      </c>
      <c r="J673" s="49">
        <f t="shared" si="143"/>
        <v>2813930007</v>
      </c>
      <c r="K673" s="212">
        <f t="shared" si="144"/>
        <v>29.51</v>
      </c>
      <c r="L673" s="270">
        <v>25.08</v>
      </c>
      <c r="M673" s="270">
        <f t="shared" si="147"/>
        <v>25.08</v>
      </c>
      <c r="N673" s="270">
        <f t="shared" si="145"/>
        <v>25.083500000000001</v>
      </c>
      <c r="O673" s="249"/>
      <c r="P673" s="249"/>
      <c r="Q673" s="49">
        <v>2813211980</v>
      </c>
      <c r="R673" s="49" t="s">
        <v>1309</v>
      </c>
      <c r="S673" s="49" t="e">
        <f t="shared" si="141"/>
        <v>#N/A</v>
      </c>
      <c r="T673" s="49">
        <f t="shared" si="142"/>
        <v>18.84</v>
      </c>
      <c r="U673" s="324">
        <v>19.170000000000002</v>
      </c>
      <c r="V673" s="353"/>
      <c r="Y673" s="49">
        <v>2813211980</v>
      </c>
      <c r="Z673" s="49" t="s">
        <v>1309</v>
      </c>
      <c r="AA673" s="324">
        <v>19.170000000000002</v>
      </c>
      <c r="AC673" s="49">
        <v>2813002582</v>
      </c>
      <c r="AD673" s="187" t="s">
        <v>1255</v>
      </c>
      <c r="AE673" s="406">
        <v>0</v>
      </c>
      <c r="AG673" s="49">
        <v>2813910001</v>
      </c>
      <c r="AH673" s="187" t="s">
        <v>1866</v>
      </c>
      <c r="AI673" s="406">
        <v>5.52</v>
      </c>
    </row>
    <row r="674" spans="2:35">
      <c r="B674" s="210">
        <v>2813930007</v>
      </c>
      <c r="E674" s="211">
        <f t="shared" si="146"/>
        <v>29.51</v>
      </c>
      <c r="F674" s="270">
        <v>25.08</v>
      </c>
      <c r="G674" s="216" t="s">
        <v>1527</v>
      </c>
      <c r="J674" s="49">
        <f t="shared" si="143"/>
        <v>2813930008</v>
      </c>
      <c r="K674" s="212">
        <f t="shared" si="144"/>
        <v>41.88</v>
      </c>
      <c r="L674" s="270">
        <v>35.6</v>
      </c>
      <c r="M674" s="270">
        <f t="shared" si="147"/>
        <v>35.6</v>
      </c>
      <c r="N674" s="270">
        <f t="shared" si="145"/>
        <v>35.597999999999999</v>
      </c>
      <c r="O674" s="249"/>
      <c r="P674" s="249"/>
      <c r="Q674" s="49">
        <v>2813220000</v>
      </c>
      <c r="R674" s="49" t="s">
        <v>1310</v>
      </c>
      <c r="S674" s="49" t="e">
        <f t="shared" si="141"/>
        <v>#N/A</v>
      </c>
      <c r="T674" s="49">
        <f t="shared" si="142"/>
        <v>134.80000000000001</v>
      </c>
      <c r="U674" s="324">
        <v>137.18</v>
      </c>
      <c r="V674" s="353"/>
      <c r="Y674" s="49">
        <v>2813220000</v>
      </c>
      <c r="Z674" s="49" t="s">
        <v>1310</v>
      </c>
      <c r="AA674" s="324">
        <v>137.18</v>
      </c>
      <c r="AC674" s="401">
        <v>2813002583</v>
      </c>
      <c r="AD674" t="s">
        <v>1256</v>
      </c>
      <c r="AE674" s="406">
        <v>0</v>
      </c>
      <c r="AG674" s="401">
        <v>2813910002</v>
      </c>
      <c r="AH674" t="s">
        <v>1867</v>
      </c>
      <c r="AI674" s="406">
        <v>10.66</v>
      </c>
    </row>
    <row r="675" spans="2:35">
      <c r="B675" s="210">
        <v>2813930008</v>
      </c>
      <c r="E675" s="211">
        <f t="shared" si="146"/>
        <v>41.88</v>
      </c>
      <c r="F675" s="270">
        <v>35.6</v>
      </c>
      <c r="G675" s="216" t="s">
        <v>1528</v>
      </c>
      <c r="J675" s="49">
        <f t="shared" si="143"/>
        <v>2813930009</v>
      </c>
      <c r="K675" s="212">
        <f t="shared" si="144"/>
        <v>51.62</v>
      </c>
      <c r="L675" s="270">
        <v>43.88</v>
      </c>
      <c r="M675" s="270">
        <f t="shared" si="147"/>
        <v>43.88</v>
      </c>
      <c r="N675" s="270">
        <f t="shared" si="145"/>
        <v>43.876999999999995</v>
      </c>
      <c r="O675" s="249"/>
      <c r="P675" s="249"/>
      <c r="Q675" s="49">
        <v>2813222800</v>
      </c>
      <c r="R675" s="49" t="s">
        <v>1311</v>
      </c>
      <c r="S675" s="49" t="e">
        <f t="shared" si="141"/>
        <v>#N/A</v>
      </c>
      <c r="T675" s="49">
        <f t="shared" si="142"/>
        <v>7.84</v>
      </c>
      <c r="U675" s="324">
        <v>7.98</v>
      </c>
      <c r="V675" s="353"/>
      <c r="Y675" s="49">
        <v>2813222800</v>
      </c>
      <c r="Z675" s="49" t="s">
        <v>1311</v>
      </c>
      <c r="AA675" s="324">
        <v>7.98</v>
      </c>
      <c r="AC675" s="401">
        <v>2813002680</v>
      </c>
      <c r="AD675" t="s">
        <v>1257</v>
      </c>
      <c r="AE675" s="406">
        <v>0</v>
      </c>
      <c r="AG675" s="401">
        <v>2813910003</v>
      </c>
      <c r="AH675" t="s">
        <v>1868</v>
      </c>
      <c r="AI675" s="406">
        <v>5.76</v>
      </c>
    </row>
    <row r="676" spans="2:35">
      <c r="B676" s="210">
        <v>2813930009</v>
      </c>
      <c r="E676" s="211">
        <f t="shared" si="146"/>
        <v>51.62</v>
      </c>
      <c r="F676" s="270">
        <v>43.88</v>
      </c>
      <c r="G676" s="216" t="s">
        <v>1529</v>
      </c>
      <c r="J676" s="49">
        <f t="shared" si="143"/>
        <v>2813930010</v>
      </c>
      <c r="K676" s="212">
        <f t="shared" si="144"/>
        <v>48.62</v>
      </c>
      <c r="L676" s="270">
        <v>41.33</v>
      </c>
      <c r="M676" s="270">
        <f t="shared" si="147"/>
        <v>41.33</v>
      </c>
      <c r="N676" s="270">
        <f t="shared" si="145"/>
        <v>41.326999999999998</v>
      </c>
      <c r="O676" s="249"/>
      <c r="P676" s="249"/>
      <c r="Q676" s="49">
        <v>2813230000</v>
      </c>
      <c r="R676" s="49" t="s">
        <v>1312</v>
      </c>
      <c r="S676" s="49" t="e">
        <f t="shared" si="141"/>
        <v>#N/A</v>
      </c>
      <c r="T676" s="49">
        <f t="shared" si="142"/>
        <v>294.94</v>
      </c>
      <c r="U676" s="324">
        <v>300.16000000000003</v>
      </c>
      <c r="V676" s="353"/>
      <c r="Y676" s="49">
        <v>2813230000</v>
      </c>
      <c r="Z676" s="49" t="s">
        <v>1312</v>
      </c>
      <c r="AA676" s="324">
        <v>300.16000000000003</v>
      </c>
      <c r="AC676" s="401">
        <v>2813002681</v>
      </c>
      <c r="AD676" t="s">
        <v>1822</v>
      </c>
      <c r="AE676" s="406">
        <v>0</v>
      </c>
      <c r="AG676" s="401">
        <v>2813910004</v>
      </c>
      <c r="AH676" t="s">
        <v>1869</v>
      </c>
      <c r="AI676" s="406">
        <v>11.25</v>
      </c>
    </row>
    <row r="677" spans="2:35">
      <c r="B677" s="210">
        <v>2813930010</v>
      </c>
      <c r="E677" s="211">
        <f t="shared" si="146"/>
        <v>48.62</v>
      </c>
      <c r="F677" s="270">
        <v>41.33</v>
      </c>
      <c r="G677" s="216" t="s">
        <v>1530</v>
      </c>
      <c r="J677" s="49">
        <f t="shared" si="143"/>
        <v>2813930011</v>
      </c>
      <c r="K677" s="212">
        <f t="shared" si="144"/>
        <v>27.06</v>
      </c>
      <c r="L677" s="270">
        <v>23</v>
      </c>
      <c r="M677" s="270">
        <f t="shared" si="147"/>
        <v>23</v>
      </c>
      <c r="N677" s="270">
        <f t="shared" si="145"/>
        <v>23.000999999999998</v>
      </c>
      <c r="O677" s="249"/>
      <c r="P677" s="249"/>
      <c r="Q677" s="49">
        <v>2813240000</v>
      </c>
      <c r="R677" s="49" t="s">
        <v>1313</v>
      </c>
      <c r="S677" s="49" t="e">
        <f t="shared" si="141"/>
        <v>#N/A</v>
      </c>
      <c r="T677" s="49">
        <f t="shared" si="142"/>
        <v>50.38</v>
      </c>
      <c r="U677" s="324">
        <v>51.27</v>
      </c>
      <c r="V677" s="353"/>
      <c r="Y677" s="49">
        <v>2813240000</v>
      </c>
      <c r="Z677" s="49" t="s">
        <v>1313</v>
      </c>
      <c r="AA677" s="324">
        <v>51.27</v>
      </c>
      <c r="AC677" s="405">
        <v>2813002682</v>
      </c>
      <c r="AD677" s="49" t="s">
        <v>1259</v>
      </c>
      <c r="AE677" s="406">
        <v>0</v>
      </c>
      <c r="AG677" s="405">
        <v>2813910005</v>
      </c>
      <c r="AH677" s="49" t="s">
        <v>1870</v>
      </c>
      <c r="AI677" s="406">
        <v>19.11</v>
      </c>
    </row>
    <row r="678" spans="2:35">
      <c r="B678" s="210">
        <v>2813930011</v>
      </c>
      <c r="E678" s="211">
        <f t="shared" si="146"/>
        <v>27.06</v>
      </c>
      <c r="F678" s="270">
        <v>23</v>
      </c>
      <c r="G678" s="216" t="s">
        <v>1531</v>
      </c>
      <c r="J678" s="49">
        <f t="shared" si="143"/>
        <v>2813930012</v>
      </c>
      <c r="K678" s="212">
        <f t="shared" si="144"/>
        <v>36.24</v>
      </c>
      <c r="L678" s="270">
        <v>30.8</v>
      </c>
      <c r="M678" s="270">
        <f t="shared" si="147"/>
        <v>30.8</v>
      </c>
      <c r="N678" s="270">
        <f t="shared" si="145"/>
        <v>30.804000000000002</v>
      </c>
      <c r="O678" s="249"/>
      <c r="P678" s="249"/>
      <c r="Q678" s="49">
        <v>2813300000</v>
      </c>
      <c r="R678" s="49" t="s">
        <v>1314</v>
      </c>
      <c r="S678" s="49" t="e">
        <f t="shared" si="141"/>
        <v>#N/A</v>
      </c>
      <c r="T678" s="49">
        <f t="shared" si="142"/>
        <v>107.89</v>
      </c>
      <c r="U678" s="324">
        <v>109.8</v>
      </c>
      <c r="V678" s="353"/>
      <c r="Y678" s="49">
        <v>2813300000</v>
      </c>
      <c r="Z678" s="49" t="s">
        <v>1314</v>
      </c>
      <c r="AA678" s="324">
        <v>109.8</v>
      </c>
      <c r="AC678" s="405">
        <v>2813002700</v>
      </c>
      <c r="AD678" s="49" t="s">
        <v>1260</v>
      </c>
      <c r="AE678" s="406">
        <v>0</v>
      </c>
      <c r="AG678" s="405">
        <v>2813910006</v>
      </c>
      <c r="AH678" s="49" t="s">
        <v>1871</v>
      </c>
      <c r="AI678" s="406">
        <v>8.8000000000000007</v>
      </c>
    </row>
    <row r="679" spans="2:35">
      <c r="B679" s="210">
        <v>2813930012</v>
      </c>
      <c r="E679" s="211">
        <f t="shared" si="146"/>
        <v>36.24</v>
      </c>
      <c r="F679" s="270">
        <v>30.8</v>
      </c>
      <c r="G679" s="216" t="s">
        <v>1532</v>
      </c>
      <c r="J679" s="49">
        <f t="shared" si="143"/>
        <v>2813930013</v>
      </c>
      <c r="K679" s="212">
        <f t="shared" si="144"/>
        <v>37.630000000000003</v>
      </c>
      <c r="L679" s="270">
        <v>31.99</v>
      </c>
      <c r="M679" s="270">
        <f t="shared" si="147"/>
        <v>31.99</v>
      </c>
      <c r="N679" s="270">
        <f t="shared" si="145"/>
        <v>31.985500000000002</v>
      </c>
      <c r="O679" s="249"/>
      <c r="P679" s="249"/>
      <c r="Q679" s="49">
        <v>2813300280</v>
      </c>
      <c r="R679" s="49" t="s">
        <v>1315</v>
      </c>
      <c r="S679" s="49" t="e">
        <f t="shared" si="141"/>
        <v>#N/A</v>
      </c>
      <c r="T679" s="49">
        <f t="shared" si="142"/>
        <v>10.7</v>
      </c>
      <c r="U679" s="324">
        <v>10.89</v>
      </c>
      <c r="V679" s="353"/>
      <c r="Y679" s="49">
        <v>2813300280</v>
      </c>
      <c r="Z679" s="49" t="s">
        <v>1315</v>
      </c>
      <c r="AA679" s="324">
        <v>10.89</v>
      </c>
      <c r="AC679" s="405">
        <v>2813002701</v>
      </c>
      <c r="AD679" s="49" t="s">
        <v>1261</v>
      </c>
      <c r="AE679" s="406">
        <v>0</v>
      </c>
      <c r="AG679" s="405">
        <v>2813910007</v>
      </c>
      <c r="AH679" s="49" t="s">
        <v>1872</v>
      </c>
      <c r="AI679" s="406">
        <v>5.98</v>
      </c>
    </row>
    <row r="680" spans="2:35">
      <c r="B680" s="210">
        <v>2813930013</v>
      </c>
      <c r="E680" s="211">
        <f t="shared" si="146"/>
        <v>37.630000000000003</v>
      </c>
      <c r="F680" s="270">
        <v>31.99</v>
      </c>
      <c r="G680" s="216" t="s">
        <v>1533</v>
      </c>
      <c r="J680" s="49">
        <f t="shared" si="143"/>
        <v>2813930014</v>
      </c>
      <c r="K680" s="212">
        <f t="shared" si="144"/>
        <v>53.76</v>
      </c>
      <c r="L680" s="270">
        <v>45.7</v>
      </c>
      <c r="M680" s="270">
        <f t="shared" si="147"/>
        <v>45.7</v>
      </c>
      <c r="N680" s="270">
        <f t="shared" si="145"/>
        <v>45.695999999999998</v>
      </c>
      <c r="O680" s="249"/>
      <c r="P680" s="249"/>
      <c r="Q680" s="49">
        <v>2813300281</v>
      </c>
      <c r="R680" s="49" t="s">
        <v>1316</v>
      </c>
      <c r="S680" s="49" t="e">
        <f t="shared" si="141"/>
        <v>#N/A</v>
      </c>
      <c r="T680" s="49">
        <f t="shared" si="142"/>
        <v>37.32</v>
      </c>
      <c r="U680" s="324">
        <v>37.979999999999997</v>
      </c>
      <c r="V680" s="353"/>
      <c r="Y680" s="49">
        <v>2813300281</v>
      </c>
      <c r="Z680" s="49" t="s">
        <v>1316</v>
      </c>
      <c r="AA680" s="324">
        <v>37.979999999999997</v>
      </c>
      <c r="AC680" s="405">
        <v>2813002702</v>
      </c>
      <c r="AD680" s="49" t="s">
        <v>1262</v>
      </c>
      <c r="AE680" s="406">
        <v>0</v>
      </c>
      <c r="AG680" s="405">
        <v>2813910008</v>
      </c>
      <c r="AH680" s="49" t="s">
        <v>1873</v>
      </c>
      <c r="AI680" s="406">
        <v>3.93</v>
      </c>
    </row>
    <row r="681" spans="2:35">
      <c r="B681" s="210">
        <v>2813930014</v>
      </c>
      <c r="E681" s="211">
        <f t="shared" si="146"/>
        <v>53.76</v>
      </c>
      <c r="F681" s="270">
        <v>45.7</v>
      </c>
      <c r="G681" s="216" t="s">
        <v>1534</v>
      </c>
      <c r="J681" s="49">
        <f t="shared" si="143"/>
        <v>2813930015</v>
      </c>
      <c r="K681" s="212">
        <f t="shared" si="144"/>
        <v>36.909999999999997</v>
      </c>
      <c r="L681" s="270">
        <v>31.37</v>
      </c>
      <c r="M681" s="270">
        <f t="shared" si="147"/>
        <v>31.37</v>
      </c>
      <c r="N681" s="270">
        <f t="shared" si="145"/>
        <v>31.373499999999996</v>
      </c>
      <c r="O681" s="249"/>
      <c r="P681" s="249"/>
      <c r="Q681" s="49">
        <v>2813300380</v>
      </c>
      <c r="R681" s="49" t="s">
        <v>1317</v>
      </c>
      <c r="S681" s="49" t="e">
        <f t="shared" si="141"/>
        <v>#N/A</v>
      </c>
      <c r="T681" s="49">
        <f t="shared" si="142"/>
        <v>14.54</v>
      </c>
      <c r="U681" s="324">
        <v>14.8</v>
      </c>
      <c r="V681" s="353"/>
      <c r="Y681" s="49">
        <v>2813300380</v>
      </c>
      <c r="Z681" s="49" t="s">
        <v>1317</v>
      </c>
      <c r="AA681" s="324">
        <v>14.8</v>
      </c>
      <c r="AC681" s="49">
        <v>2813004000</v>
      </c>
      <c r="AD681" s="187" t="s">
        <v>1263</v>
      </c>
      <c r="AE681" s="406">
        <v>64.599999999999994</v>
      </c>
      <c r="AG681" s="49">
        <v>2813910009</v>
      </c>
      <c r="AH681" s="187" t="s">
        <v>1874</v>
      </c>
      <c r="AI681" s="406">
        <v>42.5</v>
      </c>
    </row>
    <row r="682" spans="2:35">
      <c r="B682" s="210">
        <v>2813930015</v>
      </c>
      <c r="E682" s="211">
        <f t="shared" si="146"/>
        <v>36.909999999999997</v>
      </c>
      <c r="F682" s="270">
        <v>31.37</v>
      </c>
      <c r="G682" s="216" t="s">
        <v>1535</v>
      </c>
      <c r="J682" s="49">
        <f t="shared" si="143"/>
        <v>2813930016</v>
      </c>
      <c r="K682" s="212">
        <f t="shared" si="144"/>
        <v>78.349999999999994</v>
      </c>
      <c r="L682" s="270">
        <v>66.599999999999994</v>
      </c>
      <c r="M682" s="270">
        <f t="shared" si="147"/>
        <v>66.599999999999994</v>
      </c>
      <c r="N682" s="270">
        <f t="shared" si="145"/>
        <v>66.597499999999997</v>
      </c>
      <c r="O682" s="249"/>
      <c r="P682" s="249"/>
      <c r="Q682" s="49">
        <v>2813300480</v>
      </c>
      <c r="R682" s="49" t="s">
        <v>1318</v>
      </c>
      <c r="S682" s="49" t="e">
        <f t="shared" si="141"/>
        <v>#N/A</v>
      </c>
      <c r="T682" s="49">
        <f t="shared" si="142"/>
        <v>11.07</v>
      </c>
      <c r="U682" s="324">
        <v>11.27</v>
      </c>
      <c r="V682" s="353"/>
      <c r="Y682" s="49">
        <v>2813300480</v>
      </c>
      <c r="Z682" s="49" t="s">
        <v>1318</v>
      </c>
      <c r="AA682" s="324">
        <v>11.27</v>
      </c>
      <c r="AC682" s="49">
        <v>2813014000</v>
      </c>
      <c r="AD682" s="187" t="s">
        <v>1592</v>
      </c>
      <c r="AE682" s="406">
        <v>44.26</v>
      </c>
      <c r="AG682" s="49">
        <v>2813910010</v>
      </c>
      <c r="AH682" s="187" t="s">
        <v>1875</v>
      </c>
      <c r="AI682" s="406">
        <v>42.5</v>
      </c>
    </row>
    <row r="683" spans="2:35">
      <c r="B683" s="210">
        <v>2813930016</v>
      </c>
      <c r="E683" s="211">
        <f t="shared" si="146"/>
        <v>78.349999999999994</v>
      </c>
      <c r="F683" s="270">
        <v>66.599999999999994</v>
      </c>
      <c r="G683" s="216" t="s">
        <v>1536</v>
      </c>
      <c r="J683" s="49">
        <f t="shared" si="143"/>
        <v>2813930017</v>
      </c>
      <c r="K683" s="212">
        <f t="shared" si="144"/>
        <v>53.51</v>
      </c>
      <c r="L683" s="270">
        <v>45.48</v>
      </c>
      <c r="M683" s="270">
        <f t="shared" si="147"/>
        <v>45.48</v>
      </c>
      <c r="N683" s="270">
        <f t="shared" si="145"/>
        <v>45.483499999999999</v>
      </c>
      <c r="O683" s="249"/>
      <c r="P683" s="249"/>
      <c r="Q683" s="49">
        <v>2813300580</v>
      </c>
      <c r="R683" s="49" t="s">
        <v>1319</v>
      </c>
      <c r="S683" s="49" t="e">
        <f t="shared" si="141"/>
        <v>#N/A</v>
      </c>
      <c r="T683" s="49">
        <f t="shared" si="142"/>
        <v>19.79</v>
      </c>
      <c r="U683" s="324">
        <v>20.14</v>
      </c>
      <c r="V683" s="353"/>
      <c r="Y683" s="49">
        <v>2813300580</v>
      </c>
      <c r="Z683" s="49" t="s">
        <v>1319</v>
      </c>
      <c r="AA683" s="324">
        <v>20.14</v>
      </c>
      <c r="AC683" s="49">
        <v>2813024000</v>
      </c>
      <c r="AD683" s="187" t="s">
        <v>1265</v>
      </c>
      <c r="AE683" s="406">
        <v>175.72</v>
      </c>
      <c r="AG683" s="49">
        <v>2813910011</v>
      </c>
      <c r="AH683" s="187" t="s">
        <v>1876</v>
      </c>
      <c r="AI683" s="406">
        <v>51.72</v>
      </c>
    </row>
    <row r="684" spans="2:35">
      <c r="B684" s="210">
        <v>2813930017</v>
      </c>
      <c r="E684" s="211">
        <f t="shared" si="146"/>
        <v>53.51</v>
      </c>
      <c r="F684" s="270">
        <v>45.48</v>
      </c>
      <c r="G684" s="216" t="s">
        <v>1537</v>
      </c>
      <c r="J684" s="49">
        <f t="shared" si="143"/>
        <v>2813930018</v>
      </c>
      <c r="K684" s="212">
        <f t="shared" si="144"/>
        <v>108.47</v>
      </c>
      <c r="L684" s="270">
        <v>92.2</v>
      </c>
      <c r="M684" s="270">
        <f t="shared" si="147"/>
        <v>92.2</v>
      </c>
      <c r="N684" s="270">
        <f t="shared" si="145"/>
        <v>92.1995</v>
      </c>
      <c r="O684" s="249"/>
      <c r="P684" s="249"/>
      <c r="Q684" s="49">
        <v>2813300680</v>
      </c>
      <c r="R684" s="49" t="s">
        <v>1320</v>
      </c>
      <c r="S684" s="49" t="e">
        <f t="shared" si="141"/>
        <v>#N/A</v>
      </c>
      <c r="T684" s="49">
        <f t="shared" si="142"/>
        <v>24.42</v>
      </c>
      <c r="U684" s="324">
        <v>24.85</v>
      </c>
      <c r="V684" s="353"/>
      <c r="Y684" s="49">
        <v>2813300680</v>
      </c>
      <c r="Z684" s="49" t="s">
        <v>1320</v>
      </c>
      <c r="AA684" s="324">
        <v>24.85</v>
      </c>
      <c r="AC684" s="49">
        <v>2813034000</v>
      </c>
      <c r="AD684" s="187" t="s">
        <v>1266</v>
      </c>
      <c r="AE684" s="406">
        <v>43.65</v>
      </c>
      <c r="AG684" s="49">
        <v>2813910012</v>
      </c>
      <c r="AH684" s="187" t="s">
        <v>1877</v>
      </c>
      <c r="AI684" s="406">
        <v>42.49</v>
      </c>
    </row>
    <row r="685" spans="2:35">
      <c r="B685" s="210">
        <v>2813930018</v>
      </c>
      <c r="E685" s="211">
        <f t="shared" si="146"/>
        <v>108.47</v>
      </c>
      <c r="F685" s="270">
        <v>92.2</v>
      </c>
      <c r="G685" s="216" t="s">
        <v>1538</v>
      </c>
      <c r="J685" s="49">
        <f t="shared" si="143"/>
        <v>2813930019</v>
      </c>
      <c r="K685" s="212">
        <f t="shared" si="144"/>
        <v>74.62</v>
      </c>
      <c r="L685" s="270">
        <v>63.43</v>
      </c>
      <c r="M685" s="270">
        <f t="shared" si="147"/>
        <v>63.43</v>
      </c>
      <c r="N685" s="270">
        <f t="shared" si="145"/>
        <v>63.427</v>
      </c>
      <c r="O685" s="249"/>
      <c r="P685" s="249"/>
      <c r="Q685" s="49">
        <v>2813301300</v>
      </c>
      <c r="R685" s="49" t="s">
        <v>1321</v>
      </c>
      <c r="S685" s="49" t="e">
        <f t="shared" si="141"/>
        <v>#N/A</v>
      </c>
      <c r="T685" s="49">
        <f t="shared" si="142"/>
        <v>20.03</v>
      </c>
      <c r="U685" s="324">
        <v>20.39</v>
      </c>
      <c r="V685" s="353"/>
      <c r="Y685" s="49">
        <v>2813301300</v>
      </c>
      <c r="Z685" s="49" t="s">
        <v>1321</v>
      </c>
      <c r="AA685" s="324">
        <v>20.39</v>
      </c>
      <c r="AC685" s="49">
        <v>2813044000</v>
      </c>
      <c r="AD685" s="187" t="s">
        <v>1823</v>
      </c>
      <c r="AE685" s="406">
        <v>1.55</v>
      </c>
      <c r="AG685" s="49">
        <v>2813910013</v>
      </c>
      <c r="AH685" s="187" t="s">
        <v>1878</v>
      </c>
      <c r="AI685" s="406">
        <v>42.49</v>
      </c>
    </row>
    <row r="686" spans="2:35">
      <c r="B686" s="210">
        <v>2813930019</v>
      </c>
      <c r="E686" s="211">
        <f t="shared" si="146"/>
        <v>74.62</v>
      </c>
      <c r="F686" s="270">
        <v>63.43</v>
      </c>
      <c r="G686" s="216" t="s">
        <v>1539</v>
      </c>
      <c r="J686" s="49">
        <f t="shared" si="143"/>
        <v>2813930020</v>
      </c>
      <c r="K686" s="212">
        <f t="shared" si="144"/>
        <v>148.32</v>
      </c>
      <c r="L686" s="270">
        <v>126.07</v>
      </c>
      <c r="M686" s="270">
        <f t="shared" si="147"/>
        <v>126.07</v>
      </c>
      <c r="N686" s="270">
        <f t="shared" si="145"/>
        <v>126.07199999999999</v>
      </c>
      <c r="O686" s="249"/>
      <c r="P686" s="249"/>
      <c r="Q686" s="49">
        <v>2813301780</v>
      </c>
      <c r="R686" s="49" t="s">
        <v>1322</v>
      </c>
      <c r="S686" s="49" t="e">
        <f t="shared" si="141"/>
        <v>#N/A</v>
      </c>
      <c r="T686" s="49">
        <f t="shared" si="142"/>
        <v>16.93</v>
      </c>
      <c r="U686" s="324">
        <v>17.23</v>
      </c>
      <c r="V686" s="353"/>
      <c r="Y686" s="49">
        <v>2813301780</v>
      </c>
      <c r="Z686" s="49" t="s">
        <v>1322</v>
      </c>
      <c r="AA686" s="324">
        <v>17.23</v>
      </c>
      <c r="AC686" s="49">
        <v>2813054000</v>
      </c>
      <c r="AD686" s="187" t="s">
        <v>1268</v>
      </c>
      <c r="AE686" s="406">
        <v>181.37</v>
      </c>
      <c r="AG686" s="49">
        <v>2813910014</v>
      </c>
      <c r="AH686" s="187" t="s">
        <v>1879</v>
      </c>
      <c r="AI686" s="406">
        <v>42.5</v>
      </c>
    </row>
    <row r="687" spans="2:35">
      <c r="B687" s="210">
        <v>2813930020</v>
      </c>
      <c r="E687" s="211">
        <f t="shared" si="146"/>
        <v>148.32</v>
      </c>
      <c r="F687" s="270">
        <v>126.07</v>
      </c>
      <c r="G687" s="216" t="s">
        <v>1540</v>
      </c>
      <c r="J687" s="49">
        <f t="shared" si="143"/>
        <v>2813930021</v>
      </c>
      <c r="K687" s="212">
        <f t="shared" si="144"/>
        <v>66.849999999999994</v>
      </c>
      <c r="L687" s="270">
        <v>56.82</v>
      </c>
      <c r="M687" s="270">
        <f t="shared" si="147"/>
        <v>56.82</v>
      </c>
      <c r="N687" s="270">
        <f t="shared" si="145"/>
        <v>56.822499999999991</v>
      </c>
      <c r="O687" s="249"/>
      <c r="P687" s="249"/>
      <c r="Q687" s="49">
        <v>2813301980</v>
      </c>
      <c r="R687" s="49" t="s">
        <v>1323</v>
      </c>
      <c r="S687" s="49" t="e">
        <f t="shared" si="141"/>
        <v>#N/A</v>
      </c>
      <c r="T687" s="49">
        <f t="shared" si="142"/>
        <v>24.3</v>
      </c>
      <c r="U687" s="324">
        <v>24.73</v>
      </c>
      <c r="V687" s="353"/>
      <c r="Y687" s="49">
        <v>2813301980</v>
      </c>
      <c r="Z687" s="49" t="s">
        <v>1323</v>
      </c>
      <c r="AA687" s="324">
        <v>24.73</v>
      </c>
      <c r="AC687" s="49">
        <v>2813064000</v>
      </c>
      <c r="AD687" s="187" t="s">
        <v>1269</v>
      </c>
      <c r="AE687" s="406">
        <v>26.39</v>
      </c>
      <c r="AG687" s="49">
        <v>2813910015</v>
      </c>
      <c r="AH687" s="187" t="s">
        <v>1880</v>
      </c>
      <c r="AI687" s="406">
        <v>42.5</v>
      </c>
    </row>
    <row r="688" spans="2:35">
      <c r="B688" s="210">
        <v>2813930021</v>
      </c>
      <c r="E688" s="211">
        <f t="shared" si="146"/>
        <v>66.849999999999994</v>
      </c>
      <c r="F688" s="270">
        <v>56.82</v>
      </c>
      <c r="G688" s="216" t="s">
        <v>1541</v>
      </c>
      <c r="J688" s="49">
        <f t="shared" si="143"/>
        <v>2813930022</v>
      </c>
      <c r="K688" s="212">
        <f t="shared" si="144"/>
        <v>43.2</v>
      </c>
      <c r="L688" s="270">
        <v>36.72</v>
      </c>
      <c r="M688" s="270">
        <f t="shared" si="147"/>
        <v>36.72</v>
      </c>
      <c r="N688" s="270">
        <f t="shared" si="145"/>
        <v>36.72</v>
      </c>
      <c r="O688" s="249"/>
      <c r="P688" s="249"/>
      <c r="Q688" s="49">
        <v>2813302200</v>
      </c>
      <c r="R688" s="49" t="s">
        <v>1324</v>
      </c>
      <c r="S688" s="49" t="e">
        <f t="shared" si="141"/>
        <v>#N/A</v>
      </c>
      <c r="T688" s="49">
        <f t="shared" si="142"/>
        <v>16.16</v>
      </c>
      <c r="U688" s="324">
        <v>16.440000000000001</v>
      </c>
      <c r="V688" s="353"/>
      <c r="Y688" s="49">
        <v>2813302200</v>
      </c>
      <c r="Z688" s="49" t="s">
        <v>1324</v>
      </c>
      <c r="AA688" s="324">
        <v>16.440000000000001</v>
      </c>
      <c r="AC688" s="401">
        <v>2813074000</v>
      </c>
      <c r="AD688" t="s">
        <v>1270</v>
      </c>
      <c r="AE688" s="406">
        <v>31.22</v>
      </c>
      <c r="AG688" s="401">
        <v>2813910016</v>
      </c>
      <c r="AH688" t="s">
        <v>1881</v>
      </c>
      <c r="AI688" s="406">
        <v>42.5</v>
      </c>
    </row>
    <row r="689" spans="2:35">
      <c r="B689" s="210">
        <v>2813930022</v>
      </c>
      <c r="E689" s="211">
        <f t="shared" si="146"/>
        <v>43.2</v>
      </c>
      <c r="F689" s="270">
        <v>36.72</v>
      </c>
      <c r="G689" s="216" t="s">
        <v>1542</v>
      </c>
      <c r="J689" s="49">
        <f t="shared" si="143"/>
        <v>2813930023</v>
      </c>
      <c r="K689" s="212">
        <f t="shared" si="144"/>
        <v>89.13</v>
      </c>
      <c r="L689" s="270">
        <v>75.760000000000005</v>
      </c>
      <c r="M689" s="270">
        <f t="shared" si="147"/>
        <v>75.760000000000005</v>
      </c>
      <c r="N689" s="270">
        <f t="shared" si="145"/>
        <v>75.760499999999993</v>
      </c>
      <c r="O689" s="249"/>
      <c r="P689" s="249"/>
      <c r="Q689" s="49">
        <v>2813302800</v>
      </c>
      <c r="R689" s="49" t="s">
        <v>1325</v>
      </c>
      <c r="S689" s="49" t="e">
        <f t="shared" si="141"/>
        <v>#N/A</v>
      </c>
      <c r="T689" s="49">
        <f t="shared" si="142"/>
        <v>15.09</v>
      </c>
      <c r="U689" s="324">
        <v>15.35</v>
      </c>
      <c r="V689" s="353"/>
      <c r="Y689" s="49">
        <v>2813302800</v>
      </c>
      <c r="Z689" s="49" t="s">
        <v>1325</v>
      </c>
      <c r="AA689" s="324">
        <v>15.35</v>
      </c>
      <c r="AC689" s="401">
        <v>2813100000</v>
      </c>
      <c r="AD689" t="s">
        <v>1824</v>
      </c>
      <c r="AE689" s="406">
        <v>54.57</v>
      </c>
      <c r="AG689" s="401">
        <v>2813910017</v>
      </c>
      <c r="AH689" t="s">
        <v>1882</v>
      </c>
      <c r="AI689" s="406">
        <v>42.5</v>
      </c>
    </row>
    <row r="690" spans="2:35">
      <c r="B690" s="210">
        <v>2813930023</v>
      </c>
      <c r="E690" s="211">
        <f t="shared" si="146"/>
        <v>89.13</v>
      </c>
      <c r="F690" s="270">
        <v>75.760000000000005</v>
      </c>
      <c r="G690" s="216" t="s">
        <v>1543</v>
      </c>
      <c r="J690" s="49">
        <f t="shared" si="143"/>
        <v>2813930024</v>
      </c>
      <c r="K690" s="212">
        <f t="shared" si="144"/>
        <v>71.790000000000006</v>
      </c>
      <c r="L690" s="270">
        <v>61.02</v>
      </c>
      <c r="M690" s="270">
        <f t="shared" si="147"/>
        <v>61.02</v>
      </c>
      <c r="N690" s="270">
        <f t="shared" si="145"/>
        <v>61.021500000000003</v>
      </c>
      <c r="O690" s="249"/>
      <c r="P690" s="249"/>
      <c r="Q690" s="49">
        <v>2813305180</v>
      </c>
      <c r="R690" s="49" t="s">
        <v>1326</v>
      </c>
      <c r="S690" s="49" t="e">
        <f t="shared" si="141"/>
        <v>#N/A</v>
      </c>
      <c r="T690" s="49">
        <f t="shared" si="142"/>
        <v>110.19</v>
      </c>
      <c r="U690" s="324">
        <v>112.14</v>
      </c>
      <c r="V690" s="353"/>
      <c r="Y690" s="49">
        <v>2813305180</v>
      </c>
      <c r="Z690" s="49" t="s">
        <v>1326</v>
      </c>
      <c r="AA690" s="324">
        <v>112.14</v>
      </c>
      <c r="AC690" s="401">
        <v>2813100280</v>
      </c>
      <c r="AD690" t="s">
        <v>1272</v>
      </c>
      <c r="AE690" s="406">
        <v>7.05</v>
      </c>
      <c r="AG690" s="401">
        <v>2813910018</v>
      </c>
      <c r="AH690" t="s">
        <v>1883</v>
      </c>
      <c r="AI690" s="406">
        <v>65.16</v>
      </c>
    </row>
    <row r="691" spans="2:35">
      <c r="B691" s="210">
        <v>2813930024</v>
      </c>
      <c r="E691" s="211">
        <f t="shared" si="146"/>
        <v>71.790000000000006</v>
      </c>
      <c r="F691" s="270">
        <v>61.02</v>
      </c>
      <c r="G691" s="216" t="s">
        <v>1544</v>
      </c>
      <c r="J691" s="49">
        <f t="shared" si="143"/>
        <v>2813930025</v>
      </c>
      <c r="K691" s="212">
        <f t="shared" si="144"/>
        <v>142.81</v>
      </c>
      <c r="L691" s="270">
        <v>121.39</v>
      </c>
      <c r="M691" s="270">
        <f t="shared" si="147"/>
        <v>121.39</v>
      </c>
      <c r="N691" s="270">
        <f t="shared" si="145"/>
        <v>121.38849999999999</v>
      </c>
      <c r="O691" s="249"/>
      <c r="P691" s="249"/>
      <c r="Q691" s="49">
        <v>2813310000</v>
      </c>
      <c r="R691" s="49" t="s">
        <v>1327</v>
      </c>
      <c r="S691" s="49" t="e">
        <f t="shared" si="141"/>
        <v>#N/A</v>
      </c>
      <c r="T691" s="49">
        <f t="shared" si="142"/>
        <v>447.79</v>
      </c>
      <c r="U691" s="324">
        <v>455.71</v>
      </c>
      <c r="V691" s="353"/>
      <c r="Y691" s="49">
        <v>2813310000</v>
      </c>
      <c r="Z691" s="49" t="s">
        <v>1327</v>
      </c>
      <c r="AA691" s="324">
        <v>455.71</v>
      </c>
      <c r="AC691" s="405">
        <v>2813100281</v>
      </c>
      <c r="AD691" s="49" t="s">
        <v>1273</v>
      </c>
      <c r="AE691" s="406">
        <v>32.79</v>
      </c>
      <c r="AG691" s="405">
        <v>2813910019</v>
      </c>
      <c r="AH691" s="49" t="s">
        <v>1884</v>
      </c>
      <c r="AI691" s="406">
        <v>65.16</v>
      </c>
    </row>
    <row r="692" spans="2:35">
      <c r="B692" s="210">
        <v>2813930025</v>
      </c>
      <c r="E692" s="211">
        <f t="shared" si="146"/>
        <v>142.81</v>
      </c>
      <c r="F692" s="270">
        <v>121.39</v>
      </c>
      <c r="G692" s="216" t="s">
        <v>1545</v>
      </c>
      <c r="J692" s="49">
        <f t="shared" si="143"/>
        <v>2813930026</v>
      </c>
      <c r="K692" s="212">
        <f t="shared" si="144"/>
        <v>101.77</v>
      </c>
      <c r="L692" s="270">
        <v>86.5</v>
      </c>
      <c r="M692" s="270">
        <f t="shared" si="147"/>
        <v>86.5</v>
      </c>
      <c r="N692" s="270">
        <f t="shared" si="145"/>
        <v>86.504499999999993</v>
      </c>
      <c r="O692" s="249"/>
      <c r="P692" s="249"/>
      <c r="Q692" s="49">
        <v>2813310381</v>
      </c>
      <c r="R692" s="49" t="s">
        <v>1328</v>
      </c>
      <c r="S692" s="49" t="e">
        <f t="shared" si="141"/>
        <v>#N/A</v>
      </c>
      <c r="T692" s="49">
        <f t="shared" si="142"/>
        <v>47.67</v>
      </c>
      <c r="U692" s="324">
        <v>48.52</v>
      </c>
      <c r="V692" s="353"/>
      <c r="Y692" s="49">
        <v>2813310381</v>
      </c>
      <c r="Z692" s="49" t="s">
        <v>1328</v>
      </c>
      <c r="AA692" s="324">
        <v>48.52</v>
      </c>
      <c r="AC692" s="401">
        <v>2813100380</v>
      </c>
      <c r="AD692" t="s">
        <v>1825</v>
      </c>
      <c r="AE692" s="406">
        <v>7.01</v>
      </c>
      <c r="AG692" s="401">
        <v>2813910020</v>
      </c>
      <c r="AH692" t="s">
        <v>1885</v>
      </c>
      <c r="AI692" s="406">
        <v>79.28</v>
      </c>
    </row>
    <row r="693" spans="2:35">
      <c r="B693" s="210">
        <v>2813930026</v>
      </c>
      <c r="E693" s="211">
        <f t="shared" si="146"/>
        <v>101.77</v>
      </c>
      <c r="F693" s="270">
        <v>86.5</v>
      </c>
      <c r="G693" s="216" t="s">
        <v>1546</v>
      </c>
      <c r="J693" s="49">
        <f t="shared" si="143"/>
        <v>2813930027</v>
      </c>
      <c r="K693" s="212">
        <f t="shared" si="144"/>
        <v>202.8</v>
      </c>
      <c r="L693" s="270">
        <v>172.38</v>
      </c>
      <c r="M693" s="270">
        <f t="shared" si="147"/>
        <v>172.38</v>
      </c>
      <c r="N693" s="270">
        <f t="shared" si="145"/>
        <v>172.38</v>
      </c>
      <c r="O693" s="249"/>
      <c r="P693" s="249"/>
      <c r="Q693" s="49">
        <v>2813310780</v>
      </c>
      <c r="R693" s="49" t="s">
        <v>1329</v>
      </c>
      <c r="S693" s="49" t="e">
        <f t="shared" si="141"/>
        <v>#N/A</v>
      </c>
      <c r="T693" s="49">
        <f t="shared" si="142"/>
        <v>22.97</v>
      </c>
      <c r="U693" s="324">
        <v>23.38</v>
      </c>
      <c r="V693" s="353"/>
      <c r="Y693" s="49">
        <v>2813310780</v>
      </c>
      <c r="Z693" s="49" t="s">
        <v>1329</v>
      </c>
      <c r="AA693" s="324">
        <v>23.38</v>
      </c>
      <c r="AC693" s="401">
        <v>2813100381</v>
      </c>
      <c r="AD693" t="s">
        <v>1826</v>
      </c>
      <c r="AE693" s="406">
        <v>28.42</v>
      </c>
      <c r="AG693" s="401">
        <v>2813910021</v>
      </c>
      <c r="AH693" t="s">
        <v>1886</v>
      </c>
      <c r="AI693" s="406">
        <v>65.16</v>
      </c>
    </row>
    <row r="694" spans="2:35">
      <c r="B694" s="210">
        <v>2813930027</v>
      </c>
      <c r="E694" s="211">
        <f t="shared" si="146"/>
        <v>202.8</v>
      </c>
      <c r="F694" s="270">
        <v>172.38</v>
      </c>
      <c r="G694" s="216" t="s">
        <v>1547</v>
      </c>
      <c r="J694" s="49">
        <f t="shared" si="143"/>
        <v>2813930028</v>
      </c>
      <c r="K694" s="212">
        <f t="shared" si="144"/>
        <v>180.3</v>
      </c>
      <c r="L694" s="270">
        <v>153.26</v>
      </c>
      <c r="M694" s="270">
        <f t="shared" si="147"/>
        <v>153.26</v>
      </c>
      <c r="N694" s="270">
        <f t="shared" si="145"/>
        <v>153.255</v>
      </c>
      <c r="O694" s="249"/>
      <c r="P694" s="249"/>
      <c r="Q694" s="49">
        <v>2813311300</v>
      </c>
      <c r="R694" s="49" t="s">
        <v>1330</v>
      </c>
      <c r="S694" s="49" t="e">
        <f t="shared" si="141"/>
        <v>#N/A</v>
      </c>
      <c r="T694" s="49">
        <f t="shared" si="142"/>
        <v>20.96</v>
      </c>
      <c r="U694" s="324">
        <v>21.33</v>
      </c>
      <c r="V694" s="353"/>
      <c r="Y694" s="49">
        <v>2813311300</v>
      </c>
      <c r="Z694" s="49" t="s">
        <v>1330</v>
      </c>
      <c r="AA694" s="324">
        <v>21.33</v>
      </c>
      <c r="AC694" s="401">
        <v>2813100480</v>
      </c>
      <c r="AD694" t="s">
        <v>1827</v>
      </c>
      <c r="AE694" s="406">
        <v>8.33</v>
      </c>
      <c r="AG694" s="401">
        <v>2813910022</v>
      </c>
      <c r="AH694" t="s">
        <v>1887</v>
      </c>
      <c r="AI694" s="406">
        <v>65.19</v>
      </c>
    </row>
    <row r="695" spans="2:35">
      <c r="B695" s="210">
        <v>2813930028</v>
      </c>
      <c r="E695" s="211">
        <f t="shared" si="146"/>
        <v>180.3</v>
      </c>
      <c r="F695" s="270">
        <v>153.26</v>
      </c>
      <c r="G695" s="216" t="s">
        <v>1548</v>
      </c>
      <c r="J695" s="49">
        <f t="shared" si="143"/>
        <v>2813930029</v>
      </c>
      <c r="K695" s="212">
        <f t="shared" si="144"/>
        <v>359.95</v>
      </c>
      <c r="L695" s="270">
        <v>305.95999999999998</v>
      </c>
      <c r="M695" s="270">
        <f t="shared" si="147"/>
        <v>305.95999999999998</v>
      </c>
      <c r="N695" s="270">
        <f t="shared" si="145"/>
        <v>305.95749999999998</v>
      </c>
      <c r="O695" s="249"/>
      <c r="P695" s="249"/>
      <c r="Q695" s="49">
        <v>2813311780</v>
      </c>
      <c r="R695" s="49" t="s">
        <v>1331</v>
      </c>
      <c r="S695" s="49" t="e">
        <f t="shared" si="141"/>
        <v>#N/A</v>
      </c>
      <c r="T695" s="49">
        <f t="shared" si="142"/>
        <v>17.829999999999998</v>
      </c>
      <c r="U695" s="324">
        <v>18.149999999999999</v>
      </c>
      <c r="V695" s="353"/>
      <c r="Y695" s="49">
        <v>2813311780</v>
      </c>
      <c r="Z695" s="49" t="s">
        <v>1331</v>
      </c>
      <c r="AA695" s="324">
        <v>18.149999999999999</v>
      </c>
      <c r="AC695" s="401">
        <v>2813100580</v>
      </c>
      <c r="AD695" t="s">
        <v>1277</v>
      </c>
      <c r="AE695" s="406">
        <v>10.41</v>
      </c>
      <c r="AG695" s="401">
        <v>2813910023</v>
      </c>
      <c r="AH695" t="s">
        <v>1888</v>
      </c>
      <c r="AI695" s="406">
        <v>65.16</v>
      </c>
    </row>
    <row r="696" spans="2:35">
      <c r="B696" s="210">
        <v>2813930029</v>
      </c>
      <c r="E696" s="211">
        <f t="shared" si="146"/>
        <v>359.95</v>
      </c>
      <c r="F696" s="270">
        <v>305.95999999999998</v>
      </c>
      <c r="G696" s="216" t="s">
        <v>1549</v>
      </c>
      <c r="J696" s="49">
        <f t="shared" si="143"/>
        <v>2813930030</v>
      </c>
      <c r="K696" s="212">
        <f t="shared" si="144"/>
        <v>155.16999999999999</v>
      </c>
      <c r="L696" s="270">
        <v>131.88999999999999</v>
      </c>
      <c r="M696" s="270">
        <f t="shared" si="147"/>
        <v>131.88999999999999</v>
      </c>
      <c r="N696" s="270">
        <f t="shared" si="145"/>
        <v>131.89449999999999</v>
      </c>
      <c r="O696" s="249"/>
      <c r="P696" s="249"/>
      <c r="Q696" s="49">
        <v>2813311980</v>
      </c>
      <c r="R696" s="49" t="s">
        <v>1333</v>
      </c>
      <c r="S696" s="49" t="e">
        <f t="shared" si="141"/>
        <v>#N/A</v>
      </c>
      <c r="T696" s="49">
        <f t="shared" si="142"/>
        <v>24.16</v>
      </c>
      <c r="U696" s="324">
        <v>24.59</v>
      </c>
      <c r="V696" s="353"/>
      <c r="Y696" s="49">
        <v>2813311980</v>
      </c>
      <c r="Z696" s="49" t="s">
        <v>1333</v>
      </c>
      <c r="AA696" s="324">
        <v>24.59</v>
      </c>
      <c r="AC696" s="401">
        <v>2813100680</v>
      </c>
      <c r="AD696" t="s">
        <v>1278</v>
      </c>
      <c r="AE696" s="406">
        <v>10.11</v>
      </c>
      <c r="AG696" s="401">
        <v>2813910024</v>
      </c>
      <c r="AH696" t="s">
        <v>1889</v>
      </c>
      <c r="AI696" s="406">
        <v>65.19</v>
      </c>
    </row>
    <row r="697" spans="2:35">
      <c r="B697" s="210">
        <v>2813930030</v>
      </c>
      <c r="E697" s="211">
        <f t="shared" si="146"/>
        <v>155.16999999999999</v>
      </c>
      <c r="F697" s="270">
        <v>131.88999999999999</v>
      </c>
      <c r="G697" s="216" t="s">
        <v>1550</v>
      </c>
      <c r="J697" s="49">
        <f t="shared" si="143"/>
        <v>2813930031</v>
      </c>
      <c r="K697" s="212">
        <f t="shared" si="144"/>
        <v>240.9</v>
      </c>
      <c r="L697" s="270">
        <v>204.77</v>
      </c>
      <c r="M697" s="270">
        <f t="shared" si="147"/>
        <v>204.77</v>
      </c>
      <c r="N697" s="270">
        <f t="shared" si="145"/>
        <v>204.76499999999999</v>
      </c>
      <c r="O697" s="249"/>
      <c r="P697" s="249"/>
      <c r="Q697" s="49">
        <v>2813316280</v>
      </c>
      <c r="R697" s="49" t="s">
        <v>1334</v>
      </c>
      <c r="S697" s="49" t="e">
        <f t="shared" si="141"/>
        <v>#N/A</v>
      </c>
      <c r="T697" s="49">
        <f t="shared" si="142"/>
        <v>7.65</v>
      </c>
      <c r="U697" s="324">
        <v>7.78</v>
      </c>
      <c r="V697" s="353"/>
      <c r="Y697" s="49">
        <v>2813316280</v>
      </c>
      <c r="Z697" s="49" t="s">
        <v>1334</v>
      </c>
      <c r="AA697" s="324">
        <v>7.78</v>
      </c>
      <c r="AC697" s="401">
        <v>2813101300</v>
      </c>
      <c r="AD697" t="s">
        <v>1828</v>
      </c>
      <c r="AE697" s="406">
        <v>12.51</v>
      </c>
      <c r="AG697" s="401">
        <v>2813910025</v>
      </c>
      <c r="AH697" t="s">
        <v>1890</v>
      </c>
      <c r="AI697" s="406">
        <v>65.16</v>
      </c>
    </row>
    <row r="698" spans="2:35">
      <c r="B698" s="210">
        <v>2813930031</v>
      </c>
      <c r="E698" s="211">
        <f t="shared" si="146"/>
        <v>240.9</v>
      </c>
      <c r="F698" s="270">
        <v>204.77</v>
      </c>
      <c r="G698" s="216" t="s">
        <v>1551</v>
      </c>
      <c r="J698" s="49">
        <f t="shared" si="143"/>
        <v>2813940000</v>
      </c>
      <c r="K698" s="212">
        <f t="shared" si="144"/>
        <v>32.26</v>
      </c>
      <c r="L698" s="270">
        <v>27.42</v>
      </c>
      <c r="M698" s="270">
        <f t="shared" si="147"/>
        <v>27.42</v>
      </c>
      <c r="N698" s="270">
        <f t="shared" si="145"/>
        <v>27.420999999999996</v>
      </c>
      <c r="O698" s="249"/>
      <c r="P698" s="249"/>
      <c r="Q698" s="49">
        <v>2813320000</v>
      </c>
      <c r="R698" s="49" t="s">
        <v>1335</v>
      </c>
      <c r="S698" s="49" t="e">
        <f t="shared" si="141"/>
        <v>#N/A</v>
      </c>
      <c r="T698" s="49">
        <f t="shared" si="142"/>
        <v>107.89</v>
      </c>
      <c r="U698" s="324">
        <v>109.8</v>
      </c>
      <c r="V698" s="353"/>
      <c r="Y698" s="49">
        <v>2813320000</v>
      </c>
      <c r="Z698" s="49" t="s">
        <v>1335</v>
      </c>
      <c r="AA698" s="324">
        <v>109.8</v>
      </c>
      <c r="AC698" s="401">
        <v>2813101780</v>
      </c>
      <c r="AD698" t="s">
        <v>1829</v>
      </c>
      <c r="AE698" s="406">
        <v>10.029999999999999</v>
      </c>
      <c r="AG698" s="401">
        <v>2813910026</v>
      </c>
      <c r="AH698" t="s">
        <v>1891</v>
      </c>
      <c r="AI698" s="406">
        <v>65.16</v>
      </c>
    </row>
    <row r="699" spans="2:35">
      <c r="B699" s="210">
        <v>2813940000</v>
      </c>
      <c r="E699" s="211">
        <f t="shared" si="146"/>
        <v>32.26</v>
      </c>
      <c r="F699" s="270">
        <v>27.42</v>
      </c>
      <c r="G699" s="216" t="s">
        <v>1552</v>
      </c>
      <c r="J699" s="49">
        <f t="shared" si="143"/>
        <v>2813940001</v>
      </c>
      <c r="K699" s="212">
        <f t="shared" si="144"/>
        <v>58.58</v>
      </c>
      <c r="L699" s="270">
        <v>49.79</v>
      </c>
      <c r="M699" s="270">
        <f t="shared" si="147"/>
        <v>49.79</v>
      </c>
      <c r="N699" s="270">
        <f t="shared" si="145"/>
        <v>49.792999999999999</v>
      </c>
      <c r="O699" s="249"/>
      <c r="P699" s="249"/>
      <c r="Q699" s="49">
        <v>2813320780</v>
      </c>
      <c r="R699" s="49" t="s">
        <v>1336</v>
      </c>
      <c r="S699" s="49" t="e">
        <f t="shared" si="141"/>
        <v>#N/A</v>
      </c>
      <c r="T699" s="49">
        <f t="shared" si="142"/>
        <v>41.1</v>
      </c>
      <c r="U699" s="324">
        <v>41.83</v>
      </c>
      <c r="V699" s="353"/>
      <c r="Y699" s="49">
        <v>2813320780</v>
      </c>
      <c r="Z699" s="49" t="s">
        <v>1336</v>
      </c>
      <c r="AA699" s="324">
        <v>41.83</v>
      </c>
      <c r="AC699" s="49">
        <v>2813101980</v>
      </c>
      <c r="AD699" s="187" t="s">
        <v>1830</v>
      </c>
      <c r="AE699" s="406">
        <v>9.8000000000000007</v>
      </c>
      <c r="AG699" s="49">
        <v>2813910027</v>
      </c>
      <c r="AH699" s="187" t="s">
        <v>1892</v>
      </c>
      <c r="AI699" s="406">
        <v>8.4600000000000009</v>
      </c>
    </row>
    <row r="700" spans="2:35">
      <c r="B700" s="210">
        <v>2813940001</v>
      </c>
      <c r="E700" s="211">
        <f t="shared" si="146"/>
        <v>58.58</v>
      </c>
      <c r="F700" s="270">
        <v>49.79</v>
      </c>
      <c r="G700" s="216" t="s">
        <v>1553</v>
      </c>
      <c r="J700" s="49">
        <f t="shared" si="143"/>
        <v>2813940002</v>
      </c>
      <c r="K700" s="212">
        <f t="shared" si="144"/>
        <v>81.05</v>
      </c>
      <c r="L700" s="270">
        <v>68.89</v>
      </c>
      <c r="M700" s="270">
        <f t="shared" si="147"/>
        <v>68.89</v>
      </c>
      <c r="N700" s="270">
        <f t="shared" si="145"/>
        <v>68.892499999999998</v>
      </c>
      <c r="O700" s="249"/>
      <c r="P700" s="249"/>
      <c r="Q700" s="49">
        <v>2813326280</v>
      </c>
      <c r="R700" s="49" t="s">
        <v>1338</v>
      </c>
      <c r="S700" s="49" t="e">
        <f t="shared" si="141"/>
        <v>#N/A</v>
      </c>
      <c r="T700" s="49">
        <f t="shared" si="142"/>
        <v>8.69</v>
      </c>
      <c r="U700" s="324">
        <v>8.84</v>
      </c>
      <c r="V700" s="353"/>
      <c r="Y700" s="49">
        <v>2813326280</v>
      </c>
      <c r="Z700" s="49" t="s">
        <v>1338</v>
      </c>
      <c r="AA700" s="324">
        <v>8.84</v>
      </c>
      <c r="AC700" s="401">
        <v>2813102200</v>
      </c>
      <c r="AD700" t="s">
        <v>1831</v>
      </c>
      <c r="AE700" s="406">
        <v>10.36</v>
      </c>
      <c r="AG700" s="401">
        <v>2813910028</v>
      </c>
      <c r="AH700" t="s">
        <v>1893</v>
      </c>
      <c r="AI700" s="406">
        <v>8.4600000000000009</v>
      </c>
    </row>
    <row r="701" spans="2:35">
      <c r="B701" s="210">
        <v>2813940002</v>
      </c>
      <c r="E701" s="211">
        <f t="shared" si="146"/>
        <v>81.05</v>
      </c>
      <c r="F701" s="270">
        <v>68.89</v>
      </c>
      <c r="G701" s="216" t="s">
        <v>1554</v>
      </c>
      <c r="J701" s="49">
        <f t="shared" si="143"/>
        <v>2813940003</v>
      </c>
      <c r="K701" s="212">
        <f t="shared" si="144"/>
        <v>78.91</v>
      </c>
      <c r="L701" s="270">
        <v>67.069999999999993</v>
      </c>
      <c r="M701" s="270">
        <f t="shared" si="147"/>
        <v>67.069999999999993</v>
      </c>
      <c r="N701" s="270">
        <f t="shared" si="145"/>
        <v>67.073499999999996</v>
      </c>
      <c r="O701" s="249"/>
      <c r="P701" s="249"/>
      <c r="Q701" s="49">
        <v>2813330000</v>
      </c>
      <c r="R701" s="49" t="s">
        <v>1340</v>
      </c>
      <c r="S701" s="49" t="e">
        <f t="shared" si="141"/>
        <v>#N/A</v>
      </c>
      <c r="T701" s="49">
        <f t="shared" si="142"/>
        <v>399.82</v>
      </c>
      <c r="U701" s="324">
        <v>406.89</v>
      </c>
      <c r="V701" s="353"/>
      <c r="Y701" s="49">
        <v>2813330000</v>
      </c>
      <c r="Z701" s="49" t="s">
        <v>1340</v>
      </c>
      <c r="AA701" s="324">
        <v>406.89</v>
      </c>
      <c r="AC701" s="401">
        <v>2813102800</v>
      </c>
      <c r="AD701" t="s">
        <v>1283</v>
      </c>
      <c r="AE701" s="406">
        <v>13.72</v>
      </c>
      <c r="AG701" s="401">
        <v>2813910029</v>
      </c>
      <c r="AH701" t="s">
        <v>1894</v>
      </c>
      <c r="AI701" s="406">
        <v>8.65</v>
      </c>
    </row>
    <row r="702" spans="2:35">
      <c r="B702" s="210">
        <v>2813940003</v>
      </c>
      <c r="E702" s="211">
        <f t="shared" si="146"/>
        <v>78.91</v>
      </c>
      <c r="F702" s="270">
        <v>67.069999999999993</v>
      </c>
      <c r="G702" s="216" t="s">
        <v>1555</v>
      </c>
      <c r="J702" s="49">
        <f t="shared" si="143"/>
        <v>2813940004</v>
      </c>
      <c r="K702" s="212">
        <f t="shared" si="144"/>
        <v>18.34</v>
      </c>
      <c r="L702" s="270">
        <v>15.59</v>
      </c>
      <c r="M702" s="270">
        <f t="shared" si="147"/>
        <v>15.59</v>
      </c>
      <c r="N702" s="270">
        <f t="shared" si="145"/>
        <v>15.588999999999999</v>
      </c>
      <c r="O702" s="249"/>
      <c r="P702" s="249"/>
      <c r="Q702" s="49">
        <v>2813332200</v>
      </c>
      <c r="R702" s="49" t="s">
        <v>1341</v>
      </c>
      <c r="S702" s="49" t="e">
        <f t="shared" si="141"/>
        <v>#N/A</v>
      </c>
      <c r="T702" s="49">
        <f t="shared" si="142"/>
        <v>10.31</v>
      </c>
      <c r="U702" s="324">
        <v>10.49</v>
      </c>
      <c r="V702" s="353"/>
      <c r="Y702" s="49">
        <v>2813332200</v>
      </c>
      <c r="Z702" s="49" t="s">
        <v>1341</v>
      </c>
      <c r="AA702" s="324">
        <v>10.49</v>
      </c>
      <c r="AC702" s="401">
        <v>2813105180</v>
      </c>
      <c r="AD702" t="s">
        <v>1284</v>
      </c>
      <c r="AE702" s="406">
        <v>82.86</v>
      </c>
      <c r="AG702" s="401">
        <v>2813910030</v>
      </c>
      <c r="AH702" t="s">
        <v>1895</v>
      </c>
      <c r="AI702" s="406">
        <v>8.4600000000000009</v>
      </c>
    </row>
    <row r="703" spans="2:35">
      <c r="B703" s="210">
        <v>2813940004</v>
      </c>
      <c r="E703" s="211">
        <f t="shared" si="146"/>
        <v>18.34</v>
      </c>
      <c r="F703" s="270">
        <v>15.59</v>
      </c>
      <c r="G703" s="216" t="s">
        <v>1556</v>
      </c>
      <c r="J703" s="49">
        <f t="shared" si="143"/>
        <v>2813940005</v>
      </c>
      <c r="K703" s="212">
        <f t="shared" si="144"/>
        <v>24.06</v>
      </c>
      <c r="L703" s="270">
        <v>20.45</v>
      </c>
      <c r="M703" s="270">
        <f t="shared" si="147"/>
        <v>20.45</v>
      </c>
      <c r="N703" s="270">
        <f t="shared" si="145"/>
        <v>20.450999999999997</v>
      </c>
      <c r="O703" s="249"/>
      <c r="P703" s="249"/>
      <c r="Q703" s="49">
        <v>2813332800</v>
      </c>
      <c r="R703" s="49" t="s">
        <v>1342</v>
      </c>
      <c r="S703" s="49" t="e">
        <f t="shared" si="141"/>
        <v>#N/A</v>
      </c>
      <c r="T703" s="49">
        <f t="shared" si="142"/>
        <v>4.87</v>
      </c>
      <c r="U703" s="324">
        <v>4.96</v>
      </c>
      <c r="V703" s="353"/>
      <c r="Y703" s="49">
        <v>2813332800</v>
      </c>
      <c r="Z703" s="49" t="s">
        <v>1342</v>
      </c>
      <c r="AA703" s="324">
        <v>4.96</v>
      </c>
      <c r="AC703" s="401">
        <v>2813110000</v>
      </c>
      <c r="AD703" t="s">
        <v>1285</v>
      </c>
      <c r="AE703" s="406">
        <v>225.55</v>
      </c>
      <c r="AG703" s="401">
        <v>2813910031</v>
      </c>
      <c r="AH703" t="s">
        <v>1896</v>
      </c>
      <c r="AI703" s="406">
        <v>8.7200000000000006</v>
      </c>
    </row>
    <row r="704" spans="2:35">
      <c r="B704" s="210">
        <v>2813940005</v>
      </c>
      <c r="E704" s="211">
        <f t="shared" si="146"/>
        <v>24.06</v>
      </c>
      <c r="F704" s="270">
        <v>20.45</v>
      </c>
      <c r="G704" s="216" t="s">
        <v>1557</v>
      </c>
      <c r="J704" s="49">
        <f t="shared" si="143"/>
        <v>2813940006</v>
      </c>
      <c r="K704" s="212">
        <f t="shared" si="144"/>
        <v>30.42</v>
      </c>
      <c r="L704" s="270">
        <v>25.86</v>
      </c>
      <c r="M704" s="270">
        <f t="shared" si="147"/>
        <v>25.86</v>
      </c>
      <c r="N704" s="270">
        <f t="shared" si="145"/>
        <v>25.856999999999999</v>
      </c>
      <c r="O704" s="249"/>
      <c r="P704" s="249"/>
      <c r="Q704" s="49">
        <v>2813340000</v>
      </c>
      <c r="R704" s="49" t="s">
        <v>1343</v>
      </c>
      <c r="S704" s="49" t="e">
        <f t="shared" si="141"/>
        <v>#N/A</v>
      </c>
      <c r="T704" s="49">
        <f t="shared" si="142"/>
        <v>74.650000000000006</v>
      </c>
      <c r="U704" s="324">
        <v>75.97</v>
      </c>
      <c r="V704" s="353"/>
      <c r="Y704" s="49">
        <v>2813340000</v>
      </c>
      <c r="Z704" s="49" t="s">
        <v>1343</v>
      </c>
      <c r="AA704" s="324">
        <v>75.97</v>
      </c>
      <c r="AC704" s="49">
        <v>2813112800</v>
      </c>
      <c r="AD704" s="187" t="s">
        <v>1286</v>
      </c>
      <c r="AE704" s="406">
        <v>3.42</v>
      </c>
      <c r="AG704" s="49">
        <v>2813910032</v>
      </c>
      <c r="AH704" s="187" t="s">
        <v>1897</v>
      </c>
      <c r="AI704" s="406">
        <v>8.9600000000000009</v>
      </c>
    </row>
    <row r="705" spans="2:35">
      <c r="B705" s="210">
        <v>2813940006</v>
      </c>
      <c r="E705" s="211">
        <f t="shared" si="146"/>
        <v>30.42</v>
      </c>
      <c r="F705" s="270">
        <v>25.86</v>
      </c>
      <c r="G705" s="216" t="s">
        <v>1558</v>
      </c>
      <c r="J705" s="49">
        <f t="shared" si="143"/>
        <v>2813940007</v>
      </c>
      <c r="K705" s="212">
        <f t="shared" si="144"/>
        <v>11.26</v>
      </c>
      <c r="L705" s="270">
        <v>9.57</v>
      </c>
      <c r="M705" s="270">
        <f t="shared" si="147"/>
        <v>9.57</v>
      </c>
      <c r="N705" s="270">
        <f t="shared" si="145"/>
        <v>9.5709999999999997</v>
      </c>
      <c r="O705" s="249"/>
      <c r="P705" s="249"/>
      <c r="Q705" s="49">
        <v>2813400000</v>
      </c>
      <c r="R705" s="49" t="s">
        <v>1344</v>
      </c>
      <c r="S705" s="49" t="e">
        <f t="shared" si="141"/>
        <v>#N/A</v>
      </c>
      <c r="T705" s="49">
        <f t="shared" si="142"/>
        <v>182.18</v>
      </c>
      <c r="U705" s="324">
        <v>185.4</v>
      </c>
      <c r="V705" s="353"/>
      <c r="Y705" s="49">
        <v>2813400000</v>
      </c>
      <c r="Z705" s="49" t="s">
        <v>1344</v>
      </c>
      <c r="AA705" s="324">
        <v>185.4</v>
      </c>
      <c r="AC705" s="401">
        <v>2813120000</v>
      </c>
      <c r="AD705" t="s">
        <v>1287</v>
      </c>
      <c r="AE705" s="406">
        <v>92.06</v>
      </c>
      <c r="AG705" s="401">
        <v>2813910033</v>
      </c>
      <c r="AH705" t="s">
        <v>1898</v>
      </c>
      <c r="AI705" s="406">
        <v>9.09</v>
      </c>
    </row>
    <row r="706" spans="2:35">
      <c r="B706" s="210">
        <v>2813940007</v>
      </c>
      <c r="E706" s="211">
        <f t="shared" si="146"/>
        <v>11.26</v>
      </c>
      <c r="F706" s="270">
        <v>9.57</v>
      </c>
      <c r="G706" s="216" t="s">
        <v>1559</v>
      </c>
      <c r="J706" s="49">
        <f t="shared" si="143"/>
        <v>2813940008</v>
      </c>
      <c r="K706" s="212">
        <f t="shared" si="144"/>
        <v>17.75</v>
      </c>
      <c r="L706" s="270">
        <v>15.09</v>
      </c>
      <c r="M706" s="270">
        <f t="shared" si="147"/>
        <v>15.09</v>
      </c>
      <c r="N706" s="270">
        <f t="shared" si="145"/>
        <v>15.0875</v>
      </c>
      <c r="O706" s="249"/>
      <c r="P706" s="249"/>
      <c r="Q706" s="49">
        <v>2813400280</v>
      </c>
      <c r="R706" s="49" t="s">
        <v>1345</v>
      </c>
      <c r="S706" s="49" t="e">
        <f t="shared" si="141"/>
        <v>#N/A</v>
      </c>
      <c r="T706" s="49">
        <f t="shared" si="142"/>
        <v>21.72</v>
      </c>
      <c r="U706" s="324">
        <v>22.1</v>
      </c>
      <c r="V706" s="353"/>
      <c r="Y706" s="49">
        <v>2813400280</v>
      </c>
      <c r="Z706" s="49" t="s">
        <v>1345</v>
      </c>
      <c r="AA706" s="324">
        <v>22.1</v>
      </c>
      <c r="AC706" s="405">
        <v>2813122200</v>
      </c>
      <c r="AD706" s="49" t="s">
        <v>1288</v>
      </c>
      <c r="AE706" s="406">
        <v>7.46</v>
      </c>
      <c r="AG706" s="405">
        <v>2813910034</v>
      </c>
      <c r="AH706" s="49" t="s">
        <v>1899</v>
      </c>
      <c r="AI706" s="406">
        <v>9.07</v>
      </c>
    </row>
    <row r="707" spans="2:35">
      <c r="B707" s="210">
        <v>2813940008</v>
      </c>
      <c r="E707" s="211">
        <f t="shared" si="146"/>
        <v>17.75</v>
      </c>
      <c r="F707" s="270">
        <v>15.09</v>
      </c>
      <c r="G707" s="216" t="s">
        <v>1560</v>
      </c>
      <c r="J707" s="49">
        <f t="shared" si="143"/>
        <v>2813940009</v>
      </c>
      <c r="K707" s="212">
        <f t="shared" si="144"/>
        <v>24.22</v>
      </c>
      <c r="L707" s="270">
        <v>20.59</v>
      </c>
      <c r="M707" s="270">
        <f t="shared" si="147"/>
        <v>20.59</v>
      </c>
      <c r="N707" s="270">
        <f t="shared" si="145"/>
        <v>20.587</v>
      </c>
      <c r="O707" s="249"/>
      <c r="P707" s="249"/>
      <c r="Q707" s="49">
        <v>2813400281</v>
      </c>
      <c r="R707" s="49" t="s">
        <v>1346</v>
      </c>
      <c r="S707" s="49" t="e">
        <f t="shared" si="141"/>
        <v>#N/A</v>
      </c>
      <c r="T707" s="49">
        <f t="shared" si="142"/>
        <v>41.39</v>
      </c>
      <c r="U707" s="324">
        <v>42.12</v>
      </c>
      <c r="V707" s="353"/>
      <c r="Y707" s="49">
        <v>2813400281</v>
      </c>
      <c r="Z707" s="49" t="s">
        <v>1346</v>
      </c>
      <c r="AA707" s="324">
        <v>42.12</v>
      </c>
      <c r="AC707" s="401">
        <v>2813130000</v>
      </c>
      <c r="AD707" t="s">
        <v>1290</v>
      </c>
      <c r="AE707" s="406">
        <v>225.55</v>
      </c>
      <c r="AG707" s="401">
        <v>2813910035</v>
      </c>
      <c r="AH707" t="s">
        <v>1900</v>
      </c>
      <c r="AI707" s="406">
        <v>10.210000000000001</v>
      </c>
    </row>
    <row r="708" spans="2:35">
      <c r="B708" s="210">
        <v>2813940009</v>
      </c>
      <c r="E708" s="211">
        <f t="shared" si="146"/>
        <v>24.22</v>
      </c>
      <c r="F708" s="270">
        <v>20.59</v>
      </c>
      <c r="G708" s="216" t="s">
        <v>1561</v>
      </c>
      <c r="J708" s="49">
        <f t="shared" si="143"/>
        <v>2813940010</v>
      </c>
      <c r="K708" s="212">
        <f t="shared" si="144"/>
        <v>61.29</v>
      </c>
      <c r="L708" s="270">
        <v>52.1</v>
      </c>
      <c r="M708" s="270">
        <f t="shared" si="147"/>
        <v>52.1</v>
      </c>
      <c r="N708" s="270">
        <f t="shared" si="145"/>
        <v>52.096499999999999</v>
      </c>
      <c r="O708" s="249"/>
      <c r="P708" s="249"/>
      <c r="Q708" s="49">
        <v>2813400380</v>
      </c>
      <c r="R708" s="49" t="s">
        <v>1347</v>
      </c>
      <c r="S708" s="49" t="e">
        <f t="shared" si="141"/>
        <v>#N/A</v>
      </c>
      <c r="T708" s="49">
        <f t="shared" si="142"/>
        <v>27.83</v>
      </c>
      <c r="U708" s="324">
        <v>28.32</v>
      </c>
      <c r="V708" s="353"/>
      <c r="Y708" s="49">
        <v>2813400380</v>
      </c>
      <c r="Z708" s="49" t="s">
        <v>1347</v>
      </c>
      <c r="AA708" s="324">
        <v>28.32</v>
      </c>
      <c r="AC708" s="401">
        <v>2813140000</v>
      </c>
      <c r="AD708" t="s">
        <v>1832</v>
      </c>
      <c r="AE708" s="406">
        <v>47.86</v>
      </c>
      <c r="AG708" s="401">
        <v>2813910036</v>
      </c>
      <c r="AH708" t="s">
        <v>1901</v>
      </c>
      <c r="AI708" s="406">
        <v>32.04</v>
      </c>
    </row>
    <row r="709" spans="2:35">
      <c r="B709" s="210">
        <v>2813940010</v>
      </c>
      <c r="E709" s="211">
        <f t="shared" si="146"/>
        <v>61.29</v>
      </c>
      <c r="F709" s="270">
        <v>52.1</v>
      </c>
      <c r="G709" s="216" t="s">
        <v>1562</v>
      </c>
      <c r="J709" s="49">
        <f t="shared" si="143"/>
        <v>2813940011</v>
      </c>
      <c r="K709" s="212">
        <f t="shared" si="144"/>
        <v>66.069999999999993</v>
      </c>
      <c r="L709" s="270">
        <v>56.16</v>
      </c>
      <c r="M709" s="270">
        <f t="shared" si="147"/>
        <v>56.16</v>
      </c>
      <c r="N709" s="270">
        <f t="shared" si="145"/>
        <v>56.159499999999994</v>
      </c>
      <c r="O709" s="249"/>
      <c r="P709" s="249"/>
      <c r="Q709" s="49">
        <v>2813400480</v>
      </c>
      <c r="R709" s="49" t="s">
        <v>1348</v>
      </c>
      <c r="S709" s="49" t="e">
        <f t="shared" si="141"/>
        <v>#N/A</v>
      </c>
      <c r="T709" s="49">
        <f t="shared" si="142"/>
        <v>31.24</v>
      </c>
      <c r="U709" s="324">
        <v>31.8</v>
      </c>
      <c r="V709" s="353"/>
      <c r="Y709" s="49">
        <v>2813400480</v>
      </c>
      <c r="Z709" s="49" t="s">
        <v>1348</v>
      </c>
      <c r="AA709" s="324">
        <v>31.8</v>
      </c>
      <c r="AC709" s="405">
        <v>2813200000</v>
      </c>
      <c r="AD709" s="49" t="s">
        <v>1833</v>
      </c>
      <c r="AE709" s="406">
        <v>80.09</v>
      </c>
      <c r="AG709" s="405">
        <v>2813910037</v>
      </c>
      <c r="AH709" s="49" t="s">
        <v>1902</v>
      </c>
      <c r="AI709" s="406">
        <v>44.7</v>
      </c>
    </row>
    <row r="710" spans="2:35">
      <c r="B710" s="210">
        <v>2813940011</v>
      </c>
      <c r="E710" s="211">
        <f t="shared" si="146"/>
        <v>66.069999999999993</v>
      </c>
      <c r="F710" s="270">
        <v>56.16</v>
      </c>
      <c r="G710" s="216" t="s">
        <v>1563</v>
      </c>
      <c r="J710" s="49">
        <f t="shared" si="143"/>
        <v>2813940012</v>
      </c>
      <c r="K710" s="212">
        <f t="shared" si="144"/>
        <v>67.290000000000006</v>
      </c>
      <c r="L710" s="270">
        <v>57.2</v>
      </c>
      <c r="M710" s="270">
        <f t="shared" si="147"/>
        <v>57.2</v>
      </c>
      <c r="N710" s="270">
        <f t="shared" si="145"/>
        <v>57.1965</v>
      </c>
      <c r="O710" s="249"/>
      <c r="P710" s="249"/>
      <c r="Q710" s="49">
        <v>2813400580</v>
      </c>
      <c r="R710" s="49" t="s">
        <v>1349</v>
      </c>
      <c r="S710" s="49" t="e">
        <f t="shared" si="141"/>
        <v>#N/A</v>
      </c>
      <c r="T710" s="49">
        <f t="shared" si="142"/>
        <v>26.33</v>
      </c>
      <c r="U710" s="324">
        <v>26.79</v>
      </c>
      <c r="V710" s="353"/>
      <c r="Y710" s="49">
        <v>2813400580</v>
      </c>
      <c r="Z710" s="49" t="s">
        <v>1349</v>
      </c>
      <c r="AA710" s="324">
        <v>26.79</v>
      </c>
      <c r="AC710" s="405">
        <v>2813200280</v>
      </c>
      <c r="AD710" s="49" t="s">
        <v>1293</v>
      </c>
      <c r="AE710" s="406">
        <v>8.98</v>
      </c>
      <c r="AG710" s="405">
        <v>2813910038</v>
      </c>
      <c r="AH710" s="49" t="s">
        <v>1903</v>
      </c>
      <c r="AI710" s="406">
        <v>1.69</v>
      </c>
    </row>
    <row r="711" spans="2:35">
      <c r="B711" s="210">
        <v>2813940012</v>
      </c>
      <c r="E711" s="211">
        <f t="shared" si="146"/>
        <v>67.290000000000006</v>
      </c>
      <c r="F711" s="270">
        <v>57.2</v>
      </c>
      <c r="G711" s="216" t="s">
        <v>1564</v>
      </c>
      <c r="J711" s="49">
        <f t="shared" si="143"/>
        <v>2813940013</v>
      </c>
      <c r="K711" s="212">
        <f t="shared" si="144"/>
        <v>74.52</v>
      </c>
      <c r="L711" s="270">
        <v>63.34</v>
      </c>
      <c r="M711" s="270">
        <f t="shared" si="147"/>
        <v>63.34</v>
      </c>
      <c r="N711" s="270">
        <f t="shared" si="145"/>
        <v>63.341999999999992</v>
      </c>
      <c r="O711" s="249"/>
      <c r="P711" s="249"/>
      <c r="Q711" s="49">
        <v>2813400680</v>
      </c>
      <c r="R711" s="49" t="s">
        <v>1350</v>
      </c>
      <c r="S711" s="49" t="e">
        <f t="shared" si="141"/>
        <v>#N/A</v>
      </c>
      <c r="T711" s="49">
        <f t="shared" si="142"/>
        <v>35.83</v>
      </c>
      <c r="U711" s="324">
        <v>36.47</v>
      </c>
      <c r="V711" s="353"/>
      <c r="Y711" s="49">
        <v>2813400680</v>
      </c>
      <c r="Z711" s="49" t="s">
        <v>1350</v>
      </c>
      <c r="AA711" s="324">
        <v>36.47</v>
      </c>
      <c r="AC711" s="405">
        <v>2813200281</v>
      </c>
      <c r="AD711" s="49" t="s">
        <v>1294</v>
      </c>
      <c r="AE711" s="406">
        <v>35.130000000000003</v>
      </c>
      <c r="AG711" s="405">
        <v>2813910039</v>
      </c>
      <c r="AH711" s="49" t="s">
        <v>1904</v>
      </c>
      <c r="AI711" s="406">
        <v>1.69</v>
      </c>
    </row>
    <row r="712" spans="2:35">
      <c r="B712" s="210">
        <v>2813940013</v>
      </c>
      <c r="E712" s="211">
        <f t="shared" si="146"/>
        <v>74.52</v>
      </c>
      <c r="F712" s="270">
        <v>63.34</v>
      </c>
      <c r="G712" s="216" t="s">
        <v>1565</v>
      </c>
      <c r="J712" s="49">
        <f t="shared" si="143"/>
        <v>2813940014</v>
      </c>
      <c r="K712" s="212">
        <f t="shared" si="144"/>
        <v>55.19</v>
      </c>
      <c r="L712" s="270">
        <v>46.91</v>
      </c>
      <c r="M712" s="270">
        <f t="shared" si="147"/>
        <v>46.91</v>
      </c>
      <c r="N712" s="270">
        <f t="shared" si="145"/>
        <v>46.911499999999997</v>
      </c>
      <c r="O712" s="249"/>
      <c r="P712" s="249"/>
      <c r="Q712" s="49">
        <v>2813402200</v>
      </c>
      <c r="R712" s="49" t="s">
        <v>1351</v>
      </c>
      <c r="S712" s="49" t="e">
        <f t="shared" si="141"/>
        <v>#N/A</v>
      </c>
      <c r="T712" s="49">
        <f t="shared" si="142"/>
        <v>19.93</v>
      </c>
      <c r="U712" s="324">
        <v>20.29</v>
      </c>
      <c r="V712" s="353"/>
      <c r="Y712" s="49">
        <v>2813402200</v>
      </c>
      <c r="Z712" s="49" t="s">
        <v>1351</v>
      </c>
      <c r="AA712" s="324">
        <v>20.29</v>
      </c>
      <c r="AC712" s="405">
        <v>2813200380</v>
      </c>
      <c r="AD712" s="49" t="s">
        <v>1834</v>
      </c>
      <c r="AE712" s="406">
        <v>12.46</v>
      </c>
      <c r="AG712" s="405">
        <v>2813910040</v>
      </c>
      <c r="AH712" s="49" t="s">
        <v>1905</v>
      </c>
      <c r="AI712" s="406">
        <v>2.5</v>
      </c>
    </row>
    <row r="713" spans="2:35">
      <c r="B713" s="210">
        <v>2813940014</v>
      </c>
      <c r="E713" s="211">
        <f t="shared" si="146"/>
        <v>55.19</v>
      </c>
      <c r="F713" s="270">
        <v>46.91</v>
      </c>
      <c r="G713" s="216" t="s">
        <v>1566</v>
      </c>
      <c r="J713" s="49">
        <f t="shared" si="143"/>
        <v>2813940015</v>
      </c>
      <c r="K713" s="212">
        <f t="shared" si="144"/>
        <v>62.07</v>
      </c>
      <c r="L713" s="270">
        <v>52.76</v>
      </c>
      <c r="M713" s="270">
        <f t="shared" si="147"/>
        <v>52.76</v>
      </c>
      <c r="N713" s="270">
        <f t="shared" si="145"/>
        <v>52.759499999999996</v>
      </c>
      <c r="O713" s="249"/>
      <c r="P713" s="249"/>
      <c r="Q713" s="49">
        <v>2813402800</v>
      </c>
      <c r="R713" s="49" t="s">
        <v>1352</v>
      </c>
      <c r="S713" s="49" t="e">
        <f t="shared" si="141"/>
        <v>#N/A</v>
      </c>
      <c r="T713" s="49">
        <f t="shared" si="142"/>
        <v>16.27</v>
      </c>
      <c r="U713" s="324">
        <v>16.559999999999999</v>
      </c>
      <c r="V713" s="353"/>
      <c r="Y713" s="49">
        <v>2813402800</v>
      </c>
      <c r="Z713" s="49" t="s">
        <v>1352</v>
      </c>
      <c r="AA713" s="324">
        <v>16.559999999999999</v>
      </c>
      <c r="AC713" s="405">
        <v>2813200381</v>
      </c>
      <c r="AD713" s="49" t="s">
        <v>1835</v>
      </c>
      <c r="AE713" s="406">
        <v>14.43</v>
      </c>
      <c r="AG713" s="405">
        <v>2813910041</v>
      </c>
      <c r="AH713" s="49" t="s">
        <v>1906</v>
      </c>
      <c r="AI713" s="406">
        <v>2.63</v>
      </c>
    </row>
    <row r="714" spans="2:35">
      <c r="B714" s="210">
        <v>2813940015</v>
      </c>
      <c r="E714" s="211">
        <f t="shared" si="146"/>
        <v>62.07</v>
      </c>
      <c r="F714" s="270">
        <v>52.76</v>
      </c>
      <c r="G714" s="216" t="s">
        <v>1567</v>
      </c>
      <c r="J714" s="49">
        <f t="shared" si="143"/>
        <v>2813940016</v>
      </c>
      <c r="K714" s="212">
        <f t="shared" si="144"/>
        <v>111.47</v>
      </c>
      <c r="L714" s="270">
        <v>94.75</v>
      </c>
      <c r="M714" s="270">
        <f t="shared" si="147"/>
        <v>94.75</v>
      </c>
      <c r="N714" s="270">
        <f t="shared" si="145"/>
        <v>94.749499999999998</v>
      </c>
      <c r="O714" s="249"/>
      <c r="P714" s="249"/>
      <c r="Q714" s="49">
        <v>2813405180</v>
      </c>
      <c r="R714" s="49" t="s">
        <v>1353</v>
      </c>
      <c r="S714" s="49" t="e">
        <f t="shared" si="141"/>
        <v>#N/A</v>
      </c>
      <c r="T714" s="49">
        <f t="shared" si="142"/>
        <v>161.76</v>
      </c>
      <c r="U714" s="324">
        <v>164.62</v>
      </c>
      <c r="V714" s="353"/>
      <c r="Y714" s="49">
        <v>2813405180</v>
      </c>
      <c r="Z714" s="49" t="s">
        <v>1353</v>
      </c>
      <c r="AA714" s="324">
        <v>164.62</v>
      </c>
      <c r="AC714" s="405">
        <v>2813200480</v>
      </c>
      <c r="AD714" s="49" t="s">
        <v>1836</v>
      </c>
      <c r="AE714" s="406">
        <v>9.33</v>
      </c>
      <c r="AG714" s="405">
        <v>2813910042</v>
      </c>
      <c r="AH714" s="49" t="s">
        <v>1907</v>
      </c>
      <c r="AI714" s="406">
        <v>3.04</v>
      </c>
    </row>
    <row r="715" spans="2:35">
      <c r="B715" s="210">
        <v>2813940016</v>
      </c>
      <c r="E715" s="211">
        <f t="shared" si="146"/>
        <v>111.47</v>
      </c>
      <c r="F715" s="270">
        <v>94.75</v>
      </c>
      <c r="G715" s="216" t="s">
        <v>1568</v>
      </c>
      <c r="J715" s="49">
        <f t="shared" si="143"/>
        <v>2813940017</v>
      </c>
      <c r="K715" s="212">
        <f t="shared" si="144"/>
        <v>162.1</v>
      </c>
      <c r="L715" s="270">
        <v>137.79</v>
      </c>
      <c r="M715" s="270">
        <f t="shared" si="147"/>
        <v>137.79</v>
      </c>
      <c r="N715" s="270">
        <f t="shared" si="145"/>
        <v>137.785</v>
      </c>
      <c r="O715" s="249"/>
      <c r="P715" s="249"/>
      <c r="Q715" s="49">
        <v>2813410000</v>
      </c>
      <c r="R715" s="49" t="s">
        <v>1354</v>
      </c>
      <c r="S715" s="49" t="e">
        <f t="shared" si="141"/>
        <v>#N/A</v>
      </c>
      <c r="T715" s="49">
        <f t="shared" si="142"/>
        <v>762.21</v>
      </c>
      <c r="U715" s="324">
        <v>775.7</v>
      </c>
      <c r="V715" s="353"/>
      <c r="Y715" s="49">
        <v>2813410000</v>
      </c>
      <c r="Z715" s="49" t="s">
        <v>1354</v>
      </c>
      <c r="AA715" s="324">
        <v>775.7</v>
      </c>
      <c r="AC715" s="405">
        <v>2813200580</v>
      </c>
      <c r="AD715" s="49" t="s">
        <v>1298</v>
      </c>
      <c r="AE715" s="406">
        <v>19.47</v>
      </c>
      <c r="AG715" s="405">
        <v>2813910043</v>
      </c>
      <c r="AH715" s="49" t="s">
        <v>1908</v>
      </c>
      <c r="AI715" s="406">
        <v>4.84</v>
      </c>
    </row>
    <row r="716" spans="2:35">
      <c r="B716" s="210">
        <v>2813940017</v>
      </c>
      <c r="E716" s="211">
        <f t="shared" si="146"/>
        <v>162.1</v>
      </c>
      <c r="F716" s="270">
        <v>137.79</v>
      </c>
      <c r="G716" s="216" t="s">
        <v>1569</v>
      </c>
      <c r="J716" s="49">
        <f t="shared" si="143"/>
        <v>2813950000</v>
      </c>
      <c r="K716" s="212">
        <f t="shared" si="144"/>
        <v>168.39</v>
      </c>
      <c r="L716" s="270">
        <v>143.13</v>
      </c>
      <c r="M716" s="270">
        <f t="shared" si="147"/>
        <v>143.13</v>
      </c>
      <c r="N716" s="270">
        <f t="shared" si="145"/>
        <v>143.13149999999999</v>
      </c>
      <c r="O716" s="249"/>
      <c r="P716" s="249"/>
      <c r="Q716" s="49">
        <v>2813420381</v>
      </c>
      <c r="R716" s="49" t="s">
        <v>1355</v>
      </c>
      <c r="S716" s="49" t="e">
        <f t="shared" si="141"/>
        <v>#N/A</v>
      </c>
      <c r="T716" s="49">
        <f t="shared" si="142"/>
        <v>69.8</v>
      </c>
      <c r="U716" s="324">
        <v>71.040000000000006</v>
      </c>
      <c r="V716" s="353"/>
      <c r="Y716" s="49">
        <v>2813420381</v>
      </c>
      <c r="Z716" s="49" t="s">
        <v>1355</v>
      </c>
      <c r="AA716" s="324">
        <v>71.040000000000006</v>
      </c>
      <c r="AC716" s="401">
        <v>2813200680</v>
      </c>
      <c r="AD716" t="s">
        <v>1299</v>
      </c>
      <c r="AE716" s="406">
        <v>16.52</v>
      </c>
      <c r="AG716" s="401">
        <v>2813910044</v>
      </c>
      <c r="AH716" t="s">
        <v>1909</v>
      </c>
      <c r="AI716" s="406">
        <v>2.96</v>
      </c>
    </row>
    <row r="717" spans="2:35">
      <c r="B717" s="210">
        <v>2813950000</v>
      </c>
      <c r="E717" s="211">
        <f t="shared" si="146"/>
        <v>168.39</v>
      </c>
      <c r="F717" s="270">
        <v>143.13</v>
      </c>
      <c r="G717" s="216" t="s">
        <v>1570</v>
      </c>
      <c r="J717" s="49">
        <f t="shared" si="143"/>
        <v>2813950001</v>
      </c>
      <c r="K717" s="212">
        <f t="shared" si="144"/>
        <v>403.44</v>
      </c>
      <c r="L717" s="270">
        <v>342.92</v>
      </c>
      <c r="M717" s="270">
        <f t="shared" si="147"/>
        <v>342.92</v>
      </c>
      <c r="N717" s="270">
        <f t="shared" si="145"/>
        <v>342.92399999999998</v>
      </c>
      <c r="O717" s="249"/>
      <c r="P717" s="249"/>
      <c r="Q717" s="49">
        <v>2813420780</v>
      </c>
      <c r="R717" s="49" t="s">
        <v>1356</v>
      </c>
      <c r="S717" s="49" t="e">
        <f t="shared" si="141"/>
        <v>#N/A</v>
      </c>
      <c r="T717" s="49">
        <f t="shared" si="142"/>
        <v>50.66</v>
      </c>
      <c r="U717" s="324">
        <v>51.56</v>
      </c>
      <c r="V717" s="353"/>
      <c r="Y717" s="49">
        <v>2813420780</v>
      </c>
      <c r="Z717" s="49" t="s">
        <v>1356</v>
      </c>
      <c r="AA717" s="324">
        <v>51.56</v>
      </c>
      <c r="AC717" s="401">
        <v>2813201300</v>
      </c>
      <c r="AD717" t="s">
        <v>1837</v>
      </c>
      <c r="AE717" s="406">
        <v>12.97</v>
      </c>
      <c r="AG717" s="401">
        <v>2813910045</v>
      </c>
      <c r="AH717" t="s">
        <v>1910</v>
      </c>
      <c r="AI717" s="406">
        <v>3.76</v>
      </c>
    </row>
    <row r="718" spans="2:35">
      <c r="B718" s="210">
        <v>2813950001</v>
      </c>
      <c r="E718" s="211">
        <f t="shared" si="146"/>
        <v>403.44</v>
      </c>
      <c r="F718" s="270">
        <v>342.92</v>
      </c>
      <c r="G718" s="216" t="s">
        <v>1571</v>
      </c>
      <c r="J718" s="49">
        <f t="shared" si="143"/>
        <v>2813950002</v>
      </c>
      <c r="K718" s="212">
        <f t="shared" si="144"/>
        <v>263.02999999999997</v>
      </c>
      <c r="L718" s="270">
        <v>223.58</v>
      </c>
      <c r="M718" s="270">
        <f t="shared" si="147"/>
        <v>223.58</v>
      </c>
      <c r="N718" s="270">
        <f t="shared" si="145"/>
        <v>223.57549999999998</v>
      </c>
      <c r="O718" s="249"/>
      <c r="P718" s="249"/>
      <c r="Q718" s="49">
        <v>2813421300</v>
      </c>
      <c r="R718" s="49" t="s">
        <v>1357</v>
      </c>
      <c r="S718" s="49" t="e">
        <f t="shared" si="141"/>
        <v>#N/A</v>
      </c>
      <c r="T718" s="49">
        <f t="shared" si="142"/>
        <v>30.7</v>
      </c>
      <c r="U718" s="324">
        <v>31.25</v>
      </c>
      <c r="V718" s="353"/>
      <c r="Y718" s="49">
        <v>2813421300</v>
      </c>
      <c r="Z718" s="49" t="s">
        <v>1357</v>
      </c>
      <c r="AA718" s="324">
        <v>31.25</v>
      </c>
      <c r="AC718" s="401">
        <v>2813201780</v>
      </c>
      <c r="AD718" t="s">
        <v>1838</v>
      </c>
      <c r="AE718" s="406">
        <v>15.18</v>
      </c>
      <c r="AG718" s="401">
        <v>2813910046</v>
      </c>
      <c r="AH718" t="s">
        <v>1911</v>
      </c>
      <c r="AI718" s="406">
        <v>4.78</v>
      </c>
    </row>
    <row r="719" spans="2:35">
      <c r="B719" s="210">
        <v>2813950002</v>
      </c>
      <c r="E719" s="211">
        <f t="shared" si="146"/>
        <v>263.02999999999997</v>
      </c>
      <c r="F719" s="270">
        <v>223.58</v>
      </c>
      <c r="G719" s="216" t="s">
        <v>1572</v>
      </c>
      <c r="J719" s="49">
        <f t="shared" si="143"/>
        <v>2813950003</v>
      </c>
      <c r="K719" s="212">
        <f t="shared" si="144"/>
        <v>323.98</v>
      </c>
      <c r="L719" s="270">
        <v>275.38</v>
      </c>
      <c r="M719" s="270">
        <f t="shared" si="147"/>
        <v>275.38</v>
      </c>
      <c r="N719" s="270">
        <f t="shared" si="145"/>
        <v>275.38299999999998</v>
      </c>
      <c r="O719" s="249"/>
      <c r="P719" s="249"/>
      <c r="Q719" s="49">
        <v>2813421780</v>
      </c>
      <c r="R719" s="49" t="s">
        <v>1358</v>
      </c>
      <c r="S719" s="49" t="e">
        <f t="shared" ref="S719:S782" si="148">VLOOKUP(Q719,$AG$13:$AI$982,3,FALSE)</f>
        <v>#N/A</v>
      </c>
      <c r="T719" s="49">
        <f t="shared" ref="T719:T782" si="149">VLOOKUP(Q719,$AC$13:$AE$982,3,FALSE)</f>
        <v>22.29</v>
      </c>
      <c r="U719" s="324">
        <v>22.69</v>
      </c>
      <c r="V719" s="353"/>
      <c r="Y719" s="49">
        <v>2813421780</v>
      </c>
      <c r="Z719" s="49" t="s">
        <v>1358</v>
      </c>
      <c r="AA719" s="324">
        <v>22.69</v>
      </c>
      <c r="AC719" s="401">
        <v>2813201980</v>
      </c>
      <c r="AD719" s="49" t="s">
        <v>1839</v>
      </c>
      <c r="AE719" s="406">
        <v>17.18</v>
      </c>
      <c r="AG719" s="401">
        <v>2813910047</v>
      </c>
      <c r="AH719" s="49" t="s">
        <v>1912</v>
      </c>
      <c r="AI719" s="406">
        <v>0.5</v>
      </c>
    </row>
    <row r="720" spans="2:35">
      <c r="B720" s="210">
        <v>2813950003</v>
      </c>
      <c r="E720" s="211">
        <f t="shared" si="146"/>
        <v>323.98</v>
      </c>
      <c r="F720" s="270">
        <v>275.38</v>
      </c>
      <c r="G720" s="216" t="s">
        <v>1573</v>
      </c>
      <c r="J720" s="49">
        <f t="shared" si="143"/>
        <v>2813950004</v>
      </c>
      <c r="K720" s="212">
        <f t="shared" si="144"/>
        <v>517.65</v>
      </c>
      <c r="L720" s="270">
        <v>440</v>
      </c>
      <c r="M720" s="270">
        <f t="shared" si="147"/>
        <v>440</v>
      </c>
      <c r="N720" s="270">
        <f t="shared" si="145"/>
        <v>440.00249999999994</v>
      </c>
      <c r="O720" s="249"/>
      <c r="P720" s="249"/>
      <c r="Q720" s="49">
        <v>2813421980</v>
      </c>
      <c r="R720" s="49" t="s">
        <v>1359</v>
      </c>
      <c r="S720" s="49" t="e">
        <f t="shared" si="148"/>
        <v>#N/A</v>
      </c>
      <c r="T720" s="49">
        <f t="shared" si="149"/>
        <v>33.14</v>
      </c>
      <c r="U720" s="324">
        <v>33.729999999999997</v>
      </c>
      <c r="V720" s="353"/>
      <c r="Y720" s="49">
        <v>2813421980</v>
      </c>
      <c r="Z720" s="49" t="s">
        <v>1359</v>
      </c>
      <c r="AA720" s="324">
        <v>33.729999999999997</v>
      </c>
      <c r="AC720" s="401">
        <v>2813202200</v>
      </c>
      <c r="AD720" s="49" t="s">
        <v>1303</v>
      </c>
      <c r="AE720" s="406">
        <v>11.79</v>
      </c>
      <c r="AG720" s="401">
        <v>2813910048</v>
      </c>
      <c r="AH720" s="49" t="s">
        <v>1913</v>
      </c>
      <c r="AI720" s="406">
        <v>0.53</v>
      </c>
    </row>
    <row r="721" spans="2:35">
      <c r="B721" s="210">
        <v>2813950004</v>
      </c>
      <c r="E721" s="211">
        <f t="shared" si="146"/>
        <v>517.65</v>
      </c>
      <c r="F721" s="270">
        <v>440</v>
      </c>
      <c r="G721" s="216" t="s">
        <v>1574</v>
      </c>
      <c r="J721" s="49">
        <f t="shared" si="143"/>
        <v>2813950005</v>
      </c>
      <c r="K721" s="212">
        <f t="shared" si="144"/>
        <v>641.73</v>
      </c>
      <c r="L721" s="270">
        <v>545.47</v>
      </c>
      <c r="M721" s="270">
        <f t="shared" si="147"/>
        <v>545.47</v>
      </c>
      <c r="N721" s="270">
        <f t="shared" si="145"/>
        <v>545.47050000000002</v>
      </c>
      <c r="O721" s="249"/>
      <c r="P721" s="249"/>
      <c r="Q721" s="49">
        <v>2813426280</v>
      </c>
      <c r="R721" s="49" t="s">
        <v>1360</v>
      </c>
      <c r="S721" s="49" t="e">
        <f t="shared" si="148"/>
        <v>#N/A</v>
      </c>
      <c r="T721" s="49">
        <f t="shared" si="149"/>
        <v>22.19</v>
      </c>
      <c r="U721" s="324">
        <v>22.59</v>
      </c>
      <c r="V721" s="353"/>
      <c r="Y721" s="49">
        <v>2813426280</v>
      </c>
      <c r="Z721" s="49" t="s">
        <v>1360</v>
      </c>
      <c r="AA721" s="324">
        <v>22.59</v>
      </c>
      <c r="AC721" s="401">
        <v>2813202800</v>
      </c>
      <c r="AD721" s="49" t="s">
        <v>1304</v>
      </c>
      <c r="AE721" s="406">
        <v>15.09</v>
      </c>
      <c r="AG721" s="401">
        <v>2813910049</v>
      </c>
      <c r="AH721" s="49" t="s">
        <v>1914</v>
      </c>
      <c r="AI721" s="406">
        <v>0.6</v>
      </c>
    </row>
    <row r="722" spans="2:35">
      <c r="B722" s="210">
        <v>2813950005</v>
      </c>
      <c r="E722" s="211">
        <f t="shared" si="146"/>
        <v>641.73</v>
      </c>
      <c r="F722" s="270">
        <v>545.47</v>
      </c>
      <c r="G722" s="216" t="s">
        <v>1573</v>
      </c>
      <c r="J722" s="49">
        <f t="shared" si="143"/>
        <v>2813950006</v>
      </c>
      <c r="K722" s="212">
        <f t="shared" si="144"/>
        <v>868.86</v>
      </c>
      <c r="L722" s="270">
        <v>738.53</v>
      </c>
      <c r="M722" s="270">
        <f t="shared" si="147"/>
        <v>738.53</v>
      </c>
      <c r="N722" s="270">
        <f t="shared" si="145"/>
        <v>738.53099999999995</v>
      </c>
      <c r="O722" s="249"/>
      <c r="P722" s="249"/>
      <c r="Q722" s="49">
        <v>2813430780</v>
      </c>
      <c r="R722" s="49" t="s">
        <v>1361</v>
      </c>
      <c r="S722" s="49" t="e">
        <f t="shared" si="148"/>
        <v>#N/A</v>
      </c>
      <c r="T722" s="49">
        <f t="shared" si="149"/>
        <v>44.57</v>
      </c>
      <c r="U722" s="324">
        <v>45.36</v>
      </c>
      <c r="V722" s="353"/>
      <c r="Y722" s="49">
        <v>2813430780</v>
      </c>
      <c r="Z722" s="49" t="s">
        <v>1361</v>
      </c>
      <c r="AA722" s="324">
        <v>45.36</v>
      </c>
      <c r="AC722" s="401">
        <v>2813205180</v>
      </c>
      <c r="AD722" s="49" t="s">
        <v>1305</v>
      </c>
      <c r="AE722" s="406">
        <v>106.19</v>
      </c>
      <c r="AG722" s="401">
        <v>2813910050</v>
      </c>
      <c r="AH722" s="49" t="s">
        <v>1915</v>
      </c>
      <c r="AI722" s="406">
        <v>1.1000000000000001</v>
      </c>
    </row>
    <row r="723" spans="2:35">
      <c r="B723" s="210">
        <v>2813950006</v>
      </c>
      <c r="E723" s="211">
        <f t="shared" si="146"/>
        <v>868.86</v>
      </c>
      <c r="F723" s="270">
        <v>738.53</v>
      </c>
      <c r="G723" s="216" t="s">
        <v>1575</v>
      </c>
      <c r="J723" s="49">
        <f t="shared" si="143"/>
        <v>2813950007</v>
      </c>
      <c r="K723" s="212">
        <f t="shared" si="144"/>
        <v>875.76</v>
      </c>
      <c r="L723" s="270">
        <v>744.4</v>
      </c>
      <c r="M723" s="270">
        <f t="shared" si="147"/>
        <v>744.4</v>
      </c>
      <c r="N723" s="270">
        <f t="shared" si="145"/>
        <v>744.39599999999996</v>
      </c>
      <c r="O723" s="249"/>
      <c r="P723" s="249"/>
      <c r="Q723" s="49">
        <v>2813430781</v>
      </c>
      <c r="R723" s="49" t="s">
        <v>1362</v>
      </c>
      <c r="S723" s="49" t="e">
        <f t="shared" si="148"/>
        <v>#N/A</v>
      </c>
      <c r="T723" s="49">
        <f t="shared" si="149"/>
        <v>48.93</v>
      </c>
      <c r="U723" s="324">
        <v>49.79</v>
      </c>
      <c r="V723" s="353"/>
      <c r="Y723" s="49">
        <v>2813430781</v>
      </c>
      <c r="Z723" s="49" t="s">
        <v>1362</v>
      </c>
      <c r="AA723" s="324">
        <v>49.79</v>
      </c>
      <c r="AC723" s="401">
        <v>2813210000</v>
      </c>
      <c r="AD723" s="49" t="s">
        <v>1306</v>
      </c>
      <c r="AE723" s="406">
        <v>330.3</v>
      </c>
      <c r="AG723" s="401">
        <v>2813910051</v>
      </c>
      <c r="AH723" s="49" t="s">
        <v>1916</v>
      </c>
      <c r="AI723" s="406">
        <v>1.1100000000000001</v>
      </c>
    </row>
    <row r="724" spans="2:35">
      <c r="B724" s="210">
        <v>2813950007</v>
      </c>
      <c r="E724" s="211">
        <f t="shared" si="146"/>
        <v>875.76</v>
      </c>
      <c r="F724" s="270">
        <v>744.4</v>
      </c>
      <c r="G724" s="216" t="s">
        <v>1576</v>
      </c>
      <c r="J724" s="49">
        <f t="shared" si="143"/>
        <v>2813950008</v>
      </c>
      <c r="K724" s="212">
        <f t="shared" si="144"/>
        <v>83.06</v>
      </c>
      <c r="L724" s="270">
        <v>70.599999999999994</v>
      </c>
      <c r="M724" s="270">
        <f t="shared" si="147"/>
        <v>70.599999999999994</v>
      </c>
      <c r="N724" s="270">
        <f t="shared" si="145"/>
        <v>70.600999999999999</v>
      </c>
      <c r="O724" s="249"/>
      <c r="P724" s="249"/>
      <c r="Q724" s="49">
        <v>2813436280</v>
      </c>
      <c r="R724" s="49" t="s">
        <v>1364</v>
      </c>
      <c r="S724" s="49" t="e">
        <f t="shared" si="148"/>
        <v>#N/A</v>
      </c>
      <c r="T724" s="49">
        <f t="shared" si="149"/>
        <v>23.04</v>
      </c>
      <c r="U724" s="324">
        <v>23.45</v>
      </c>
      <c r="V724" s="353"/>
      <c r="Y724" s="49">
        <v>2813436280</v>
      </c>
      <c r="Z724" s="49" t="s">
        <v>1364</v>
      </c>
      <c r="AA724" s="324">
        <v>23.45</v>
      </c>
      <c r="AC724" s="401">
        <v>2813211300</v>
      </c>
      <c r="AD724" s="49" t="s">
        <v>1840</v>
      </c>
      <c r="AE724" s="406">
        <v>13.71</v>
      </c>
      <c r="AG724" s="401">
        <v>2813910052</v>
      </c>
      <c r="AH724" s="49" t="s">
        <v>1917</v>
      </c>
      <c r="AI724" s="406">
        <v>1.1499999999999999</v>
      </c>
    </row>
    <row r="725" spans="2:35">
      <c r="B725" s="210">
        <v>2813950008</v>
      </c>
      <c r="E725" s="211">
        <f t="shared" si="146"/>
        <v>83.06</v>
      </c>
      <c r="F725" s="270">
        <v>70.599999999999994</v>
      </c>
      <c r="G725" s="216" t="s">
        <v>1577</v>
      </c>
      <c r="J725" s="49">
        <f t="shared" si="143"/>
        <v>2813960000</v>
      </c>
      <c r="K725" s="212" t="e">
        <f t="shared" si="144"/>
        <v>#N/A</v>
      </c>
      <c r="L725" s="270" t="e">
        <v>#N/A</v>
      </c>
      <c r="M725" s="270" t="e">
        <f t="shared" si="147"/>
        <v>#N/A</v>
      </c>
      <c r="N725" s="270" t="e">
        <f t="shared" si="145"/>
        <v>#N/A</v>
      </c>
      <c r="O725" s="249"/>
      <c r="P725" s="249"/>
      <c r="Q725" s="49">
        <v>2813440000</v>
      </c>
      <c r="R725" s="49" t="s">
        <v>1365</v>
      </c>
      <c r="S725" s="49" t="e">
        <f t="shared" si="148"/>
        <v>#N/A</v>
      </c>
      <c r="T725" s="49">
        <f t="shared" si="149"/>
        <v>82.52</v>
      </c>
      <c r="U725" s="324">
        <v>83.99</v>
      </c>
      <c r="V725" s="353"/>
      <c r="Y725" s="49">
        <v>2813440000</v>
      </c>
      <c r="Z725" s="49" t="s">
        <v>1365</v>
      </c>
      <c r="AA725" s="324">
        <v>83.99</v>
      </c>
      <c r="AC725" s="401">
        <v>2813211780</v>
      </c>
      <c r="AD725" s="49" t="s">
        <v>1841</v>
      </c>
      <c r="AE725" s="406">
        <v>15.18</v>
      </c>
      <c r="AG725" s="401">
        <v>2813910053</v>
      </c>
      <c r="AH725" s="49" t="s">
        <v>1918</v>
      </c>
      <c r="AI725" s="406">
        <v>1.21</v>
      </c>
    </row>
    <row r="726" spans="2:35">
      <c r="B726" s="210">
        <v>2813960000</v>
      </c>
      <c r="E726" s="211" t="e">
        <f t="shared" si="146"/>
        <v>#N/A</v>
      </c>
      <c r="F726" s="389">
        <v>64.569999999999993</v>
      </c>
      <c r="G726" s="216" t="s">
        <v>1578</v>
      </c>
      <c r="J726" s="49">
        <f t="shared" si="143"/>
        <v>2813960001</v>
      </c>
      <c r="K726" s="212" t="e">
        <f t="shared" si="144"/>
        <v>#N/A</v>
      </c>
      <c r="L726" s="270" t="e">
        <v>#N/A</v>
      </c>
      <c r="M726" s="270" t="e">
        <f t="shared" si="147"/>
        <v>#N/A</v>
      </c>
      <c r="N726" s="270" t="e">
        <f t="shared" si="145"/>
        <v>#N/A</v>
      </c>
      <c r="O726" s="249"/>
      <c r="P726" s="249"/>
      <c r="Q726" s="49">
        <v>2813442200</v>
      </c>
      <c r="R726" s="49" t="s">
        <v>1366</v>
      </c>
      <c r="S726" s="49" t="e">
        <f t="shared" si="148"/>
        <v>#N/A</v>
      </c>
      <c r="T726" s="49">
        <f t="shared" si="149"/>
        <v>72.98</v>
      </c>
      <c r="U726" s="324">
        <v>74.27</v>
      </c>
      <c r="V726" s="353"/>
      <c r="Y726" s="49">
        <v>2813442200</v>
      </c>
      <c r="Z726" s="49" t="s">
        <v>1366</v>
      </c>
      <c r="AA726" s="324">
        <v>74.27</v>
      </c>
      <c r="AC726" s="401">
        <v>2813211980</v>
      </c>
      <c r="AD726" s="49" t="s">
        <v>1842</v>
      </c>
      <c r="AE726" s="406">
        <v>18.84</v>
      </c>
      <c r="AG726" s="401">
        <v>2813910054</v>
      </c>
      <c r="AH726" s="49" t="s">
        <v>1919</v>
      </c>
      <c r="AI726" s="406">
        <v>2.6</v>
      </c>
    </row>
    <row r="727" spans="2:35">
      <c r="B727" s="210">
        <v>2813960001</v>
      </c>
      <c r="E727" s="211" t="e">
        <f t="shared" si="146"/>
        <v>#N/A</v>
      </c>
      <c r="F727" s="389">
        <v>67.260000000000005</v>
      </c>
      <c r="G727" s="216" t="s">
        <v>1579</v>
      </c>
      <c r="J727" s="49">
        <f t="shared" si="143"/>
        <v>2813960002</v>
      </c>
      <c r="K727" s="212" t="e">
        <f t="shared" si="144"/>
        <v>#N/A</v>
      </c>
      <c r="L727" s="270" t="e">
        <v>#N/A</v>
      </c>
      <c r="M727" s="270" t="e">
        <f t="shared" si="147"/>
        <v>#N/A</v>
      </c>
      <c r="N727" s="270" t="e">
        <f t="shared" si="145"/>
        <v>#N/A</v>
      </c>
      <c r="O727" s="249"/>
      <c r="P727" s="249"/>
      <c r="Q727" s="49">
        <v>2813442800</v>
      </c>
      <c r="R727" s="49" t="s">
        <v>1367</v>
      </c>
      <c r="S727" s="49" t="e">
        <f t="shared" si="148"/>
        <v>#N/A</v>
      </c>
      <c r="T727" s="49">
        <f t="shared" si="149"/>
        <v>5.51</v>
      </c>
      <c r="U727" s="324">
        <v>5.61</v>
      </c>
      <c r="V727" s="353"/>
      <c r="Y727" s="49">
        <v>2813442800</v>
      </c>
      <c r="Z727" s="49" t="s">
        <v>1367</v>
      </c>
      <c r="AA727" s="324">
        <v>5.61</v>
      </c>
      <c r="AC727" s="401">
        <v>2813220000</v>
      </c>
      <c r="AD727" s="49" t="s">
        <v>1310</v>
      </c>
      <c r="AE727" s="406">
        <v>134.80000000000001</v>
      </c>
      <c r="AG727" s="401">
        <v>2813910055</v>
      </c>
      <c r="AH727" s="49" t="s">
        <v>1920</v>
      </c>
      <c r="AI727" s="406">
        <v>4.57</v>
      </c>
    </row>
    <row r="728" spans="2:35">
      <c r="B728" s="210">
        <v>2813960002</v>
      </c>
      <c r="E728" s="211" t="e">
        <f t="shared" si="146"/>
        <v>#N/A</v>
      </c>
      <c r="F728" s="389">
        <v>69.95</v>
      </c>
      <c r="G728" s="216" t="s">
        <v>1580</v>
      </c>
      <c r="J728" s="49">
        <f t="shared" si="143"/>
        <v>2813960003</v>
      </c>
      <c r="K728" s="212" t="e">
        <f t="shared" si="144"/>
        <v>#N/A</v>
      </c>
      <c r="L728" s="270" t="e">
        <v>#N/A</v>
      </c>
      <c r="M728" s="270" t="e">
        <f t="shared" si="147"/>
        <v>#N/A</v>
      </c>
      <c r="N728" s="270" t="e">
        <f t="shared" si="145"/>
        <v>#N/A</v>
      </c>
      <c r="O728" s="249"/>
      <c r="P728" s="249"/>
      <c r="Q728" s="49">
        <v>2813910000</v>
      </c>
      <c r="R728" s="49" t="s">
        <v>1368</v>
      </c>
      <c r="S728" s="49">
        <f t="shared" si="148"/>
        <v>4.67</v>
      </c>
      <c r="T728" s="49">
        <f t="shared" si="149"/>
        <v>3.97</v>
      </c>
      <c r="U728" s="324">
        <v>4.04</v>
      </c>
      <c r="V728" s="353"/>
      <c r="Y728" s="49">
        <v>2813910000</v>
      </c>
      <c r="Z728" s="49" t="s">
        <v>1368</v>
      </c>
      <c r="AA728" s="324">
        <v>4.04</v>
      </c>
      <c r="AC728" s="401">
        <v>2813222800</v>
      </c>
      <c r="AD728" t="s">
        <v>1311</v>
      </c>
      <c r="AE728" s="406">
        <v>7.84</v>
      </c>
      <c r="AG728" s="401">
        <v>2813910056</v>
      </c>
      <c r="AH728" t="s">
        <v>1921</v>
      </c>
      <c r="AI728" s="406">
        <v>2.89</v>
      </c>
    </row>
    <row r="729" spans="2:35">
      <c r="B729" s="210">
        <v>2813960003</v>
      </c>
      <c r="E729" s="211" t="e">
        <f t="shared" si="146"/>
        <v>#N/A</v>
      </c>
      <c r="F729" s="389">
        <v>180.26</v>
      </c>
      <c r="G729" s="216" t="s">
        <v>1581</v>
      </c>
      <c r="J729" s="49">
        <f t="shared" si="143"/>
        <v>2813960004</v>
      </c>
      <c r="K729" s="212" t="e">
        <f t="shared" si="144"/>
        <v>#N/A</v>
      </c>
      <c r="L729" s="270" t="e">
        <v>#N/A</v>
      </c>
      <c r="M729" s="270" t="e">
        <f t="shared" si="147"/>
        <v>#N/A</v>
      </c>
      <c r="N729" s="270" t="e">
        <f t="shared" si="145"/>
        <v>#N/A</v>
      </c>
      <c r="O729" s="249"/>
      <c r="P729" s="249"/>
      <c r="Q729" s="49">
        <v>2813910001</v>
      </c>
      <c r="R729" s="49" t="s">
        <v>1369</v>
      </c>
      <c r="S729" s="49">
        <f t="shared" si="148"/>
        <v>5.52</v>
      </c>
      <c r="T729" s="49">
        <f t="shared" si="149"/>
        <v>4.6900000000000004</v>
      </c>
      <c r="U729" s="324">
        <v>4.7699999999999996</v>
      </c>
      <c r="V729" s="353"/>
      <c r="Y729" s="49">
        <v>2813910001</v>
      </c>
      <c r="Z729" s="49" t="s">
        <v>1369</v>
      </c>
      <c r="AA729" s="324">
        <v>4.7699999999999996</v>
      </c>
      <c r="AC729" s="401">
        <v>2813230000</v>
      </c>
      <c r="AD729" t="s">
        <v>1312</v>
      </c>
      <c r="AE729" s="406">
        <v>294.94</v>
      </c>
      <c r="AG729" s="401">
        <v>2813910057</v>
      </c>
      <c r="AH729" t="s">
        <v>1922</v>
      </c>
      <c r="AI729" s="406">
        <v>3.14</v>
      </c>
    </row>
    <row r="730" spans="2:35">
      <c r="B730" s="210">
        <v>2813960004</v>
      </c>
      <c r="E730" s="211" t="e">
        <f t="shared" si="146"/>
        <v>#N/A</v>
      </c>
      <c r="F730" s="389">
        <v>188.33</v>
      </c>
      <c r="G730" s="216" t="s">
        <v>1582</v>
      </c>
      <c r="J730" s="49">
        <f t="shared" si="143"/>
        <v>2813960005</v>
      </c>
      <c r="K730" s="212" t="e">
        <f t="shared" si="144"/>
        <v>#N/A</v>
      </c>
      <c r="L730" s="270" t="e">
        <v>#N/A</v>
      </c>
      <c r="M730" s="270" t="e">
        <f t="shared" si="147"/>
        <v>#N/A</v>
      </c>
      <c r="N730" s="270" t="e">
        <f t="shared" si="145"/>
        <v>#N/A</v>
      </c>
      <c r="O730" s="249"/>
      <c r="P730" s="249"/>
      <c r="Q730" s="49">
        <v>2813910002</v>
      </c>
      <c r="R730" s="49" t="s">
        <v>1370</v>
      </c>
      <c r="S730" s="49">
        <f t="shared" si="148"/>
        <v>10.66</v>
      </c>
      <c r="T730" s="49">
        <f t="shared" si="149"/>
        <v>9.07</v>
      </c>
      <c r="U730" s="324">
        <v>9.23</v>
      </c>
      <c r="V730" s="353"/>
      <c r="Y730" s="49">
        <v>2813910002</v>
      </c>
      <c r="Z730" s="49" t="s">
        <v>1370</v>
      </c>
      <c r="AA730" s="324">
        <v>9.23</v>
      </c>
      <c r="AC730" s="401">
        <v>2813240000</v>
      </c>
      <c r="AD730" t="s">
        <v>1843</v>
      </c>
      <c r="AE730" s="406">
        <v>50.38</v>
      </c>
      <c r="AG730" s="401">
        <v>2813910058</v>
      </c>
      <c r="AH730" t="s">
        <v>1923</v>
      </c>
      <c r="AI730" s="406">
        <v>3.6</v>
      </c>
    </row>
    <row r="731" spans="2:35">
      <c r="B731" s="210">
        <v>2813960005</v>
      </c>
      <c r="E731" s="211" t="e">
        <f t="shared" si="146"/>
        <v>#N/A</v>
      </c>
      <c r="F731" s="389">
        <v>191.02</v>
      </c>
      <c r="G731" s="216" t="s">
        <v>1583</v>
      </c>
      <c r="J731" s="49">
        <f t="shared" ref="J731:J736" si="150">B732*$K$13</f>
        <v>2813960006</v>
      </c>
      <c r="K731" s="212" t="e">
        <f t="shared" ref="K731:K736" si="151">VLOOKUP(J731,$Q$14:$V$1164,3,FALSE)</f>
        <v>#N/A</v>
      </c>
      <c r="L731" s="270" t="e">
        <v>#N/A</v>
      </c>
      <c r="M731" s="270" t="e">
        <f t="shared" si="147"/>
        <v>#N/A</v>
      </c>
      <c r="N731" s="270" t="e">
        <f t="shared" ref="N731:N736" si="152">K731*$N$13</f>
        <v>#N/A</v>
      </c>
      <c r="O731" s="249"/>
      <c r="P731" s="249"/>
      <c r="Q731" s="49">
        <v>2813910003</v>
      </c>
      <c r="R731" s="49" t="s">
        <v>1371</v>
      </c>
      <c r="S731" s="49">
        <f t="shared" si="148"/>
        <v>5.76</v>
      </c>
      <c r="T731" s="49">
        <f t="shared" si="149"/>
        <v>4.9000000000000004</v>
      </c>
      <c r="U731" s="324">
        <v>4.99</v>
      </c>
      <c r="V731" s="353"/>
      <c r="Y731" s="49">
        <v>2813910003</v>
      </c>
      <c r="Z731" s="49" t="s">
        <v>1371</v>
      </c>
      <c r="AA731" s="324">
        <v>4.99</v>
      </c>
      <c r="AC731" s="405">
        <v>2813300000</v>
      </c>
      <c r="AD731" s="49" t="s">
        <v>1844</v>
      </c>
      <c r="AE731" s="406">
        <v>107.89</v>
      </c>
      <c r="AG731" s="405">
        <v>2813910059</v>
      </c>
      <c r="AH731" s="49" t="s">
        <v>1924</v>
      </c>
      <c r="AI731" s="406">
        <v>5.51</v>
      </c>
    </row>
    <row r="732" spans="2:35">
      <c r="B732" s="210">
        <v>2813960006</v>
      </c>
      <c r="E732" s="211" t="e">
        <f t="shared" ref="E732:E737" si="153">VLOOKUP(B732,$Q$14:$V$1164,3,FALSE)</f>
        <v>#N/A</v>
      </c>
      <c r="F732" s="389">
        <v>240.42</v>
      </c>
      <c r="G732" s="216" t="s">
        <v>1584</v>
      </c>
      <c r="J732" s="49">
        <f t="shared" si="150"/>
        <v>2813960007</v>
      </c>
      <c r="K732" s="212" t="e">
        <f t="shared" si="151"/>
        <v>#N/A</v>
      </c>
      <c r="L732" s="270" t="e">
        <v>#N/A</v>
      </c>
      <c r="M732" s="270" t="e">
        <f t="shared" si="147"/>
        <v>#N/A</v>
      </c>
      <c r="N732" s="270" t="e">
        <f t="shared" si="152"/>
        <v>#N/A</v>
      </c>
      <c r="O732" s="249"/>
      <c r="P732" s="249"/>
      <c r="Q732" s="49">
        <v>2813910004</v>
      </c>
      <c r="R732" s="49" t="s">
        <v>1372</v>
      </c>
      <c r="S732" s="49">
        <f t="shared" si="148"/>
        <v>11.25</v>
      </c>
      <c r="T732" s="49">
        <f t="shared" si="149"/>
        <v>9.58</v>
      </c>
      <c r="U732" s="324">
        <v>9.75</v>
      </c>
      <c r="V732" s="353"/>
      <c r="Y732" s="49">
        <v>2813910004</v>
      </c>
      <c r="Z732" s="49" t="s">
        <v>1372</v>
      </c>
      <c r="AA732" s="324">
        <v>9.75</v>
      </c>
      <c r="AC732" s="405">
        <v>2813300280</v>
      </c>
      <c r="AD732" s="49" t="s">
        <v>1315</v>
      </c>
      <c r="AE732" s="406">
        <v>10.7</v>
      </c>
      <c r="AG732" s="405">
        <v>2813910060</v>
      </c>
      <c r="AH732" s="49" t="s">
        <v>1925</v>
      </c>
      <c r="AI732" s="406">
        <v>5.99</v>
      </c>
    </row>
    <row r="733" spans="2:35">
      <c r="B733" s="210">
        <v>2813960007</v>
      </c>
      <c r="E733" s="211" t="e">
        <f t="shared" si="153"/>
        <v>#N/A</v>
      </c>
      <c r="F733" s="389">
        <v>249.38</v>
      </c>
      <c r="G733" s="216" t="s">
        <v>1585</v>
      </c>
      <c r="J733" s="49">
        <f t="shared" si="150"/>
        <v>2813960008</v>
      </c>
      <c r="K733" s="212" t="e">
        <f t="shared" si="151"/>
        <v>#N/A</v>
      </c>
      <c r="L733" s="270" t="e">
        <v>#N/A</v>
      </c>
      <c r="M733" s="270" t="e">
        <f t="shared" ref="M733:M804" si="154">ROUND(N733,2)</f>
        <v>#N/A</v>
      </c>
      <c r="N733" s="270" t="e">
        <f t="shared" si="152"/>
        <v>#N/A</v>
      </c>
      <c r="O733" s="249"/>
      <c r="P733" s="249"/>
      <c r="Q733" s="49">
        <v>2813910005</v>
      </c>
      <c r="R733" s="49" t="s">
        <v>1373</v>
      </c>
      <c r="S733" s="49">
        <f t="shared" si="148"/>
        <v>19.11</v>
      </c>
      <c r="T733" s="49">
        <f t="shared" si="149"/>
        <v>16.27</v>
      </c>
      <c r="U733" s="324">
        <v>16.559999999999999</v>
      </c>
      <c r="V733" s="353"/>
      <c r="Y733" s="49">
        <v>2813910005</v>
      </c>
      <c r="Z733" s="49" t="s">
        <v>1373</v>
      </c>
      <c r="AA733" s="324">
        <v>16.559999999999999</v>
      </c>
      <c r="AC733" s="405">
        <v>2813300281</v>
      </c>
      <c r="AD733" s="49" t="s">
        <v>1316</v>
      </c>
      <c r="AE733" s="406">
        <v>37.32</v>
      </c>
      <c r="AG733" s="405">
        <v>2813910061</v>
      </c>
      <c r="AH733" s="49" t="s">
        <v>1926</v>
      </c>
      <c r="AI733" s="406">
        <v>6.12</v>
      </c>
    </row>
    <row r="734" spans="2:35">
      <c r="B734" s="210">
        <v>2813960008</v>
      </c>
      <c r="E734" s="211" t="e">
        <f t="shared" si="153"/>
        <v>#N/A</v>
      </c>
      <c r="F734" s="389">
        <v>256.88</v>
      </c>
      <c r="G734" s="216" t="s">
        <v>1586</v>
      </c>
      <c r="J734" s="49">
        <f t="shared" si="150"/>
        <v>2813960009</v>
      </c>
      <c r="K734" s="212" t="e">
        <f t="shared" si="151"/>
        <v>#N/A</v>
      </c>
      <c r="L734" s="270" t="e">
        <v>#N/A</v>
      </c>
      <c r="M734" s="270" t="e">
        <f t="shared" si="154"/>
        <v>#N/A</v>
      </c>
      <c r="N734" s="270" t="e">
        <f t="shared" si="152"/>
        <v>#N/A</v>
      </c>
      <c r="O734" s="249"/>
      <c r="P734" s="249"/>
      <c r="Q734" s="49">
        <v>2813910006</v>
      </c>
      <c r="R734" s="49" t="s">
        <v>1374</v>
      </c>
      <c r="S734" s="49">
        <f t="shared" si="148"/>
        <v>8.8000000000000007</v>
      </c>
      <c r="T734" s="49">
        <f t="shared" si="149"/>
        <v>7.49</v>
      </c>
      <c r="U734" s="324">
        <v>7.62</v>
      </c>
      <c r="V734" s="353"/>
      <c r="Y734" s="49">
        <v>2813910006</v>
      </c>
      <c r="Z734" s="49" t="s">
        <v>1374</v>
      </c>
      <c r="AA734" s="324">
        <v>7.62</v>
      </c>
      <c r="AC734" s="405">
        <v>2813300380</v>
      </c>
      <c r="AD734" s="49" t="s">
        <v>1845</v>
      </c>
      <c r="AE734" s="406">
        <v>14.54</v>
      </c>
      <c r="AG734" s="405">
        <v>2813910062</v>
      </c>
      <c r="AH734" s="49" t="s">
        <v>1927</v>
      </c>
      <c r="AI734" s="406">
        <v>4.17</v>
      </c>
    </row>
    <row r="735" spans="2:35">
      <c r="B735" s="210">
        <v>2813960009</v>
      </c>
      <c r="E735" s="211" t="e">
        <f t="shared" si="153"/>
        <v>#N/A</v>
      </c>
      <c r="F735" s="389">
        <v>486.2</v>
      </c>
      <c r="G735" s="216" t="s">
        <v>1587</v>
      </c>
      <c r="J735" s="49">
        <f t="shared" si="150"/>
        <v>2813960010</v>
      </c>
      <c r="K735" s="212" t="e">
        <f t="shared" si="151"/>
        <v>#N/A</v>
      </c>
      <c r="L735" s="270" t="e">
        <v>#N/A</v>
      </c>
      <c r="M735" s="270" t="e">
        <f t="shared" si="154"/>
        <v>#N/A</v>
      </c>
      <c r="N735" s="270" t="e">
        <f t="shared" si="152"/>
        <v>#N/A</v>
      </c>
      <c r="O735" s="249"/>
      <c r="P735" s="249"/>
      <c r="Q735" s="49">
        <v>2813910007</v>
      </c>
      <c r="R735" s="49" t="s">
        <v>1375</v>
      </c>
      <c r="S735" s="49">
        <f t="shared" si="148"/>
        <v>5.98</v>
      </c>
      <c r="T735" s="49">
        <f t="shared" si="149"/>
        <v>5.09</v>
      </c>
      <c r="U735" s="324">
        <v>5.18</v>
      </c>
      <c r="V735" s="353"/>
      <c r="Y735" s="49">
        <v>2813910007</v>
      </c>
      <c r="Z735" s="49" t="s">
        <v>1375</v>
      </c>
      <c r="AA735" s="324">
        <v>5.18</v>
      </c>
      <c r="AC735" s="405">
        <v>2813300480</v>
      </c>
      <c r="AD735" s="49" t="s">
        <v>1846</v>
      </c>
      <c r="AE735" s="406">
        <v>11.07</v>
      </c>
      <c r="AG735" s="405">
        <v>2813910063</v>
      </c>
      <c r="AH735" s="49" t="s">
        <v>1928</v>
      </c>
      <c r="AI735" s="406">
        <v>3.26</v>
      </c>
    </row>
    <row r="736" spans="2:35">
      <c r="B736" s="210">
        <v>2813960010</v>
      </c>
      <c r="E736" s="211" t="e">
        <f t="shared" si="153"/>
        <v>#N/A</v>
      </c>
      <c r="F736" s="389">
        <v>584.1</v>
      </c>
      <c r="G736" s="216" t="s">
        <v>1588</v>
      </c>
      <c r="J736" s="49">
        <f t="shared" si="150"/>
        <v>2813960011</v>
      </c>
      <c r="K736" s="212" t="e">
        <f t="shared" si="151"/>
        <v>#N/A</v>
      </c>
      <c r="L736" s="270" t="e">
        <v>#N/A</v>
      </c>
      <c r="M736" s="270" t="e">
        <f t="shared" si="154"/>
        <v>#N/A</v>
      </c>
      <c r="N736" s="270" t="e">
        <f t="shared" si="152"/>
        <v>#N/A</v>
      </c>
      <c r="O736" s="249"/>
      <c r="P736" s="249"/>
      <c r="Q736" s="49">
        <v>2813910008</v>
      </c>
      <c r="R736" s="49" t="s">
        <v>1376</v>
      </c>
      <c r="S736" s="49">
        <f t="shared" si="148"/>
        <v>3.93</v>
      </c>
      <c r="T736" s="49">
        <f t="shared" si="149"/>
        <v>3.34</v>
      </c>
      <c r="U736" s="324">
        <v>3.4</v>
      </c>
      <c r="V736" s="353"/>
      <c r="Y736" s="49">
        <v>2813910008</v>
      </c>
      <c r="Z736" s="49" t="s">
        <v>1376</v>
      </c>
      <c r="AA736" s="324">
        <v>3.4</v>
      </c>
      <c r="AC736" s="405">
        <v>2813300580</v>
      </c>
      <c r="AD736" s="49" t="s">
        <v>1319</v>
      </c>
      <c r="AE736" s="406">
        <v>19.79</v>
      </c>
      <c r="AG736" s="405">
        <v>2813910064</v>
      </c>
      <c r="AH736" s="49" t="s">
        <v>1929</v>
      </c>
      <c r="AI736" s="406">
        <v>4.22</v>
      </c>
    </row>
    <row r="737" spans="2:35">
      <c r="B737" s="210">
        <v>2813960011</v>
      </c>
      <c r="E737" s="211" t="e">
        <f t="shared" si="153"/>
        <v>#N/A</v>
      </c>
      <c r="F737" s="389">
        <v>221.94</v>
      </c>
      <c r="G737" s="216" t="s">
        <v>1589</v>
      </c>
      <c r="K737" s="212"/>
      <c r="L737" s="270"/>
      <c r="M737" s="270"/>
      <c r="N737" s="270"/>
      <c r="O737" s="249"/>
      <c r="P737" s="249"/>
      <c r="Q737" s="49">
        <v>2813910009</v>
      </c>
      <c r="R737" s="49" t="s">
        <v>1377</v>
      </c>
      <c r="S737" s="49">
        <f t="shared" si="148"/>
        <v>42.5</v>
      </c>
      <c r="T737" s="49">
        <f t="shared" si="149"/>
        <v>36.19</v>
      </c>
      <c r="U737" s="324">
        <v>36.83</v>
      </c>
      <c r="V737" s="353"/>
      <c r="Y737" s="49">
        <v>2813910009</v>
      </c>
      <c r="Z737" s="49" t="s">
        <v>1377</v>
      </c>
      <c r="AA737" s="324">
        <v>36.83</v>
      </c>
      <c r="AC737" s="405">
        <v>2813300680</v>
      </c>
      <c r="AD737" s="49" t="s">
        <v>1320</v>
      </c>
      <c r="AE737" s="406">
        <v>24.42</v>
      </c>
      <c r="AG737" s="405">
        <v>2813910065</v>
      </c>
      <c r="AH737" s="49" t="s">
        <v>1930</v>
      </c>
      <c r="AI737" s="406">
        <v>4.17</v>
      </c>
    </row>
    <row r="738" spans="2:35">
      <c r="B738" s="210"/>
      <c r="E738" s="211"/>
      <c r="F738" s="211"/>
      <c r="G738" s="216"/>
      <c r="K738" s="212"/>
      <c r="L738" s="270"/>
      <c r="M738" s="270"/>
      <c r="N738" s="270"/>
      <c r="O738" s="249"/>
      <c r="P738" s="249"/>
      <c r="Q738" s="49">
        <v>2813910010</v>
      </c>
      <c r="R738" s="49" t="s">
        <v>1379</v>
      </c>
      <c r="S738" s="49">
        <f t="shared" si="148"/>
        <v>42.5</v>
      </c>
      <c r="T738" s="49">
        <f t="shared" si="149"/>
        <v>36.19</v>
      </c>
      <c r="U738" s="324">
        <v>36.83</v>
      </c>
      <c r="V738" s="353"/>
      <c r="Y738" s="49">
        <v>2813910010</v>
      </c>
      <c r="Z738" s="49" t="s">
        <v>1379</v>
      </c>
      <c r="AA738" s="324">
        <v>36.83</v>
      </c>
      <c r="AC738" s="405">
        <v>2813301300</v>
      </c>
      <c r="AD738" s="49" t="s">
        <v>1847</v>
      </c>
      <c r="AE738" s="406">
        <v>20.03</v>
      </c>
      <c r="AG738" s="405">
        <v>2813910066</v>
      </c>
      <c r="AH738" s="49" t="s">
        <v>1931</v>
      </c>
      <c r="AI738" s="406">
        <v>8.23</v>
      </c>
    </row>
    <row r="739" spans="2:35">
      <c r="B739" s="210"/>
      <c r="E739" s="211"/>
      <c r="F739" s="211"/>
      <c r="G739" s="221" t="s">
        <v>1590</v>
      </c>
      <c r="H739" s="284"/>
      <c r="I739" s="285"/>
      <c r="J739" s="285">
        <f t="shared" ref="J739:J770" si="155">B740*$K$13</f>
        <v>2812003001</v>
      </c>
      <c r="K739" s="286">
        <f t="shared" ref="K739:K802" si="156">VLOOKUP(J739,$Q$14:$V$1164,3,FALSE)</f>
        <v>2135.0700000000002</v>
      </c>
      <c r="L739" s="287">
        <v>1814.81</v>
      </c>
      <c r="M739" s="287">
        <f t="shared" si="154"/>
        <v>1814.81</v>
      </c>
      <c r="N739" s="287">
        <f>K739*$N$11</f>
        <v>1814.8095000000001</v>
      </c>
      <c r="O739" s="249"/>
      <c r="P739" s="249"/>
      <c r="Q739" s="49">
        <v>2813910011</v>
      </c>
      <c r="R739" s="49" t="s">
        <v>1380</v>
      </c>
      <c r="S739" s="49">
        <f t="shared" si="148"/>
        <v>51.72</v>
      </c>
      <c r="T739" s="49">
        <f t="shared" si="149"/>
        <v>44.04</v>
      </c>
      <c r="U739" s="324">
        <v>44.82</v>
      </c>
      <c r="V739" s="353"/>
      <c r="Y739" s="49">
        <v>2813910011</v>
      </c>
      <c r="Z739" s="49" t="s">
        <v>1380</v>
      </c>
      <c r="AA739" s="324">
        <v>44.82</v>
      </c>
      <c r="AC739" s="405">
        <v>2813301780</v>
      </c>
      <c r="AD739" s="49" t="s">
        <v>1848</v>
      </c>
      <c r="AE739" s="406">
        <v>16.93</v>
      </c>
      <c r="AG739" s="405">
        <v>2813910067</v>
      </c>
      <c r="AH739" s="49" t="s">
        <v>1932</v>
      </c>
      <c r="AI739" s="406">
        <v>7.47</v>
      </c>
    </row>
    <row r="740" spans="2:35">
      <c r="B740" s="280">
        <v>2812003001</v>
      </c>
      <c r="C740" s="285"/>
      <c r="D740" s="350"/>
      <c r="E740" s="282">
        <f t="shared" ref="E740:E803" si="157">VLOOKUP(B740,$Q$14:$V$1164,3,FALSE)</f>
        <v>2135.0700000000002</v>
      </c>
      <c r="F740" s="287">
        <v>1814.81</v>
      </c>
      <c r="G740" s="288" t="s">
        <v>780</v>
      </c>
      <c r="H740" s="284"/>
      <c r="I740" s="285"/>
      <c r="J740" s="285">
        <f t="shared" si="155"/>
        <v>2812002980</v>
      </c>
      <c r="K740" s="286">
        <f t="shared" si="156"/>
        <v>10.99</v>
      </c>
      <c r="L740" s="287">
        <v>9.34</v>
      </c>
      <c r="M740" s="287">
        <f t="shared" si="154"/>
        <v>9.34</v>
      </c>
      <c r="N740" s="287">
        <f t="shared" ref="N740:N768" si="158">K740*$N$11</f>
        <v>9.3414999999999999</v>
      </c>
      <c r="O740" s="249"/>
      <c r="P740" s="249"/>
      <c r="Q740" s="49">
        <v>2813910012</v>
      </c>
      <c r="R740" s="49" t="s">
        <v>1382</v>
      </c>
      <c r="S740" s="49">
        <f t="shared" si="148"/>
        <v>42.49</v>
      </c>
      <c r="T740" s="49">
        <f t="shared" si="149"/>
        <v>36.18</v>
      </c>
      <c r="U740" s="324">
        <v>36.82</v>
      </c>
      <c r="V740" s="353"/>
      <c r="Y740" s="49">
        <v>2813910012</v>
      </c>
      <c r="Z740" s="49" t="s">
        <v>1382</v>
      </c>
      <c r="AA740" s="324">
        <v>36.82</v>
      </c>
      <c r="AC740" s="401">
        <v>2813301980</v>
      </c>
      <c r="AD740" t="s">
        <v>1849</v>
      </c>
      <c r="AE740" s="406">
        <v>24.3</v>
      </c>
      <c r="AG740" s="401">
        <v>2813910068</v>
      </c>
      <c r="AH740" t="s">
        <v>1933</v>
      </c>
      <c r="AI740" s="406">
        <v>2.4300000000000002</v>
      </c>
    </row>
    <row r="741" spans="2:35">
      <c r="B741" s="280">
        <v>2812002980</v>
      </c>
      <c r="C741" s="285"/>
      <c r="D741" s="350"/>
      <c r="E741" s="282">
        <f t="shared" si="157"/>
        <v>10.99</v>
      </c>
      <c r="F741" s="287">
        <v>9.34</v>
      </c>
      <c r="G741" s="288" t="s">
        <v>781</v>
      </c>
      <c r="H741" s="284"/>
      <c r="I741" s="285"/>
      <c r="J741" s="285">
        <f t="shared" si="155"/>
        <v>2812004000</v>
      </c>
      <c r="K741" s="286">
        <f t="shared" si="156"/>
        <v>130.25</v>
      </c>
      <c r="L741" s="287">
        <v>110.71</v>
      </c>
      <c r="M741" s="287">
        <f t="shared" si="154"/>
        <v>110.71</v>
      </c>
      <c r="N741" s="287">
        <f t="shared" si="158"/>
        <v>110.71249999999999</v>
      </c>
      <c r="O741" s="249"/>
      <c r="P741" s="249"/>
      <c r="Q741" s="49">
        <v>2813910013</v>
      </c>
      <c r="R741" s="49" t="s">
        <v>1384</v>
      </c>
      <c r="S741" s="49">
        <f t="shared" si="148"/>
        <v>42.49</v>
      </c>
      <c r="T741" s="49">
        <f t="shared" si="149"/>
        <v>36.18</v>
      </c>
      <c r="U741" s="324">
        <v>36.82</v>
      </c>
      <c r="V741" s="353"/>
      <c r="Y741" s="49">
        <v>2813910013</v>
      </c>
      <c r="Z741" s="49" t="s">
        <v>1384</v>
      </c>
      <c r="AA741" s="324">
        <v>36.82</v>
      </c>
      <c r="AC741" s="401">
        <v>2813302200</v>
      </c>
      <c r="AD741" t="s">
        <v>1324</v>
      </c>
      <c r="AE741" s="406">
        <v>16.16</v>
      </c>
      <c r="AG741" s="401">
        <v>2813910069</v>
      </c>
      <c r="AH741" t="s">
        <v>1934</v>
      </c>
      <c r="AI741" s="406">
        <v>2.68</v>
      </c>
    </row>
    <row r="742" spans="2:35">
      <c r="B742" s="280">
        <v>2812004000</v>
      </c>
      <c r="C742" s="285"/>
      <c r="D742" s="350"/>
      <c r="E742" s="282">
        <f t="shared" si="157"/>
        <v>130.25</v>
      </c>
      <c r="F742" s="287">
        <v>110.71</v>
      </c>
      <c r="G742" s="288" t="s">
        <v>782</v>
      </c>
      <c r="H742" s="284"/>
      <c r="I742" s="285"/>
      <c r="J742" s="285">
        <f t="shared" si="155"/>
        <v>2812004600</v>
      </c>
      <c r="K742" s="286">
        <f t="shared" si="156"/>
        <v>642.58000000000004</v>
      </c>
      <c r="L742" s="287">
        <v>546.19000000000005</v>
      </c>
      <c r="M742" s="287">
        <f t="shared" si="154"/>
        <v>546.19000000000005</v>
      </c>
      <c r="N742" s="287">
        <f t="shared" si="158"/>
        <v>546.19299999999998</v>
      </c>
      <c r="O742" s="249"/>
      <c r="P742" s="249"/>
      <c r="Q742" s="49">
        <v>2813910014</v>
      </c>
      <c r="R742" s="49" t="s">
        <v>1385</v>
      </c>
      <c r="S742" s="49">
        <f t="shared" si="148"/>
        <v>42.5</v>
      </c>
      <c r="T742" s="49">
        <f t="shared" si="149"/>
        <v>36.19</v>
      </c>
      <c r="U742" s="324">
        <v>36.83</v>
      </c>
      <c r="V742" s="353"/>
      <c r="Y742" s="49">
        <v>2813910014</v>
      </c>
      <c r="Z742" s="49" t="s">
        <v>1385</v>
      </c>
      <c r="AA742" s="324">
        <v>36.83</v>
      </c>
      <c r="AC742" s="405">
        <v>2813302800</v>
      </c>
      <c r="AD742" s="49" t="s">
        <v>1325</v>
      </c>
      <c r="AE742" s="406">
        <v>15.09</v>
      </c>
      <c r="AG742" s="405">
        <v>2813910070</v>
      </c>
      <c r="AH742" s="49" t="s">
        <v>1935</v>
      </c>
      <c r="AI742" s="406">
        <v>2.52</v>
      </c>
    </row>
    <row r="743" spans="2:35">
      <c r="B743" s="280">
        <v>2812004600</v>
      </c>
      <c r="C743" s="285"/>
      <c r="D743" s="350"/>
      <c r="E743" s="282">
        <f t="shared" si="157"/>
        <v>642.58000000000004</v>
      </c>
      <c r="F743" s="287">
        <v>546.19000000000005</v>
      </c>
      <c r="G743" s="288" t="s">
        <v>783</v>
      </c>
      <c r="H743" s="284"/>
      <c r="I743" s="285"/>
      <c r="J743" s="285">
        <f t="shared" si="155"/>
        <v>2812004601</v>
      </c>
      <c r="K743" s="286">
        <f t="shared" si="156"/>
        <v>783.03</v>
      </c>
      <c r="L743" s="287">
        <v>665.58</v>
      </c>
      <c r="M743" s="287">
        <f t="shared" si="154"/>
        <v>665.58</v>
      </c>
      <c r="N743" s="287">
        <f t="shared" si="158"/>
        <v>665.57549999999992</v>
      </c>
      <c r="O743" s="249"/>
      <c r="P743" s="249"/>
      <c r="Q743" s="49">
        <v>2813910015</v>
      </c>
      <c r="R743" s="49" t="s">
        <v>1386</v>
      </c>
      <c r="S743" s="49">
        <f t="shared" si="148"/>
        <v>42.5</v>
      </c>
      <c r="T743" s="49">
        <f t="shared" si="149"/>
        <v>36.19</v>
      </c>
      <c r="U743" s="324">
        <v>36.83</v>
      </c>
      <c r="V743" s="353"/>
      <c r="Y743" s="49">
        <v>2813910015</v>
      </c>
      <c r="Z743" s="49" t="s">
        <v>1386</v>
      </c>
      <c r="AA743" s="324">
        <v>36.83</v>
      </c>
      <c r="AC743" s="405">
        <v>2813305180</v>
      </c>
      <c r="AD743" s="49" t="s">
        <v>1326</v>
      </c>
      <c r="AE743" s="406">
        <v>110.19</v>
      </c>
      <c r="AG743" s="405">
        <v>2813910071</v>
      </c>
      <c r="AH743" s="49" t="s">
        <v>1936</v>
      </c>
      <c r="AI743" s="406">
        <v>2.25</v>
      </c>
    </row>
    <row r="744" spans="2:35">
      <c r="B744" s="280">
        <v>2812004601</v>
      </c>
      <c r="C744" s="285"/>
      <c r="D744" s="350"/>
      <c r="E744" s="282">
        <f t="shared" si="157"/>
        <v>783.03</v>
      </c>
      <c r="F744" s="287">
        <v>665.58</v>
      </c>
      <c r="G744" s="288" t="s">
        <v>784</v>
      </c>
      <c r="H744" s="284"/>
      <c r="I744" s="285"/>
      <c r="J744" s="285">
        <f t="shared" si="155"/>
        <v>2812004602</v>
      </c>
      <c r="K744" s="286">
        <f t="shared" si="156"/>
        <v>3.73</v>
      </c>
      <c r="L744" s="287">
        <v>3.17</v>
      </c>
      <c r="M744" s="287">
        <f t="shared" si="154"/>
        <v>3.17</v>
      </c>
      <c r="N744" s="287">
        <f t="shared" si="158"/>
        <v>3.1705000000000001</v>
      </c>
      <c r="O744" s="249"/>
      <c r="P744" s="249"/>
      <c r="Q744" s="49">
        <v>2813910016</v>
      </c>
      <c r="R744" s="49" t="s">
        <v>1387</v>
      </c>
      <c r="S744" s="49">
        <f t="shared" si="148"/>
        <v>42.5</v>
      </c>
      <c r="T744" s="49">
        <f t="shared" si="149"/>
        <v>36.19</v>
      </c>
      <c r="U744" s="324">
        <v>36.83</v>
      </c>
      <c r="V744" s="353"/>
      <c r="Y744" s="49">
        <v>2813910016</v>
      </c>
      <c r="Z744" s="49" t="s">
        <v>1387</v>
      </c>
      <c r="AA744" s="324">
        <v>36.83</v>
      </c>
      <c r="AC744" s="405">
        <v>2813310000</v>
      </c>
      <c r="AD744" s="49" t="s">
        <v>1327</v>
      </c>
      <c r="AE744" s="406">
        <v>447.79</v>
      </c>
      <c r="AG744" s="405">
        <v>2813910072</v>
      </c>
      <c r="AH744" s="49" t="s">
        <v>1937</v>
      </c>
      <c r="AI744" s="406">
        <v>4.43</v>
      </c>
    </row>
    <row r="745" spans="2:35">
      <c r="B745" s="280">
        <v>2812004602</v>
      </c>
      <c r="C745" s="285"/>
      <c r="D745" s="350"/>
      <c r="E745" s="282">
        <f t="shared" si="157"/>
        <v>3.73</v>
      </c>
      <c r="F745" s="287">
        <v>3.17</v>
      </c>
      <c r="G745" s="288" t="s">
        <v>785</v>
      </c>
      <c r="H745" s="284"/>
      <c r="I745" s="285"/>
      <c r="J745" s="285">
        <f t="shared" si="155"/>
        <v>2812004603</v>
      </c>
      <c r="K745" s="286">
        <f t="shared" si="156"/>
        <v>3.73</v>
      </c>
      <c r="L745" s="287">
        <v>3.17</v>
      </c>
      <c r="M745" s="287">
        <f t="shared" si="154"/>
        <v>3.17</v>
      </c>
      <c r="N745" s="287">
        <f t="shared" si="158"/>
        <v>3.1705000000000001</v>
      </c>
      <c r="O745" s="249"/>
      <c r="P745" s="249"/>
      <c r="Q745" s="49">
        <v>2813910017</v>
      </c>
      <c r="R745" s="49" t="s">
        <v>1388</v>
      </c>
      <c r="S745" s="49">
        <f t="shared" si="148"/>
        <v>42.5</v>
      </c>
      <c r="T745" s="49">
        <f t="shared" si="149"/>
        <v>36.19</v>
      </c>
      <c r="U745" s="324">
        <v>36.83</v>
      </c>
      <c r="V745" s="353"/>
      <c r="Y745" s="49">
        <v>2813910017</v>
      </c>
      <c r="Z745" s="49" t="s">
        <v>1388</v>
      </c>
      <c r="AA745" s="324">
        <v>36.83</v>
      </c>
      <c r="AC745" s="405">
        <v>2813310381</v>
      </c>
      <c r="AD745" s="49" t="s">
        <v>1850</v>
      </c>
      <c r="AE745" s="325">
        <v>47.67</v>
      </c>
      <c r="AG745" s="405">
        <v>2813910073</v>
      </c>
      <c r="AH745" s="49" t="s">
        <v>1938</v>
      </c>
      <c r="AI745" s="325">
        <v>2.91</v>
      </c>
    </row>
    <row r="746" spans="2:35">
      <c r="B746" s="280">
        <v>2812004603</v>
      </c>
      <c r="C746" s="285"/>
      <c r="D746" s="350"/>
      <c r="E746" s="282">
        <f t="shared" si="157"/>
        <v>3.73</v>
      </c>
      <c r="F746" s="287">
        <v>3.17</v>
      </c>
      <c r="G746" s="288" t="s">
        <v>786</v>
      </c>
      <c r="H746" s="284"/>
      <c r="I746" s="285"/>
      <c r="J746" s="285">
        <f t="shared" si="155"/>
        <v>2812013001</v>
      </c>
      <c r="K746" s="286">
        <f t="shared" si="156"/>
        <v>5982.12</v>
      </c>
      <c r="L746" s="287">
        <v>5084.8</v>
      </c>
      <c r="M746" s="287">
        <f t="shared" si="154"/>
        <v>5084.8</v>
      </c>
      <c r="N746" s="287">
        <f t="shared" si="158"/>
        <v>5084.8019999999997</v>
      </c>
      <c r="O746" s="249"/>
      <c r="P746" s="249"/>
      <c r="Q746" s="49">
        <v>2813910018</v>
      </c>
      <c r="R746" s="49" t="s">
        <v>1389</v>
      </c>
      <c r="S746" s="49">
        <f t="shared" si="148"/>
        <v>65.16</v>
      </c>
      <c r="T746" s="49">
        <f t="shared" si="149"/>
        <v>55.49</v>
      </c>
      <c r="U746" s="324">
        <v>56.48</v>
      </c>
      <c r="V746" s="353"/>
      <c r="Y746" s="49">
        <v>2813910018</v>
      </c>
      <c r="Z746" s="49" t="s">
        <v>1389</v>
      </c>
      <c r="AA746" s="324">
        <v>56.48</v>
      </c>
      <c r="AC746" s="405">
        <v>2813310780</v>
      </c>
      <c r="AD746" s="49" t="s">
        <v>1329</v>
      </c>
      <c r="AE746" s="325">
        <v>22.97</v>
      </c>
      <c r="AG746" s="405">
        <v>2813910074</v>
      </c>
      <c r="AH746" s="49" t="s">
        <v>1939</v>
      </c>
      <c r="AI746" s="325">
        <v>3.68</v>
      </c>
    </row>
    <row r="747" spans="2:35">
      <c r="B747" s="280">
        <v>2812013001</v>
      </c>
      <c r="C747" s="285"/>
      <c r="D747" s="350"/>
      <c r="E747" s="282">
        <f t="shared" si="157"/>
        <v>5982.12</v>
      </c>
      <c r="F747" s="287">
        <v>5084.8</v>
      </c>
      <c r="G747" s="288" t="s">
        <v>787</v>
      </c>
      <c r="H747" s="284"/>
      <c r="I747" s="285"/>
      <c r="J747" s="285">
        <f t="shared" si="155"/>
        <v>2812014000</v>
      </c>
      <c r="K747" s="286">
        <f t="shared" si="156"/>
        <v>31.25</v>
      </c>
      <c r="L747" s="287">
        <v>26.56</v>
      </c>
      <c r="M747" s="287">
        <f t="shared" si="154"/>
        <v>26.56</v>
      </c>
      <c r="N747" s="287">
        <f t="shared" si="158"/>
        <v>26.5625</v>
      </c>
      <c r="O747" s="249"/>
      <c r="P747" s="249"/>
      <c r="Q747" s="49">
        <v>2813910019</v>
      </c>
      <c r="R747" s="49" t="s">
        <v>1390</v>
      </c>
      <c r="S747" s="49">
        <f t="shared" si="148"/>
        <v>65.16</v>
      </c>
      <c r="T747" s="49">
        <f t="shared" si="149"/>
        <v>55.49</v>
      </c>
      <c r="U747" s="324">
        <v>56.48</v>
      </c>
      <c r="V747" s="353"/>
      <c r="Y747" s="49">
        <v>2813910019</v>
      </c>
      <c r="Z747" s="49" t="s">
        <v>1390</v>
      </c>
      <c r="AA747" s="324">
        <v>56.48</v>
      </c>
      <c r="AC747" s="405">
        <v>2813311300</v>
      </c>
      <c r="AD747" s="49" t="s">
        <v>1851</v>
      </c>
      <c r="AE747" s="325">
        <v>20.96</v>
      </c>
      <c r="AG747" s="405">
        <v>2813910075</v>
      </c>
      <c r="AH747" s="49" t="s">
        <v>1940</v>
      </c>
      <c r="AI747" s="325">
        <v>5.22</v>
      </c>
    </row>
    <row r="748" spans="2:35">
      <c r="B748" s="280">
        <v>2812014000</v>
      </c>
      <c r="C748" s="285"/>
      <c r="D748" s="350"/>
      <c r="E748" s="282">
        <f t="shared" si="157"/>
        <v>31.25</v>
      </c>
      <c r="F748" s="287">
        <v>26.56</v>
      </c>
      <c r="G748" s="288" t="s">
        <v>788</v>
      </c>
      <c r="H748" s="284"/>
      <c r="I748" s="285"/>
      <c r="J748" s="285">
        <f t="shared" si="155"/>
        <v>2812022800</v>
      </c>
      <c r="K748" s="286">
        <f t="shared" si="156"/>
        <v>1026.43</v>
      </c>
      <c r="L748" s="287">
        <v>872.47</v>
      </c>
      <c r="M748" s="287">
        <f t="shared" si="154"/>
        <v>872.47</v>
      </c>
      <c r="N748" s="287">
        <f t="shared" si="158"/>
        <v>872.46550000000002</v>
      </c>
      <c r="O748" s="249"/>
      <c r="P748" s="249"/>
      <c r="Q748" s="49">
        <v>2813910020</v>
      </c>
      <c r="R748" s="49" t="s">
        <v>1391</v>
      </c>
      <c r="S748" s="49">
        <f t="shared" si="148"/>
        <v>79.28</v>
      </c>
      <c r="T748" s="49">
        <f t="shared" si="149"/>
        <v>67.52</v>
      </c>
      <c r="U748" s="324">
        <v>68.709999999999994</v>
      </c>
      <c r="V748" s="353"/>
      <c r="Y748" s="49">
        <v>2813910020</v>
      </c>
      <c r="Z748" s="49" t="s">
        <v>1391</v>
      </c>
      <c r="AA748" s="324">
        <v>68.709999999999994</v>
      </c>
      <c r="AC748" s="405">
        <v>2813311780</v>
      </c>
      <c r="AD748" s="49" t="s">
        <v>1852</v>
      </c>
      <c r="AE748" s="325">
        <v>17.829999999999998</v>
      </c>
      <c r="AG748" s="405">
        <v>2813910076</v>
      </c>
      <c r="AH748" s="49" t="s">
        <v>1941</v>
      </c>
      <c r="AI748" s="325">
        <v>2.6</v>
      </c>
    </row>
    <row r="749" spans="2:35">
      <c r="B749" s="280">
        <v>2812022800</v>
      </c>
      <c r="C749" s="285"/>
      <c r="D749" s="350"/>
      <c r="E749" s="282">
        <f t="shared" si="157"/>
        <v>1026.43</v>
      </c>
      <c r="F749" s="287">
        <v>872.47</v>
      </c>
      <c r="G749" s="288" t="s">
        <v>790</v>
      </c>
      <c r="H749" s="284"/>
      <c r="I749" s="285"/>
      <c r="J749" s="285">
        <f t="shared" si="155"/>
        <v>2812024080</v>
      </c>
      <c r="K749" s="286">
        <f t="shared" si="156"/>
        <v>3364.57</v>
      </c>
      <c r="L749" s="287">
        <v>2859.88</v>
      </c>
      <c r="M749" s="287">
        <f t="shared" si="154"/>
        <v>2859.88</v>
      </c>
      <c r="N749" s="287">
        <f t="shared" si="158"/>
        <v>2859.8845000000001</v>
      </c>
      <c r="O749" s="249"/>
      <c r="P749" s="249"/>
      <c r="Q749" s="49">
        <v>2813910021</v>
      </c>
      <c r="R749" s="49" t="s">
        <v>1392</v>
      </c>
      <c r="S749" s="49">
        <f t="shared" si="148"/>
        <v>65.16</v>
      </c>
      <c r="T749" s="49">
        <f t="shared" si="149"/>
        <v>55.49</v>
      </c>
      <c r="U749" s="324">
        <v>56.48</v>
      </c>
      <c r="V749" s="353"/>
      <c r="Y749" s="49">
        <v>2813910021</v>
      </c>
      <c r="Z749" s="49" t="s">
        <v>1392</v>
      </c>
      <c r="AA749" s="324">
        <v>56.48</v>
      </c>
      <c r="AC749" s="405">
        <v>2813311980</v>
      </c>
      <c r="AD749" s="49" t="s">
        <v>1853</v>
      </c>
      <c r="AE749" s="325">
        <v>24.16</v>
      </c>
      <c r="AG749" s="405">
        <v>2813910077</v>
      </c>
      <c r="AH749" s="49" t="s">
        <v>1942</v>
      </c>
      <c r="AI749" s="325">
        <v>3.25</v>
      </c>
    </row>
    <row r="750" spans="2:35">
      <c r="B750" s="280">
        <v>2812024080</v>
      </c>
      <c r="C750" s="285"/>
      <c r="D750" s="350"/>
      <c r="E750" s="282">
        <f t="shared" si="157"/>
        <v>3364.57</v>
      </c>
      <c r="F750" s="287">
        <v>2859.88</v>
      </c>
      <c r="G750" s="288" t="s">
        <v>792</v>
      </c>
      <c r="H750" s="284"/>
      <c r="I750" s="285"/>
      <c r="J750" s="285">
        <f t="shared" si="155"/>
        <v>2812024081</v>
      </c>
      <c r="K750" s="286">
        <f t="shared" si="156"/>
        <v>1869.9</v>
      </c>
      <c r="L750" s="287">
        <v>1589.42</v>
      </c>
      <c r="M750" s="287">
        <f t="shared" si="154"/>
        <v>1589.42</v>
      </c>
      <c r="N750" s="287">
        <f t="shared" si="158"/>
        <v>1589.415</v>
      </c>
      <c r="O750" s="249"/>
      <c r="P750" s="249"/>
      <c r="Q750" s="49">
        <v>2813910022</v>
      </c>
      <c r="R750" s="49" t="s">
        <v>1393</v>
      </c>
      <c r="S750" s="49">
        <f t="shared" si="148"/>
        <v>65.19</v>
      </c>
      <c r="T750" s="49">
        <f t="shared" si="149"/>
        <v>55.52</v>
      </c>
      <c r="U750" s="324">
        <v>56.5</v>
      </c>
      <c r="V750" s="353"/>
      <c r="Y750" s="49">
        <v>2813910022</v>
      </c>
      <c r="Z750" s="49" t="s">
        <v>1393</v>
      </c>
      <c r="AA750" s="324">
        <v>56.5</v>
      </c>
      <c r="AC750" s="405">
        <v>2813316280</v>
      </c>
      <c r="AD750" s="49" t="s">
        <v>1334</v>
      </c>
      <c r="AE750" s="325">
        <v>7.65</v>
      </c>
      <c r="AG750" s="405">
        <v>2813910078</v>
      </c>
      <c r="AH750" s="49" t="s">
        <v>1943</v>
      </c>
      <c r="AI750" s="325">
        <v>5.71</v>
      </c>
    </row>
    <row r="751" spans="2:35">
      <c r="B751" s="280">
        <v>2812024081</v>
      </c>
      <c r="C751" s="285"/>
      <c r="D751" s="350"/>
      <c r="E751" s="282">
        <f t="shared" si="157"/>
        <v>1869.9</v>
      </c>
      <c r="F751" s="287">
        <v>1589.42</v>
      </c>
      <c r="G751" s="288" t="s">
        <v>791</v>
      </c>
      <c r="H751" s="284"/>
      <c r="I751" s="285"/>
      <c r="J751" s="285">
        <f t="shared" si="155"/>
        <v>2812043001</v>
      </c>
      <c r="K751" s="286">
        <f t="shared" si="156"/>
        <v>228.57</v>
      </c>
      <c r="L751" s="287">
        <v>194.28</v>
      </c>
      <c r="M751" s="287">
        <f t="shared" si="154"/>
        <v>194.28</v>
      </c>
      <c r="N751" s="287">
        <f t="shared" si="158"/>
        <v>194.28449999999998</v>
      </c>
      <c r="O751" s="249"/>
      <c r="P751" s="249"/>
      <c r="Q751" s="49">
        <v>2813910023</v>
      </c>
      <c r="R751" s="49" t="s">
        <v>1394</v>
      </c>
      <c r="S751" s="49">
        <f t="shared" si="148"/>
        <v>65.16</v>
      </c>
      <c r="T751" s="49">
        <f t="shared" si="149"/>
        <v>55.49</v>
      </c>
      <c r="U751" s="324">
        <v>56.48</v>
      </c>
      <c r="V751" s="353"/>
      <c r="Y751" s="49">
        <v>2813910023</v>
      </c>
      <c r="Z751" s="49" t="s">
        <v>1394</v>
      </c>
      <c r="AA751" s="324">
        <v>56.48</v>
      </c>
      <c r="AC751" s="405">
        <v>2813320000</v>
      </c>
      <c r="AD751" s="49" t="s">
        <v>1854</v>
      </c>
      <c r="AE751" s="325">
        <v>107.89</v>
      </c>
      <c r="AG751" s="405">
        <v>2813910079</v>
      </c>
      <c r="AH751" s="49" t="s">
        <v>1944</v>
      </c>
      <c r="AI751" s="325">
        <v>4.38</v>
      </c>
    </row>
    <row r="752" spans="2:35">
      <c r="B752" s="280">
        <v>2812043001</v>
      </c>
      <c r="C752" s="285"/>
      <c r="D752" s="350"/>
      <c r="E752" s="282">
        <f t="shared" si="157"/>
        <v>228.57</v>
      </c>
      <c r="F752" s="287">
        <v>194.28</v>
      </c>
      <c r="G752" s="288" t="s">
        <v>794</v>
      </c>
      <c r="H752" s="284"/>
      <c r="I752" s="285"/>
      <c r="J752" s="285">
        <f t="shared" si="155"/>
        <v>2812034000</v>
      </c>
      <c r="K752" s="286">
        <f t="shared" si="156"/>
        <v>1754.03</v>
      </c>
      <c r="L752" s="287">
        <v>1490.93</v>
      </c>
      <c r="M752" s="287">
        <f t="shared" si="154"/>
        <v>1490.93</v>
      </c>
      <c r="N752" s="287">
        <f t="shared" si="158"/>
        <v>1490.9254999999998</v>
      </c>
      <c r="O752" s="249"/>
      <c r="P752" s="249"/>
      <c r="Q752" s="49">
        <v>2813910024</v>
      </c>
      <c r="R752" s="49" t="s">
        <v>1395</v>
      </c>
      <c r="S752" s="49">
        <f t="shared" si="148"/>
        <v>65.19</v>
      </c>
      <c r="T752" s="49">
        <f t="shared" si="149"/>
        <v>55.52</v>
      </c>
      <c r="U752" s="324">
        <v>56.5</v>
      </c>
      <c r="V752" s="353"/>
      <c r="Y752" s="49">
        <v>2813910024</v>
      </c>
      <c r="Z752" s="49" t="s">
        <v>1395</v>
      </c>
      <c r="AA752" s="324">
        <v>56.5</v>
      </c>
      <c r="AC752" s="405">
        <v>2813320780</v>
      </c>
      <c r="AD752" s="49" t="s">
        <v>1336</v>
      </c>
      <c r="AE752" s="325">
        <v>41.1</v>
      </c>
      <c r="AG752" s="405">
        <v>2813910080</v>
      </c>
      <c r="AH752" s="49" t="s">
        <v>1945</v>
      </c>
      <c r="AI752" s="325">
        <v>6.64</v>
      </c>
    </row>
    <row r="753" spans="2:35">
      <c r="B753" s="280">
        <v>2812034000</v>
      </c>
      <c r="C753" s="285"/>
      <c r="D753" s="350"/>
      <c r="E753" s="282">
        <f t="shared" si="157"/>
        <v>1754.03</v>
      </c>
      <c r="F753" s="287">
        <v>1490.93</v>
      </c>
      <c r="G753" s="288" t="s">
        <v>795</v>
      </c>
      <c r="H753" s="284"/>
      <c r="I753" s="285"/>
      <c r="J753" s="285">
        <f t="shared" si="155"/>
        <v>2812034080</v>
      </c>
      <c r="K753" s="286">
        <f t="shared" si="156"/>
        <v>3364.57</v>
      </c>
      <c r="L753" s="287">
        <v>2859.88</v>
      </c>
      <c r="M753" s="287">
        <f t="shared" si="154"/>
        <v>2859.88</v>
      </c>
      <c r="N753" s="287">
        <f t="shared" si="158"/>
        <v>2859.8845000000001</v>
      </c>
      <c r="O753" s="249"/>
      <c r="P753" s="249"/>
      <c r="Q753" s="49">
        <v>2813910025</v>
      </c>
      <c r="R753" s="49" t="s">
        <v>1396</v>
      </c>
      <c r="S753" s="49">
        <f t="shared" si="148"/>
        <v>65.16</v>
      </c>
      <c r="T753" s="49">
        <f t="shared" si="149"/>
        <v>55.49</v>
      </c>
      <c r="U753" s="324">
        <v>56.48</v>
      </c>
      <c r="V753" s="353"/>
      <c r="Y753" s="49">
        <v>2813910025</v>
      </c>
      <c r="Z753" s="49" t="s">
        <v>1396</v>
      </c>
      <c r="AA753" s="324">
        <v>56.48</v>
      </c>
      <c r="AC753" s="405">
        <v>2813326280</v>
      </c>
      <c r="AD753" s="49" t="s">
        <v>1338</v>
      </c>
      <c r="AE753" s="325">
        <v>8.69</v>
      </c>
      <c r="AG753" s="405">
        <v>2813910081</v>
      </c>
      <c r="AH753" s="49" t="s">
        <v>1946</v>
      </c>
      <c r="AI753" s="325">
        <v>3.13</v>
      </c>
    </row>
    <row r="754" spans="2:35">
      <c r="B754" s="280">
        <v>2812034080</v>
      </c>
      <c r="C754" s="285"/>
      <c r="D754" s="350"/>
      <c r="E754" s="282">
        <f t="shared" si="157"/>
        <v>3364.57</v>
      </c>
      <c r="F754" s="287">
        <v>2859.88</v>
      </c>
      <c r="G754" s="288" t="s">
        <v>796</v>
      </c>
      <c r="H754" s="284"/>
      <c r="I754" s="285"/>
      <c r="J754" s="285">
        <f t="shared" si="155"/>
        <v>2812034081</v>
      </c>
      <c r="K754" s="286">
        <f t="shared" si="156"/>
        <v>1869.9</v>
      </c>
      <c r="L754" s="287">
        <v>1589.42</v>
      </c>
      <c r="M754" s="287">
        <f t="shared" si="154"/>
        <v>1589.42</v>
      </c>
      <c r="N754" s="287">
        <f t="shared" si="158"/>
        <v>1589.415</v>
      </c>
      <c r="O754" s="249"/>
      <c r="P754" s="249"/>
      <c r="Q754" s="49">
        <v>2813910026</v>
      </c>
      <c r="R754" s="49" t="s">
        <v>1397</v>
      </c>
      <c r="S754" s="49">
        <f t="shared" si="148"/>
        <v>65.16</v>
      </c>
      <c r="T754" s="49">
        <f t="shared" si="149"/>
        <v>55.49</v>
      </c>
      <c r="U754" s="324">
        <v>56.48</v>
      </c>
      <c r="V754" s="353"/>
      <c r="Y754" s="49">
        <v>2813910026</v>
      </c>
      <c r="Z754" s="49" t="s">
        <v>1397</v>
      </c>
      <c r="AA754" s="324">
        <v>56.48</v>
      </c>
      <c r="AC754" s="405">
        <v>2813330000</v>
      </c>
      <c r="AD754" s="49" t="s">
        <v>1340</v>
      </c>
      <c r="AE754" s="325">
        <v>399.82</v>
      </c>
      <c r="AG754" s="405">
        <v>2813910082</v>
      </c>
      <c r="AH754" s="49" t="s">
        <v>1947</v>
      </c>
      <c r="AI754" s="325">
        <v>4.3</v>
      </c>
    </row>
    <row r="755" spans="2:35">
      <c r="B755" s="280">
        <v>2812034081</v>
      </c>
      <c r="C755" s="285"/>
      <c r="D755" s="350"/>
      <c r="E755" s="282">
        <f t="shared" si="157"/>
        <v>1869.9</v>
      </c>
      <c r="F755" s="287">
        <v>1589.42</v>
      </c>
      <c r="G755" s="288" t="s">
        <v>795</v>
      </c>
      <c r="H755" s="284"/>
      <c r="I755" s="285"/>
      <c r="J755" s="285">
        <f t="shared" si="155"/>
        <v>2812042801</v>
      </c>
      <c r="K755" s="286">
        <f t="shared" si="156"/>
        <v>519.48</v>
      </c>
      <c r="L755" s="287">
        <v>441.56</v>
      </c>
      <c r="M755" s="287">
        <f t="shared" si="154"/>
        <v>441.56</v>
      </c>
      <c r="N755" s="287">
        <f t="shared" si="158"/>
        <v>441.55799999999999</v>
      </c>
      <c r="O755" s="249"/>
      <c r="P755" s="249"/>
      <c r="Q755" s="49">
        <v>2813910027</v>
      </c>
      <c r="R755" s="49" t="s">
        <v>1398</v>
      </c>
      <c r="S755" s="49">
        <f t="shared" si="148"/>
        <v>8.4600000000000009</v>
      </c>
      <c r="T755" s="49">
        <f t="shared" si="149"/>
        <v>7.2</v>
      </c>
      <c r="U755" s="324">
        <v>7.33</v>
      </c>
      <c r="V755" s="353"/>
      <c r="Y755" s="49">
        <v>2813910027</v>
      </c>
      <c r="Z755" s="49" t="s">
        <v>1398</v>
      </c>
      <c r="AA755" s="324">
        <v>7.33</v>
      </c>
      <c r="AC755" s="405">
        <v>2813332200</v>
      </c>
      <c r="AD755" s="49" t="s">
        <v>1341</v>
      </c>
      <c r="AE755" s="325">
        <v>10.31</v>
      </c>
      <c r="AG755" s="405">
        <v>2813910083</v>
      </c>
      <c r="AH755" s="49" t="s">
        <v>1948</v>
      </c>
      <c r="AI755" s="325">
        <v>6.39</v>
      </c>
    </row>
    <row r="756" spans="2:35">
      <c r="B756" s="280">
        <v>2812042801</v>
      </c>
      <c r="C756" s="285"/>
      <c r="D756" s="350"/>
      <c r="E756" s="282">
        <f t="shared" si="157"/>
        <v>519.48</v>
      </c>
      <c r="F756" s="287">
        <v>441.56</v>
      </c>
      <c r="G756" s="288" t="s">
        <v>798</v>
      </c>
      <c r="H756" s="284"/>
      <c r="I756" s="285"/>
      <c r="J756" s="285">
        <f t="shared" si="155"/>
        <v>2812064000</v>
      </c>
      <c r="K756" s="286">
        <f t="shared" si="156"/>
        <v>127.24</v>
      </c>
      <c r="L756" s="287">
        <v>108.15</v>
      </c>
      <c r="M756" s="287">
        <f t="shared" si="154"/>
        <v>108.15</v>
      </c>
      <c r="N756" s="287">
        <f t="shared" si="158"/>
        <v>108.154</v>
      </c>
      <c r="O756" s="249"/>
      <c r="P756" s="249"/>
      <c r="Q756" s="49">
        <v>2813910028</v>
      </c>
      <c r="R756" s="49" t="s">
        <v>1399</v>
      </c>
      <c r="S756" s="49">
        <f t="shared" si="148"/>
        <v>8.4600000000000009</v>
      </c>
      <c r="T756" s="49">
        <f t="shared" si="149"/>
        <v>7.2</v>
      </c>
      <c r="U756" s="324">
        <v>7.33</v>
      </c>
      <c r="V756" s="353"/>
      <c r="Y756" s="49">
        <v>2813910028</v>
      </c>
      <c r="Z756" s="49" t="s">
        <v>1399</v>
      </c>
      <c r="AA756" s="324">
        <v>7.33</v>
      </c>
      <c r="AC756" s="401">
        <v>2813332800</v>
      </c>
      <c r="AD756" t="s">
        <v>1342</v>
      </c>
      <c r="AE756" s="325">
        <v>4.87</v>
      </c>
      <c r="AG756" s="401">
        <v>2813910084</v>
      </c>
      <c r="AH756" t="s">
        <v>1949</v>
      </c>
      <c r="AI756" s="325">
        <v>13.2</v>
      </c>
    </row>
    <row r="757" spans="2:35">
      <c r="B757" s="280">
        <v>2812064000</v>
      </c>
      <c r="C757" s="285"/>
      <c r="D757" s="350"/>
      <c r="E757" s="282">
        <f t="shared" si="157"/>
        <v>127.24</v>
      </c>
      <c r="F757" s="287">
        <v>108.15</v>
      </c>
      <c r="G757" s="288" t="s">
        <v>799</v>
      </c>
      <c r="H757" s="284"/>
      <c r="I757" s="285"/>
      <c r="J757" s="285">
        <f t="shared" si="155"/>
        <v>2812074000</v>
      </c>
      <c r="K757" s="286">
        <f t="shared" si="156"/>
        <v>407.58</v>
      </c>
      <c r="L757" s="287">
        <v>346.44</v>
      </c>
      <c r="M757" s="287">
        <f t="shared" si="154"/>
        <v>346.44</v>
      </c>
      <c r="N757" s="287">
        <f t="shared" si="158"/>
        <v>346.44299999999998</v>
      </c>
      <c r="O757" s="249"/>
      <c r="P757" s="249"/>
      <c r="Q757" s="49">
        <v>2813910029</v>
      </c>
      <c r="R757" s="49" t="s">
        <v>1400</v>
      </c>
      <c r="S757" s="49">
        <f t="shared" si="148"/>
        <v>8.65</v>
      </c>
      <c r="T757" s="49">
        <f t="shared" si="149"/>
        <v>7.36</v>
      </c>
      <c r="U757" s="324">
        <v>7.49</v>
      </c>
      <c r="V757" s="353"/>
      <c r="Y757" s="49">
        <v>2813910029</v>
      </c>
      <c r="Z757" s="49" t="s">
        <v>1400</v>
      </c>
      <c r="AA757" s="324">
        <v>7.49</v>
      </c>
      <c r="AC757" s="405">
        <v>2813340000</v>
      </c>
      <c r="AD757" s="49" t="s">
        <v>1855</v>
      </c>
      <c r="AE757" s="325">
        <v>74.650000000000006</v>
      </c>
      <c r="AG757" s="405">
        <v>2813910085</v>
      </c>
      <c r="AH757" s="49" t="s">
        <v>1950</v>
      </c>
      <c r="AI757" s="325">
        <v>13.2</v>
      </c>
    </row>
    <row r="758" spans="2:35">
      <c r="B758" s="280">
        <v>2812074000</v>
      </c>
      <c r="C758" s="285"/>
      <c r="D758" s="350"/>
      <c r="E758" s="282">
        <f t="shared" si="157"/>
        <v>407.58</v>
      </c>
      <c r="F758" s="287">
        <v>346.44</v>
      </c>
      <c r="G758" s="288" t="s">
        <v>800</v>
      </c>
      <c r="H758" s="284"/>
      <c r="I758" s="285"/>
      <c r="J758" s="285">
        <f t="shared" si="155"/>
        <v>2812084000</v>
      </c>
      <c r="K758" s="286">
        <f t="shared" si="156"/>
        <v>419.69</v>
      </c>
      <c r="L758" s="287">
        <v>356.74</v>
      </c>
      <c r="M758" s="287">
        <f t="shared" si="154"/>
        <v>356.74</v>
      </c>
      <c r="N758" s="287">
        <f t="shared" si="158"/>
        <v>356.73649999999998</v>
      </c>
      <c r="O758" s="249"/>
      <c r="P758" s="249"/>
      <c r="Q758" s="49">
        <v>2813910030</v>
      </c>
      <c r="R758" s="49" t="s">
        <v>1401</v>
      </c>
      <c r="S758" s="49">
        <f t="shared" si="148"/>
        <v>8.4600000000000009</v>
      </c>
      <c r="T758" s="49">
        <f t="shared" si="149"/>
        <v>7.2</v>
      </c>
      <c r="U758" s="324">
        <v>7.32</v>
      </c>
      <c r="V758" s="353"/>
      <c r="Y758" s="49">
        <v>2813910030</v>
      </c>
      <c r="Z758" s="49" t="s">
        <v>1401</v>
      </c>
      <c r="AA758" s="324">
        <v>7.32</v>
      </c>
      <c r="AC758" s="405">
        <v>2813400000</v>
      </c>
      <c r="AD758" s="49" t="s">
        <v>1856</v>
      </c>
      <c r="AE758" s="325">
        <v>182.18</v>
      </c>
      <c r="AG758" s="405">
        <v>2813910086</v>
      </c>
      <c r="AH758" s="49" t="s">
        <v>1951</v>
      </c>
      <c r="AI758" s="325">
        <v>14.2</v>
      </c>
    </row>
    <row r="759" spans="2:35">
      <c r="B759" s="280">
        <v>2812084000</v>
      </c>
      <c r="C759" s="285"/>
      <c r="D759" s="350"/>
      <c r="E759" s="282">
        <f t="shared" si="157"/>
        <v>419.69</v>
      </c>
      <c r="F759" s="287">
        <v>356.74</v>
      </c>
      <c r="G759" s="288" t="s">
        <v>801</v>
      </c>
      <c r="H759" s="284"/>
      <c r="I759" s="285"/>
      <c r="J759" s="285">
        <f t="shared" si="155"/>
        <v>2812094000</v>
      </c>
      <c r="K759" s="286">
        <f t="shared" si="156"/>
        <v>422.77</v>
      </c>
      <c r="L759" s="287">
        <v>359.35</v>
      </c>
      <c r="M759" s="287">
        <f t="shared" si="154"/>
        <v>359.35</v>
      </c>
      <c r="N759" s="287">
        <f t="shared" si="158"/>
        <v>359.35449999999997</v>
      </c>
      <c r="O759" s="249"/>
      <c r="P759" s="249"/>
      <c r="Q759" s="49">
        <v>2813910031</v>
      </c>
      <c r="R759" s="49" t="s">
        <v>1402</v>
      </c>
      <c r="S759" s="49">
        <f t="shared" si="148"/>
        <v>8.7200000000000006</v>
      </c>
      <c r="T759" s="49">
        <f t="shared" si="149"/>
        <v>7.42</v>
      </c>
      <c r="U759" s="324">
        <v>7.55</v>
      </c>
      <c r="V759" s="353"/>
      <c r="Y759" s="49">
        <v>2813910031</v>
      </c>
      <c r="Z759" s="49" t="s">
        <v>1402</v>
      </c>
      <c r="AA759" s="324">
        <v>7.55</v>
      </c>
      <c r="AC759" s="405">
        <v>2813400280</v>
      </c>
      <c r="AD759" s="49" t="s">
        <v>1345</v>
      </c>
      <c r="AE759" s="325">
        <v>21.72</v>
      </c>
      <c r="AG759" s="405">
        <v>2813910087</v>
      </c>
      <c r="AH759" s="49" t="s">
        <v>1952</v>
      </c>
      <c r="AI759" s="325">
        <v>13.56</v>
      </c>
    </row>
    <row r="760" spans="2:35">
      <c r="B760" s="280">
        <v>2812094000</v>
      </c>
      <c r="C760" s="285"/>
      <c r="D760" s="350"/>
      <c r="E760" s="282">
        <f t="shared" si="157"/>
        <v>422.77</v>
      </c>
      <c r="F760" s="287">
        <v>359.35</v>
      </c>
      <c r="G760" s="288" t="s">
        <v>802</v>
      </c>
      <c r="H760" s="284"/>
      <c r="I760" s="285"/>
      <c r="J760" s="285">
        <f t="shared" si="155"/>
        <v>2812103000</v>
      </c>
      <c r="K760" s="286">
        <f t="shared" si="156"/>
        <v>212.26</v>
      </c>
      <c r="L760" s="287">
        <v>180.42</v>
      </c>
      <c r="M760" s="287">
        <f t="shared" si="154"/>
        <v>180.42</v>
      </c>
      <c r="N760" s="287">
        <f t="shared" si="158"/>
        <v>180.42099999999999</v>
      </c>
      <c r="O760" s="249"/>
      <c r="P760" s="249"/>
      <c r="Q760" s="49">
        <v>2813910032</v>
      </c>
      <c r="R760" s="49" t="s">
        <v>1403</v>
      </c>
      <c r="S760" s="49">
        <f t="shared" si="148"/>
        <v>8.9600000000000009</v>
      </c>
      <c r="T760" s="49">
        <f t="shared" si="149"/>
        <v>7.62</v>
      </c>
      <c r="U760" s="324">
        <v>7.75</v>
      </c>
      <c r="V760" s="353"/>
      <c r="Y760" s="49">
        <v>2813910032</v>
      </c>
      <c r="Z760" s="49" t="s">
        <v>1403</v>
      </c>
      <c r="AA760" s="324">
        <v>7.75</v>
      </c>
      <c r="AC760" s="405">
        <v>2813400281</v>
      </c>
      <c r="AD760" s="49" t="s">
        <v>1346</v>
      </c>
      <c r="AE760" s="325">
        <v>41.39</v>
      </c>
      <c r="AG760" s="405">
        <v>2813910088</v>
      </c>
      <c r="AH760" s="49" t="s">
        <v>1953</v>
      </c>
      <c r="AI760" s="325">
        <v>13.56</v>
      </c>
    </row>
    <row r="761" spans="2:35">
      <c r="B761" s="280">
        <v>2812103000</v>
      </c>
      <c r="C761" s="285"/>
      <c r="D761" s="350"/>
      <c r="E761" s="282">
        <f t="shared" si="157"/>
        <v>212.26</v>
      </c>
      <c r="F761" s="287">
        <v>180.42</v>
      </c>
      <c r="G761" s="288" t="s">
        <v>813</v>
      </c>
      <c r="H761" s="284"/>
      <c r="I761" s="285"/>
      <c r="J761" s="285">
        <f t="shared" si="155"/>
        <v>2812203000</v>
      </c>
      <c r="K761" s="286">
        <f t="shared" si="156"/>
        <v>216.91</v>
      </c>
      <c r="L761" s="287">
        <v>184.37</v>
      </c>
      <c r="M761" s="287">
        <f t="shared" si="154"/>
        <v>184.37</v>
      </c>
      <c r="N761" s="287">
        <f t="shared" si="158"/>
        <v>184.37349999999998</v>
      </c>
      <c r="O761" s="249"/>
      <c r="P761" s="249"/>
      <c r="Q761" s="49">
        <v>2813910033</v>
      </c>
      <c r="R761" s="49" t="s">
        <v>1404</v>
      </c>
      <c r="S761" s="49">
        <f t="shared" si="148"/>
        <v>9.09</v>
      </c>
      <c r="T761" s="49">
        <f t="shared" si="149"/>
        <v>7.74</v>
      </c>
      <c r="U761" s="324">
        <v>7.88</v>
      </c>
      <c r="V761" s="353"/>
      <c r="Y761" s="49">
        <v>2813910033</v>
      </c>
      <c r="Z761" s="49" t="s">
        <v>1404</v>
      </c>
      <c r="AA761" s="324">
        <v>7.88</v>
      </c>
      <c r="AC761" s="405">
        <v>2813400380</v>
      </c>
      <c r="AD761" s="49" t="s">
        <v>1857</v>
      </c>
      <c r="AE761" s="325">
        <v>27.83</v>
      </c>
      <c r="AG761" s="405">
        <v>2813910089</v>
      </c>
      <c r="AH761" s="49" t="s">
        <v>1954</v>
      </c>
      <c r="AI761" s="325">
        <v>14.57</v>
      </c>
    </row>
    <row r="762" spans="2:35">
      <c r="B762" s="280">
        <v>2812203000</v>
      </c>
      <c r="C762" s="285"/>
      <c r="D762" s="350"/>
      <c r="E762" s="282">
        <f t="shared" si="157"/>
        <v>216.91</v>
      </c>
      <c r="F762" s="287">
        <v>184.37</v>
      </c>
      <c r="G762" s="288" t="s">
        <v>834</v>
      </c>
      <c r="H762" s="284"/>
      <c r="I762" s="285"/>
      <c r="J762" s="285">
        <f t="shared" si="155"/>
        <v>2812303000</v>
      </c>
      <c r="K762" s="286">
        <f t="shared" si="156"/>
        <v>218.7</v>
      </c>
      <c r="L762" s="287">
        <v>185.9</v>
      </c>
      <c r="M762" s="287">
        <f t="shared" si="154"/>
        <v>185.9</v>
      </c>
      <c r="N762" s="287">
        <f t="shared" si="158"/>
        <v>185.89499999999998</v>
      </c>
      <c r="O762" s="249"/>
      <c r="P762" s="249"/>
      <c r="Q762" s="49">
        <v>2813910034</v>
      </c>
      <c r="R762" s="49" t="s">
        <v>1405</v>
      </c>
      <c r="S762" s="49">
        <f t="shared" si="148"/>
        <v>9.07</v>
      </c>
      <c r="T762" s="49">
        <f t="shared" si="149"/>
        <v>7.72</v>
      </c>
      <c r="U762" s="324">
        <v>7.85</v>
      </c>
      <c r="V762" s="353"/>
      <c r="Y762" s="49">
        <v>2813910034</v>
      </c>
      <c r="Z762" s="49" t="s">
        <v>1405</v>
      </c>
      <c r="AA762" s="324">
        <v>7.85</v>
      </c>
      <c r="AC762" s="405">
        <v>2813400480</v>
      </c>
      <c r="AD762" s="49" t="s">
        <v>1858</v>
      </c>
      <c r="AE762" s="325">
        <v>31.24</v>
      </c>
      <c r="AG762" s="405">
        <v>2813910090</v>
      </c>
      <c r="AH762" s="49" t="s">
        <v>1955</v>
      </c>
      <c r="AI762" s="325">
        <v>13.56</v>
      </c>
    </row>
    <row r="763" spans="2:35">
      <c r="B763" s="280">
        <v>2812303000</v>
      </c>
      <c r="C763" s="285"/>
      <c r="D763" s="350"/>
      <c r="E763" s="282">
        <f t="shared" si="157"/>
        <v>218.7</v>
      </c>
      <c r="F763" s="287">
        <v>185.9</v>
      </c>
      <c r="G763" s="288" t="s">
        <v>855</v>
      </c>
      <c r="H763" s="284"/>
      <c r="I763" s="285"/>
      <c r="J763" s="285">
        <f t="shared" si="155"/>
        <v>2812403000</v>
      </c>
      <c r="K763" s="286">
        <f t="shared" si="156"/>
        <v>1052.73</v>
      </c>
      <c r="L763" s="287">
        <v>894.82</v>
      </c>
      <c r="M763" s="287">
        <f t="shared" si="154"/>
        <v>894.82</v>
      </c>
      <c r="N763" s="287">
        <f t="shared" si="158"/>
        <v>894.82050000000004</v>
      </c>
      <c r="O763" s="249"/>
      <c r="P763" s="249"/>
      <c r="Q763" s="49">
        <v>2813910035</v>
      </c>
      <c r="R763" s="49" t="s">
        <v>1406</v>
      </c>
      <c r="S763" s="49">
        <f t="shared" si="148"/>
        <v>10.210000000000001</v>
      </c>
      <c r="T763" s="49">
        <f t="shared" si="149"/>
        <v>8.69</v>
      </c>
      <c r="U763" s="324">
        <v>8.84</v>
      </c>
      <c r="V763" s="353"/>
      <c r="Y763" s="49">
        <v>2813910035</v>
      </c>
      <c r="Z763" s="49" t="s">
        <v>1406</v>
      </c>
      <c r="AA763" s="324">
        <v>8.84</v>
      </c>
      <c r="AC763" s="405">
        <v>2813400580</v>
      </c>
      <c r="AD763" s="49" t="s">
        <v>1349</v>
      </c>
      <c r="AE763" s="325">
        <v>26.33</v>
      </c>
      <c r="AG763" s="405">
        <v>2813910091</v>
      </c>
      <c r="AH763" s="49" t="s">
        <v>1956</v>
      </c>
      <c r="AI763" s="325">
        <v>13.56</v>
      </c>
    </row>
    <row r="764" spans="2:35">
      <c r="B764" s="280">
        <v>2812403000</v>
      </c>
      <c r="C764" s="285"/>
      <c r="D764" s="350"/>
      <c r="E764" s="282">
        <f t="shared" si="157"/>
        <v>1052.73</v>
      </c>
      <c r="F764" s="287">
        <v>894.82</v>
      </c>
      <c r="G764" s="288" t="s">
        <v>876</v>
      </c>
      <c r="H764" s="284"/>
      <c r="I764" s="285"/>
      <c r="J764" s="285">
        <f t="shared" si="155"/>
        <v>2812453000</v>
      </c>
      <c r="K764" s="286">
        <f t="shared" si="156"/>
        <v>273.37</v>
      </c>
      <c r="L764" s="287">
        <v>232.36</v>
      </c>
      <c r="M764" s="287">
        <f t="shared" si="154"/>
        <v>232.36</v>
      </c>
      <c r="N764" s="287">
        <f t="shared" si="158"/>
        <v>232.36449999999999</v>
      </c>
      <c r="O764" s="249"/>
      <c r="P764" s="249"/>
      <c r="Q764" s="49">
        <v>2813910036</v>
      </c>
      <c r="R764" s="49" t="s">
        <v>1407</v>
      </c>
      <c r="S764" s="49">
        <f t="shared" si="148"/>
        <v>32.04</v>
      </c>
      <c r="T764" s="49">
        <f t="shared" si="149"/>
        <v>27.28</v>
      </c>
      <c r="U764" s="324">
        <v>27.76</v>
      </c>
      <c r="V764" s="353"/>
      <c r="Y764" s="49">
        <v>2813910036</v>
      </c>
      <c r="Z764" s="49" t="s">
        <v>1407</v>
      </c>
      <c r="AA764" s="324">
        <v>27.76</v>
      </c>
      <c r="AC764" s="405">
        <v>2813400680</v>
      </c>
      <c r="AD764" s="49" t="s">
        <v>1350</v>
      </c>
      <c r="AE764" s="325">
        <v>35.83</v>
      </c>
      <c r="AG764" s="405">
        <v>2813910092</v>
      </c>
      <c r="AH764" s="49" t="s">
        <v>1957</v>
      </c>
      <c r="AI764" s="325">
        <v>13.56</v>
      </c>
    </row>
    <row r="765" spans="2:35">
      <c r="B765" s="280">
        <v>2812453000</v>
      </c>
      <c r="C765" s="285"/>
      <c r="D765" s="350"/>
      <c r="E765" s="282">
        <f t="shared" si="157"/>
        <v>273.37</v>
      </c>
      <c r="F765" s="287">
        <v>232.36</v>
      </c>
      <c r="G765" s="288" t="s">
        <v>889</v>
      </c>
      <c r="H765" s="284"/>
      <c r="I765" s="285"/>
      <c r="J765" s="285">
        <f t="shared" si="155"/>
        <v>2812503000</v>
      </c>
      <c r="K765" s="286">
        <f t="shared" si="156"/>
        <v>1075.8599999999999</v>
      </c>
      <c r="L765" s="287">
        <v>914.48</v>
      </c>
      <c r="M765" s="287">
        <f t="shared" si="154"/>
        <v>914.48</v>
      </c>
      <c r="N765" s="287">
        <f t="shared" si="158"/>
        <v>914.48099999999988</v>
      </c>
      <c r="O765" s="249"/>
      <c r="P765" s="249"/>
      <c r="Q765" s="49">
        <v>2813910037</v>
      </c>
      <c r="R765" s="49" t="s">
        <v>1408</v>
      </c>
      <c r="S765" s="49">
        <f t="shared" si="148"/>
        <v>44.7</v>
      </c>
      <c r="T765" s="49">
        <f t="shared" si="149"/>
        <v>38.06</v>
      </c>
      <c r="U765" s="324">
        <v>38.729999999999997</v>
      </c>
      <c r="V765" s="353"/>
      <c r="Y765" s="49">
        <v>2813910037</v>
      </c>
      <c r="Z765" s="49" t="s">
        <v>1408</v>
      </c>
      <c r="AA765" s="324">
        <v>38.729999999999997</v>
      </c>
      <c r="AC765" s="405">
        <v>2813402200</v>
      </c>
      <c r="AD765" s="49" t="s">
        <v>1351</v>
      </c>
      <c r="AE765" s="325">
        <v>19.93</v>
      </c>
      <c r="AG765" s="405">
        <v>2813920000</v>
      </c>
      <c r="AH765" s="49" t="s">
        <v>1958</v>
      </c>
      <c r="AI765" s="325">
        <v>66.790000000000006</v>
      </c>
    </row>
    <row r="766" spans="2:35">
      <c r="B766" s="280">
        <v>2812503000</v>
      </c>
      <c r="C766" s="285"/>
      <c r="D766" s="350"/>
      <c r="E766" s="282">
        <f t="shared" si="157"/>
        <v>1075.8599999999999</v>
      </c>
      <c r="F766" s="287">
        <v>914.48</v>
      </c>
      <c r="G766" s="288" t="s">
        <v>897</v>
      </c>
      <c r="H766" s="284"/>
      <c r="I766" s="285"/>
      <c r="J766" s="285">
        <f t="shared" si="155"/>
        <v>2812603000</v>
      </c>
      <c r="K766" s="286">
        <f t="shared" si="156"/>
        <v>1893.35</v>
      </c>
      <c r="L766" s="287">
        <v>1609.35</v>
      </c>
      <c r="M766" s="287">
        <f t="shared" si="154"/>
        <v>1609.35</v>
      </c>
      <c r="N766" s="287">
        <f t="shared" si="158"/>
        <v>1609.3474999999999</v>
      </c>
      <c r="O766" s="249"/>
      <c r="P766" s="249"/>
      <c r="Q766" s="49">
        <v>2813910038</v>
      </c>
      <c r="R766" s="49" t="s">
        <v>1409</v>
      </c>
      <c r="S766" s="49">
        <f t="shared" si="148"/>
        <v>1.69</v>
      </c>
      <c r="T766" s="49">
        <f t="shared" si="149"/>
        <v>1.44</v>
      </c>
      <c r="U766" s="324">
        <v>1.46</v>
      </c>
      <c r="V766" s="353"/>
      <c r="Y766" s="49">
        <v>2813910038</v>
      </c>
      <c r="Z766" s="49" t="s">
        <v>1409</v>
      </c>
      <c r="AA766" s="324">
        <v>1.46</v>
      </c>
      <c r="AC766" s="405">
        <v>2813402800</v>
      </c>
      <c r="AD766" s="49" t="s">
        <v>1352</v>
      </c>
      <c r="AE766" s="325">
        <v>16.27</v>
      </c>
      <c r="AG766" s="405">
        <v>2813920001</v>
      </c>
      <c r="AH766" s="49" t="s">
        <v>1959</v>
      </c>
      <c r="AI766" s="325">
        <v>88.92</v>
      </c>
    </row>
    <row r="767" spans="2:35">
      <c r="B767" s="280">
        <v>2812603000</v>
      </c>
      <c r="C767" s="285"/>
      <c r="D767" s="350"/>
      <c r="E767" s="282">
        <f t="shared" si="157"/>
        <v>1893.35</v>
      </c>
      <c r="F767" s="287">
        <v>1609.35</v>
      </c>
      <c r="G767" s="288" t="s">
        <v>917</v>
      </c>
      <c r="H767" s="284"/>
      <c r="I767" s="285"/>
      <c r="J767" s="285">
        <f t="shared" si="155"/>
        <v>2812703000</v>
      </c>
      <c r="K767" s="286">
        <f t="shared" si="156"/>
        <v>1937.57</v>
      </c>
      <c r="L767" s="287">
        <v>1646.93</v>
      </c>
      <c r="M767" s="287">
        <f t="shared" si="154"/>
        <v>1646.93</v>
      </c>
      <c r="N767" s="287">
        <f t="shared" si="158"/>
        <v>1646.9344999999998</v>
      </c>
      <c r="O767" s="249"/>
      <c r="P767" s="249"/>
      <c r="Q767" s="49">
        <v>2813910039</v>
      </c>
      <c r="R767" s="49" t="s">
        <v>1410</v>
      </c>
      <c r="S767" s="49">
        <f t="shared" si="148"/>
        <v>1.69</v>
      </c>
      <c r="T767" s="49">
        <f t="shared" si="149"/>
        <v>1.44</v>
      </c>
      <c r="U767" s="324">
        <v>1.46</v>
      </c>
      <c r="V767" s="353"/>
      <c r="Y767" s="49">
        <v>2813910039</v>
      </c>
      <c r="Z767" s="49" t="s">
        <v>1410</v>
      </c>
      <c r="AA767" s="324">
        <v>1.46</v>
      </c>
      <c r="AC767" s="405">
        <v>2813405180</v>
      </c>
      <c r="AD767" s="49" t="s">
        <v>1353</v>
      </c>
      <c r="AE767" s="325">
        <v>161.76</v>
      </c>
      <c r="AG767" s="405">
        <v>2813920002</v>
      </c>
      <c r="AH767" s="49" t="s">
        <v>1960</v>
      </c>
      <c r="AI767" s="325">
        <v>85.13</v>
      </c>
    </row>
    <row r="768" spans="2:35">
      <c r="B768" s="280">
        <v>2812703000</v>
      </c>
      <c r="C768" s="285"/>
      <c r="D768" s="350"/>
      <c r="E768" s="282">
        <f t="shared" si="157"/>
        <v>1937.57</v>
      </c>
      <c r="F768" s="287">
        <v>1646.93</v>
      </c>
      <c r="G768" s="288" t="s">
        <v>934</v>
      </c>
      <c r="H768" s="284"/>
      <c r="I768" s="285"/>
      <c r="J768" s="285">
        <f t="shared" si="155"/>
        <v>2812803000</v>
      </c>
      <c r="K768" s="286">
        <f t="shared" si="156"/>
        <v>2536.36</v>
      </c>
      <c r="L768" s="287">
        <v>2155.91</v>
      </c>
      <c r="M768" s="287">
        <f t="shared" si="154"/>
        <v>2155.91</v>
      </c>
      <c r="N768" s="287">
        <f t="shared" si="158"/>
        <v>2155.9059999999999</v>
      </c>
      <c r="O768" s="249"/>
      <c r="P768" s="249"/>
      <c r="Q768" s="49">
        <v>2813910040</v>
      </c>
      <c r="R768" s="49" t="s">
        <v>1411</v>
      </c>
      <c r="S768" s="49">
        <f t="shared" si="148"/>
        <v>2.5</v>
      </c>
      <c r="T768" s="49">
        <f t="shared" si="149"/>
        <v>2.12</v>
      </c>
      <c r="U768" s="324">
        <v>2.16</v>
      </c>
      <c r="V768" s="353"/>
      <c r="Y768" s="49">
        <v>2813910040</v>
      </c>
      <c r="Z768" s="49" t="s">
        <v>1411</v>
      </c>
      <c r="AA768" s="324">
        <v>2.16</v>
      </c>
      <c r="AC768" s="405">
        <v>2813410000</v>
      </c>
      <c r="AD768" s="49" t="s">
        <v>1354</v>
      </c>
      <c r="AE768" s="325">
        <v>762.21</v>
      </c>
      <c r="AG768" s="405">
        <v>2813920003</v>
      </c>
      <c r="AH768" s="49" t="s">
        <v>1961</v>
      </c>
      <c r="AI768" s="325">
        <v>218.46</v>
      </c>
    </row>
    <row r="769" spans="2:35">
      <c r="B769" s="280">
        <v>2812803000</v>
      </c>
      <c r="C769" s="285"/>
      <c r="D769" s="350"/>
      <c r="E769" s="282">
        <f t="shared" si="157"/>
        <v>2536.36</v>
      </c>
      <c r="F769" s="287">
        <v>2155.91</v>
      </c>
      <c r="G769" s="288" t="s">
        <v>951</v>
      </c>
      <c r="J769" s="49">
        <f t="shared" si="155"/>
        <v>2812017200</v>
      </c>
      <c r="K769" s="212">
        <f t="shared" si="156"/>
        <v>12.24</v>
      </c>
      <c r="L769" s="270">
        <v>10.4</v>
      </c>
      <c r="M769" s="270">
        <f t="shared" si="154"/>
        <v>10.4</v>
      </c>
      <c r="N769" s="270">
        <f>K769*$N$13</f>
        <v>10.404</v>
      </c>
      <c r="O769" s="249"/>
      <c r="P769" s="249"/>
      <c r="Q769" s="49">
        <v>2813910041</v>
      </c>
      <c r="R769" s="49" t="s">
        <v>1412</v>
      </c>
      <c r="S769" s="49">
        <f t="shared" si="148"/>
        <v>2.63</v>
      </c>
      <c r="T769" s="49">
        <f t="shared" si="149"/>
        <v>2.2400000000000002</v>
      </c>
      <c r="U769" s="324">
        <v>2.2799999999999998</v>
      </c>
      <c r="V769" s="353"/>
      <c r="Y769" s="49">
        <v>2813910041</v>
      </c>
      <c r="Z769" s="49" t="s">
        <v>1412</v>
      </c>
      <c r="AA769" s="324">
        <v>2.2799999999999998</v>
      </c>
      <c r="AC769" s="405">
        <v>2813420381</v>
      </c>
      <c r="AD769" s="49" t="s">
        <v>1859</v>
      </c>
      <c r="AE769" s="325">
        <v>69.8</v>
      </c>
      <c r="AG769" s="405">
        <v>2813920004</v>
      </c>
      <c r="AH769" s="49" t="s">
        <v>1962</v>
      </c>
      <c r="AI769" s="325">
        <v>232.58</v>
      </c>
    </row>
    <row r="770" spans="2:35">
      <c r="B770" s="210">
        <v>2812017200</v>
      </c>
      <c r="E770" s="211">
        <f t="shared" si="157"/>
        <v>12.24</v>
      </c>
      <c r="F770" s="270">
        <v>10.4</v>
      </c>
      <c r="G770" s="216" t="s">
        <v>789</v>
      </c>
      <c r="J770" s="49">
        <f t="shared" si="155"/>
        <v>2812027200</v>
      </c>
      <c r="K770" s="212">
        <f t="shared" si="156"/>
        <v>9.41</v>
      </c>
      <c r="L770" s="270">
        <v>8</v>
      </c>
      <c r="M770" s="270">
        <f t="shared" si="154"/>
        <v>8</v>
      </c>
      <c r="N770" s="270">
        <f>K770*$N$13</f>
        <v>7.9984999999999999</v>
      </c>
      <c r="O770" s="249"/>
      <c r="P770" s="249"/>
      <c r="Q770" s="49">
        <v>2813910042</v>
      </c>
      <c r="R770" s="49" t="s">
        <v>1413</v>
      </c>
      <c r="S770" s="49">
        <f t="shared" si="148"/>
        <v>3.04</v>
      </c>
      <c r="T770" s="49">
        <f t="shared" si="149"/>
        <v>2.59</v>
      </c>
      <c r="U770" s="324">
        <v>2.63</v>
      </c>
      <c r="V770" s="353"/>
      <c r="Y770" s="49">
        <v>2813910042</v>
      </c>
      <c r="Z770" s="49" t="s">
        <v>1413</v>
      </c>
      <c r="AA770" s="324">
        <v>2.63</v>
      </c>
      <c r="AC770" s="405">
        <v>2813420780</v>
      </c>
      <c r="AD770" s="49" t="s">
        <v>1356</v>
      </c>
      <c r="AE770" s="325">
        <v>50.66</v>
      </c>
      <c r="AG770" s="405">
        <v>2813920005</v>
      </c>
      <c r="AH770" s="49" t="s">
        <v>1963</v>
      </c>
      <c r="AI770" s="325">
        <v>220.66</v>
      </c>
    </row>
    <row r="771" spans="2:35">
      <c r="B771" s="210">
        <v>2812027200</v>
      </c>
      <c r="E771" s="211">
        <f t="shared" si="157"/>
        <v>9.41</v>
      </c>
      <c r="F771" s="270">
        <v>8</v>
      </c>
      <c r="G771" s="216" t="s">
        <v>793</v>
      </c>
      <c r="J771" s="49">
        <f t="shared" ref="J771:J802" si="159">B772*$K$13</f>
        <v>2812037200</v>
      </c>
      <c r="K771" s="212">
        <f t="shared" si="156"/>
        <v>9.41</v>
      </c>
      <c r="L771" s="270">
        <v>8</v>
      </c>
      <c r="M771" s="270">
        <f t="shared" si="154"/>
        <v>8</v>
      </c>
      <c r="N771" s="270">
        <f>K771*$N$13</f>
        <v>7.9984999999999999</v>
      </c>
      <c r="O771" s="249"/>
      <c r="P771" s="249"/>
      <c r="Q771" s="49">
        <v>2813910043</v>
      </c>
      <c r="R771" s="49" t="s">
        <v>1414</v>
      </c>
      <c r="S771" s="49">
        <f t="shared" si="148"/>
        <v>4.84</v>
      </c>
      <c r="T771" s="49">
        <f t="shared" si="149"/>
        <v>4.1100000000000003</v>
      </c>
      <c r="U771" s="324">
        <v>4.1900000000000004</v>
      </c>
      <c r="V771" s="353"/>
      <c r="Y771" s="49">
        <v>2813910043</v>
      </c>
      <c r="Z771" s="49" t="s">
        <v>1414</v>
      </c>
      <c r="AA771" s="324">
        <v>4.1900000000000004</v>
      </c>
      <c r="AC771" s="405">
        <v>2813421300</v>
      </c>
      <c r="AD771" s="49" t="s">
        <v>1860</v>
      </c>
      <c r="AE771" s="325">
        <v>30.7</v>
      </c>
      <c r="AG771" s="405">
        <v>2813920006</v>
      </c>
      <c r="AH771" s="49" t="s">
        <v>1964</v>
      </c>
      <c r="AI771" s="325">
        <v>234.83</v>
      </c>
    </row>
    <row r="772" spans="2:35">
      <c r="B772" s="210">
        <v>2812037200</v>
      </c>
      <c r="E772" s="211">
        <f t="shared" si="157"/>
        <v>9.41</v>
      </c>
      <c r="F772" s="270">
        <v>8</v>
      </c>
      <c r="G772" s="216" t="s">
        <v>797</v>
      </c>
      <c r="J772" s="49">
        <f t="shared" si="159"/>
        <v>2812100000</v>
      </c>
      <c r="K772" s="212">
        <f t="shared" si="156"/>
        <v>137.1</v>
      </c>
      <c r="L772" s="270">
        <v>116.54</v>
      </c>
      <c r="M772" s="270">
        <f t="shared" si="154"/>
        <v>116.54</v>
      </c>
      <c r="N772" s="270">
        <f t="shared" ref="N772:N835" si="160">K772*$N$13</f>
        <v>116.535</v>
      </c>
      <c r="O772" s="249"/>
      <c r="P772" s="249"/>
      <c r="Q772" s="49">
        <v>2813910044</v>
      </c>
      <c r="R772" s="49" t="s">
        <v>1415</v>
      </c>
      <c r="S772" s="49">
        <f t="shared" si="148"/>
        <v>2.96</v>
      </c>
      <c r="T772" s="49">
        <f t="shared" si="149"/>
        <v>2.52</v>
      </c>
      <c r="U772" s="324">
        <v>2.57</v>
      </c>
      <c r="V772" s="353"/>
      <c r="Y772" s="49">
        <v>2813910044</v>
      </c>
      <c r="Z772" s="49" t="s">
        <v>1415</v>
      </c>
      <c r="AA772" s="324">
        <v>2.57</v>
      </c>
      <c r="AC772" s="405">
        <v>2813421780</v>
      </c>
      <c r="AD772" s="49" t="s">
        <v>1861</v>
      </c>
      <c r="AE772" s="325">
        <v>22.29</v>
      </c>
      <c r="AG772" s="405">
        <v>2813920007</v>
      </c>
      <c r="AH772" s="49" t="s">
        <v>1965</v>
      </c>
      <c r="AI772" s="325">
        <v>45.61</v>
      </c>
    </row>
    <row r="773" spans="2:35">
      <c r="B773" s="210">
        <v>2812100000</v>
      </c>
      <c r="E773" s="211">
        <f t="shared" si="157"/>
        <v>137.1</v>
      </c>
      <c r="F773" s="270">
        <v>116.54</v>
      </c>
      <c r="G773" s="216" t="s">
        <v>803</v>
      </c>
      <c r="J773" s="49">
        <f t="shared" si="159"/>
        <v>2812100100</v>
      </c>
      <c r="K773" s="212">
        <f t="shared" si="156"/>
        <v>149.4</v>
      </c>
      <c r="L773" s="270">
        <v>126.99</v>
      </c>
      <c r="M773" s="270">
        <f t="shared" si="154"/>
        <v>126.99</v>
      </c>
      <c r="N773" s="270">
        <f t="shared" si="160"/>
        <v>126.99</v>
      </c>
      <c r="O773" s="249"/>
      <c r="P773" s="249"/>
      <c r="Q773" s="49">
        <v>2813910045</v>
      </c>
      <c r="R773" s="49" t="s">
        <v>1417</v>
      </c>
      <c r="S773" s="49">
        <f t="shared" si="148"/>
        <v>3.76</v>
      </c>
      <c r="T773" s="49">
        <f t="shared" si="149"/>
        <v>3.2</v>
      </c>
      <c r="U773" s="324">
        <v>3.25</v>
      </c>
      <c r="V773" s="353"/>
      <c r="Y773" s="49">
        <v>2813910045</v>
      </c>
      <c r="Z773" s="49" t="s">
        <v>1417</v>
      </c>
      <c r="AA773" s="324">
        <v>3.25</v>
      </c>
      <c r="AC773" s="405">
        <v>2813421980</v>
      </c>
      <c r="AD773" s="49" t="s">
        <v>1862</v>
      </c>
      <c r="AE773" s="325">
        <v>33.14</v>
      </c>
      <c r="AG773" s="405">
        <v>2813920008</v>
      </c>
      <c r="AH773" s="49" t="s">
        <v>1966</v>
      </c>
      <c r="AI773" s="325">
        <v>69</v>
      </c>
    </row>
    <row r="774" spans="2:35">
      <c r="B774" s="210">
        <v>2812100100</v>
      </c>
      <c r="E774" s="211">
        <f t="shared" si="157"/>
        <v>149.4</v>
      </c>
      <c r="F774" s="270">
        <v>126.99</v>
      </c>
      <c r="G774" s="216" t="s">
        <v>804</v>
      </c>
      <c r="J774" s="49">
        <f t="shared" si="159"/>
        <v>2812100200</v>
      </c>
      <c r="K774" s="212">
        <f t="shared" si="156"/>
        <v>39.200000000000003</v>
      </c>
      <c r="L774" s="270">
        <v>33.32</v>
      </c>
      <c r="M774" s="270">
        <f t="shared" si="154"/>
        <v>33.32</v>
      </c>
      <c r="N774" s="270">
        <f t="shared" si="160"/>
        <v>33.32</v>
      </c>
      <c r="O774" s="249"/>
      <c r="P774" s="249"/>
      <c r="Q774" s="49">
        <v>2813910046</v>
      </c>
      <c r="R774" s="49" t="s">
        <v>1419</v>
      </c>
      <c r="S774" s="49">
        <f t="shared" si="148"/>
        <v>4.78</v>
      </c>
      <c r="T774" s="49">
        <f t="shared" si="149"/>
        <v>4.07</v>
      </c>
      <c r="U774" s="324">
        <v>4.1399999999999997</v>
      </c>
      <c r="V774" s="353"/>
      <c r="Y774" s="49">
        <v>2813910046</v>
      </c>
      <c r="Z774" s="49" t="s">
        <v>1419</v>
      </c>
      <c r="AA774" s="324">
        <v>4.1399999999999997</v>
      </c>
      <c r="AC774" s="405">
        <v>2813426280</v>
      </c>
      <c r="AD774" s="49" t="s">
        <v>1360</v>
      </c>
      <c r="AE774" s="325">
        <v>22.19</v>
      </c>
      <c r="AG774" s="405">
        <v>2813920009</v>
      </c>
      <c r="AH774" s="49" t="s">
        <v>1967</v>
      </c>
      <c r="AI774" s="325">
        <v>73.02</v>
      </c>
    </row>
    <row r="775" spans="2:35">
      <c r="B775" s="210">
        <v>2812100200</v>
      </c>
      <c r="E775" s="211">
        <f t="shared" si="157"/>
        <v>39.200000000000003</v>
      </c>
      <c r="F775" s="270">
        <v>33.32</v>
      </c>
      <c r="G775" s="216" t="s">
        <v>805</v>
      </c>
      <c r="J775" s="49">
        <f t="shared" si="159"/>
        <v>2812100302</v>
      </c>
      <c r="K775" s="212">
        <f t="shared" si="156"/>
        <v>42.83</v>
      </c>
      <c r="L775" s="270">
        <v>36.409999999999997</v>
      </c>
      <c r="M775" s="270">
        <f t="shared" si="154"/>
        <v>36.409999999999997</v>
      </c>
      <c r="N775" s="270">
        <f t="shared" si="160"/>
        <v>36.405499999999996</v>
      </c>
      <c r="O775" s="249"/>
      <c r="P775" s="249"/>
      <c r="Q775" s="49">
        <v>2813910047</v>
      </c>
      <c r="R775" s="49" t="s">
        <v>1420</v>
      </c>
      <c r="S775" s="49">
        <f t="shared" si="148"/>
        <v>0.5</v>
      </c>
      <c r="T775" s="49">
        <f t="shared" si="149"/>
        <v>0.42</v>
      </c>
      <c r="U775" s="324">
        <v>0.42</v>
      </c>
      <c r="V775" s="353"/>
      <c r="Y775" s="49">
        <v>2813910047</v>
      </c>
      <c r="Z775" s="49" t="s">
        <v>1420</v>
      </c>
      <c r="AA775" s="324">
        <v>0.42</v>
      </c>
      <c r="AC775" s="405">
        <v>2813430780</v>
      </c>
      <c r="AD775" s="49" t="s">
        <v>1361</v>
      </c>
      <c r="AE775" s="325">
        <v>44.57</v>
      </c>
      <c r="AG775" s="405">
        <v>2813920010</v>
      </c>
      <c r="AH775" s="49" t="s">
        <v>1968</v>
      </c>
      <c r="AI775" s="325">
        <v>160.43</v>
      </c>
    </row>
    <row r="776" spans="2:35">
      <c r="B776" s="210">
        <v>2812100302</v>
      </c>
      <c r="E776" s="211">
        <f t="shared" si="157"/>
        <v>42.83</v>
      </c>
      <c r="F776" s="270">
        <v>36.409999999999997</v>
      </c>
      <c r="G776" s="216" t="s">
        <v>806</v>
      </c>
      <c r="J776" s="49">
        <f t="shared" si="159"/>
        <v>2812100402</v>
      </c>
      <c r="K776" s="212">
        <f t="shared" si="156"/>
        <v>41.29</v>
      </c>
      <c r="L776" s="270">
        <v>35.1</v>
      </c>
      <c r="M776" s="270">
        <f t="shared" si="154"/>
        <v>35.1</v>
      </c>
      <c r="N776" s="270">
        <f t="shared" si="160"/>
        <v>35.096499999999999</v>
      </c>
      <c r="O776" s="249"/>
      <c r="P776" s="249"/>
      <c r="Q776" s="49">
        <v>2813910048</v>
      </c>
      <c r="R776" s="49" t="s">
        <v>1421</v>
      </c>
      <c r="S776" s="49">
        <f t="shared" si="148"/>
        <v>0.53</v>
      </c>
      <c r="T776" s="49">
        <f t="shared" si="149"/>
        <v>0.45</v>
      </c>
      <c r="U776" s="324">
        <v>0.46</v>
      </c>
      <c r="V776" s="353"/>
      <c r="Y776" s="49">
        <v>2813910048</v>
      </c>
      <c r="Z776" s="49" t="s">
        <v>1421</v>
      </c>
      <c r="AA776" s="324">
        <v>0.46</v>
      </c>
      <c r="AC776" s="401">
        <v>2813430781</v>
      </c>
      <c r="AD776" t="s">
        <v>1863</v>
      </c>
      <c r="AE776" s="325">
        <v>48.93</v>
      </c>
      <c r="AG776" s="401">
        <v>2813920011</v>
      </c>
      <c r="AH776" t="s">
        <v>1969</v>
      </c>
      <c r="AI776" s="325">
        <v>191.05</v>
      </c>
    </row>
    <row r="777" spans="2:35">
      <c r="B777" s="210">
        <v>2812100402</v>
      </c>
      <c r="E777" s="211">
        <f t="shared" si="157"/>
        <v>41.29</v>
      </c>
      <c r="F777" s="270">
        <v>35.1</v>
      </c>
      <c r="G777" s="216" t="s">
        <v>807</v>
      </c>
      <c r="J777" s="49">
        <f t="shared" si="159"/>
        <v>2812100500</v>
      </c>
      <c r="K777" s="212">
        <f t="shared" si="156"/>
        <v>57.6</v>
      </c>
      <c r="L777" s="270">
        <v>48.96</v>
      </c>
      <c r="M777" s="270">
        <f t="shared" si="154"/>
        <v>48.96</v>
      </c>
      <c r="N777" s="270">
        <f t="shared" si="160"/>
        <v>48.96</v>
      </c>
      <c r="O777" s="249"/>
      <c r="P777" s="249"/>
      <c r="Q777" s="49">
        <v>2813910049</v>
      </c>
      <c r="R777" s="49" t="s">
        <v>1422</v>
      </c>
      <c r="S777" s="49">
        <f t="shared" si="148"/>
        <v>0.6</v>
      </c>
      <c r="T777" s="49">
        <f t="shared" si="149"/>
        <v>0.51</v>
      </c>
      <c r="U777" s="324">
        <v>0.52</v>
      </c>
      <c r="V777" s="353"/>
      <c r="Y777" s="49">
        <v>2813910049</v>
      </c>
      <c r="Z777" s="49" t="s">
        <v>1422</v>
      </c>
      <c r="AA777" s="324">
        <v>0.52</v>
      </c>
      <c r="AC777" s="405">
        <v>2813436280</v>
      </c>
      <c r="AD777" s="49" t="s">
        <v>1364</v>
      </c>
      <c r="AE777" s="325">
        <v>23.04</v>
      </c>
      <c r="AG777" s="405">
        <v>2813920012</v>
      </c>
      <c r="AH777" s="49" t="s">
        <v>1970</v>
      </c>
      <c r="AI777" s="325">
        <v>165.67</v>
      </c>
    </row>
    <row r="778" spans="2:35">
      <c r="B778" s="210">
        <v>2812100500</v>
      </c>
      <c r="E778" s="211">
        <f t="shared" si="157"/>
        <v>57.6</v>
      </c>
      <c r="F778" s="270">
        <v>48.96</v>
      </c>
      <c r="G778" s="216" t="s">
        <v>808</v>
      </c>
      <c r="J778" s="49">
        <f t="shared" si="159"/>
        <v>2812100600</v>
      </c>
      <c r="K778" s="212">
        <f t="shared" si="156"/>
        <v>37.65</v>
      </c>
      <c r="L778" s="270">
        <v>32</v>
      </c>
      <c r="M778" s="270">
        <f t="shared" si="154"/>
        <v>32</v>
      </c>
      <c r="N778" s="270">
        <f t="shared" si="160"/>
        <v>32.002499999999998</v>
      </c>
      <c r="O778" s="249"/>
      <c r="P778" s="249"/>
      <c r="Q778" s="49">
        <v>2813910050</v>
      </c>
      <c r="R778" s="49" t="s">
        <v>1423</v>
      </c>
      <c r="S778" s="49">
        <f t="shared" si="148"/>
        <v>1.1000000000000001</v>
      </c>
      <c r="T778" s="49">
        <f t="shared" si="149"/>
        <v>0.93</v>
      </c>
      <c r="U778" s="324">
        <v>0.94</v>
      </c>
      <c r="V778" s="353"/>
      <c r="Y778" s="49">
        <v>2813910050</v>
      </c>
      <c r="Z778" s="49" t="s">
        <v>1423</v>
      </c>
      <c r="AA778" s="324">
        <v>0.94</v>
      </c>
      <c r="AC778" s="405">
        <v>2813440000</v>
      </c>
      <c r="AD778" s="49" t="s">
        <v>1864</v>
      </c>
      <c r="AE778" s="325">
        <v>82.52</v>
      </c>
      <c r="AG778" s="405">
        <v>2813920013</v>
      </c>
      <c r="AH778" s="49" t="s">
        <v>1971</v>
      </c>
      <c r="AI778" s="325">
        <v>199.31</v>
      </c>
    </row>
    <row r="779" spans="2:35">
      <c r="B779" s="210">
        <v>2812100600</v>
      </c>
      <c r="E779" s="211">
        <f t="shared" si="157"/>
        <v>37.65</v>
      </c>
      <c r="F779" s="270">
        <v>32</v>
      </c>
      <c r="G779" s="216" t="s">
        <v>809</v>
      </c>
      <c r="J779" s="49">
        <f t="shared" si="159"/>
        <v>2812100900</v>
      </c>
      <c r="K779" s="212">
        <f t="shared" si="156"/>
        <v>74.11</v>
      </c>
      <c r="L779" s="270">
        <v>62.99</v>
      </c>
      <c r="M779" s="270">
        <f t="shared" si="154"/>
        <v>62.99</v>
      </c>
      <c r="N779" s="270">
        <f t="shared" si="160"/>
        <v>62.993499999999997</v>
      </c>
      <c r="O779" s="249"/>
      <c r="P779" s="249"/>
      <c r="Q779" s="49">
        <v>2813910051</v>
      </c>
      <c r="R779" s="49" t="s">
        <v>1424</v>
      </c>
      <c r="S779" s="49">
        <f t="shared" si="148"/>
        <v>1.1100000000000001</v>
      </c>
      <c r="T779" s="49">
        <f t="shared" si="149"/>
        <v>0.94</v>
      </c>
      <c r="U779" s="324">
        <v>0.96</v>
      </c>
      <c r="V779" s="353"/>
      <c r="Y779" s="49">
        <v>2813910051</v>
      </c>
      <c r="Z779" s="49" t="s">
        <v>1424</v>
      </c>
      <c r="AA779" s="324">
        <v>0.96</v>
      </c>
      <c r="AC779" s="405">
        <v>2813442200</v>
      </c>
      <c r="AD779" s="49" t="s">
        <v>1366</v>
      </c>
      <c r="AE779" s="325">
        <v>72.98</v>
      </c>
      <c r="AG779" s="405">
        <v>2813920014</v>
      </c>
      <c r="AH779" s="49" t="s">
        <v>1972</v>
      </c>
      <c r="AI779" s="325">
        <v>90.53</v>
      </c>
    </row>
    <row r="780" spans="2:35">
      <c r="B780" s="210">
        <v>2812100900</v>
      </c>
      <c r="E780" s="211">
        <f t="shared" si="157"/>
        <v>74.11</v>
      </c>
      <c r="F780" s="270">
        <v>62.99</v>
      </c>
      <c r="G780" s="216" t="s">
        <v>810</v>
      </c>
      <c r="J780" s="49">
        <f t="shared" si="159"/>
        <v>2812101800</v>
      </c>
      <c r="K780" s="212">
        <f t="shared" si="156"/>
        <v>69.72</v>
      </c>
      <c r="L780" s="270">
        <v>59.26</v>
      </c>
      <c r="M780" s="270">
        <f t="shared" si="154"/>
        <v>59.26</v>
      </c>
      <c r="N780" s="270">
        <f t="shared" si="160"/>
        <v>59.262</v>
      </c>
      <c r="O780" s="249"/>
      <c r="P780" s="249"/>
      <c r="Q780" s="49">
        <v>2813910052</v>
      </c>
      <c r="R780" s="49" t="s">
        <v>1425</v>
      </c>
      <c r="S780" s="49">
        <f t="shared" si="148"/>
        <v>1.1499999999999999</v>
      </c>
      <c r="T780" s="49">
        <f t="shared" si="149"/>
        <v>0.97</v>
      </c>
      <c r="U780" s="324">
        <v>0.99</v>
      </c>
      <c r="V780" s="353"/>
      <c r="Y780" s="49">
        <v>2813910052</v>
      </c>
      <c r="Z780" s="49" t="s">
        <v>1425</v>
      </c>
      <c r="AA780" s="324">
        <v>0.99</v>
      </c>
      <c r="AC780" s="405">
        <v>2813442800</v>
      </c>
      <c r="AD780" s="49" t="s">
        <v>1367</v>
      </c>
      <c r="AE780" s="325">
        <v>5.51</v>
      </c>
      <c r="AG780" s="405">
        <v>2813920015</v>
      </c>
      <c r="AH780" s="49" t="s">
        <v>1973</v>
      </c>
      <c r="AI780" s="325">
        <v>121.29</v>
      </c>
    </row>
    <row r="781" spans="2:35">
      <c r="B781" s="210">
        <v>2812101800</v>
      </c>
      <c r="E781" s="211">
        <f t="shared" si="157"/>
        <v>69.72</v>
      </c>
      <c r="F781" s="270">
        <v>59.26</v>
      </c>
      <c r="G781" s="216" t="s">
        <v>811</v>
      </c>
      <c r="J781" s="49">
        <f t="shared" si="159"/>
        <v>2812102220</v>
      </c>
      <c r="K781" s="212">
        <f t="shared" si="156"/>
        <v>114.36</v>
      </c>
      <c r="L781" s="270">
        <v>97.21</v>
      </c>
      <c r="M781" s="270">
        <f t="shared" si="154"/>
        <v>97.21</v>
      </c>
      <c r="N781" s="270">
        <f t="shared" si="160"/>
        <v>97.206000000000003</v>
      </c>
      <c r="O781" s="249"/>
      <c r="P781" s="249"/>
      <c r="Q781" s="49">
        <v>2813910053</v>
      </c>
      <c r="R781" s="49" t="s">
        <v>1426</v>
      </c>
      <c r="S781" s="49">
        <f t="shared" si="148"/>
        <v>1.21</v>
      </c>
      <c r="T781" s="49">
        <f t="shared" si="149"/>
        <v>1.03</v>
      </c>
      <c r="U781" s="324">
        <v>1.05</v>
      </c>
      <c r="V781" s="353"/>
      <c r="Y781" s="49">
        <v>2813910053</v>
      </c>
      <c r="Z781" s="49" t="s">
        <v>1426</v>
      </c>
      <c r="AA781" s="324">
        <v>1.05</v>
      </c>
      <c r="AC781" s="405">
        <v>2813910000</v>
      </c>
      <c r="AD781" s="49" t="s">
        <v>1865</v>
      </c>
      <c r="AE781" s="325">
        <v>3.97</v>
      </c>
      <c r="AG781" s="405">
        <v>2813920016</v>
      </c>
      <c r="AH781" s="49" t="s">
        <v>1974</v>
      </c>
      <c r="AI781" s="325">
        <v>121.29</v>
      </c>
    </row>
    <row r="782" spans="2:35">
      <c r="B782" s="210">
        <v>2812102220</v>
      </c>
      <c r="E782" s="211">
        <f t="shared" si="157"/>
        <v>114.36</v>
      </c>
      <c r="F782" s="270">
        <v>97.21</v>
      </c>
      <c r="G782" s="216" t="s">
        <v>812</v>
      </c>
      <c r="J782" s="49">
        <f t="shared" si="159"/>
        <v>2812104000</v>
      </c>
      <c r="K782" s="212">
        <f t="shared" si="156"/>
        <v>75.72</v>
      </c>
      <c r="L782" s="270">
        <v>64.36</v>
      </c>
      <c r="M782" s="270">
        <f t="shared" si="154"/>
        <v>64.36</v>
      </c>
      <c r="N782" s="270">
        <f t="shared" si="160"/>
        <v>64.361999999999995</v>
      </c>
      <c r="O782" s="249"/>
      <c r="P782" s="249"/>
      <c r="Q782" s="49">
        <v>2813910054</v>
      </c>
      <c r="R782" s="49" t="s">
        <v>1427</v>
      </c>
      <c r="S782" s="49">
        <f t="shared" si="148"/>
        <v>2.6</v>
      </c>
      <c r="T782" s="49">
        <f t="shared" si="149"/>
        <v>2.21</v>
      </c>
      <c r="U782" s="324">
        <v>2.25</v>
      </c>
      <c r="V782" s="353"/>
      <c r="Y782" s="49">
        <v>2813910054</v>
      </c>
      <c r="Z782" s="49" t="s">
        <v>1427</v>
      </c>
      <c r="AA782" s="324">
        <v>2.25</v>
      </c>
      <c r="AC782" s="405">
        <v>2813910001</v>
      </c>
      <c r="AD782" s="49" t="s">
        <v>1866</v>
      </c>
      <c r="AE782" s="325">
        <v>4.6900000000000004</v>
      </c>
      <c r="AG782" s="405">
        <v>2813920017</v>
      </c>
      <c r="AH782" s="49" t="s">
        <v>1975</v>
      </c>
      <c r="AI782" s="325">
        <v>208.02</v>
      </c>
    </row>
    <row r="783" spans="2:35">
      <c r="B783" s="210">
        <v>2812104000</v>
      </c>
      <c r="E783" s="211">
        <f t="shared" si="157"/>
        <v>75.72</v>
      </c>
      <c r="F783" s="270">
        <v>64.36</v>
      </c>
      <c r="G783" s="216" t="s">
        <v>814</v>
      </c>
      <c r="J783" s="49">
        <f t="shared" si="159"/>
        <v>2812104100</v>
      </c>
      <c r="K783" s="212">
        <f t="shared" si="156"/>
        <v>80.53</v>
      </c>
      <c r="L783" s="270">
        <v>68.45</v>
      </c>
      <c r="M783" s="270">
        <f t="shared" si="154"/>
        <v>68.45</v>
      </c>
      <c r="N783" s="270">
        <f t="shared" si="160"/>
        <v>68.450500000000005</v>
      </c>
      <c r="O783" s="249"/>
      <c r="P783" s="249"/>
      <c r="Q783" s="49">
        <v>2813910055</v>
      </c>
      <c r="R783" s="49" t="s">
        <v>1428</v>
      </c>
      <c r="S783" s="49">
        <f t="shared" ref="S783:S846" si="161">VLOOKUP(Q783,$AG$13:$AI$982,3,FALSE)</f>
        <v>4.57</v>
      </c>
      <c r="T783" s="49">
        <f t="shared" ref="T783:T846" si="162">VLOOKUP(Q783,$AC$13:$AE$982,3,FALSE)</f>
        <v>3.89</v>
      </c>
      <c r="U783" s="324">
        <v>3.96</v>
      </c>
      <c r="V783" s="353"/>
      <c r="Y783" s="49">
        <v>2813910055</v>
      </c>
      <c r="Z783" s="49" t="s">
        <v>1428</v>
      </c>
      <c r="AA783" s="324">
        <v>3.96</v>
      </c>
      <c r="AC783" s="405">
        <v>2813910002</v>
      </c>
      <c r="AD783" s="49" t="s">
        <v>1867</v>
      </c>
      <c r="AE783" s="325">
        <v>9.07</v>
      </c>
      <c r="AG783" s="405">
        <v>2813920018</v>
      </c>
      <c r="AH783" s="49" t="s">
        <v>1976</v>
      </c>
      <c r="AI783" s="325">
        <v>221.56</v>
      </c>
    </row>
    <row r="784" spans="2:35">
      <c r="B784" s="210">
        <v>2812104100</v>
      </c>
      <c r="E784" s="211">
        <f t="shared" si="157"/>
        <v>80.53</v>
      </c>
      <c r="F784" s="270">
        <v>68.45</v>
      </c>
      <c r="G784" s="216" t="s">
        <v>815</v>
      </c>
      <c r="J784" s="49">
        <f t="shared" si="159"/>
        <v>2812105100</v>
      </c>
      <c r="K784" s="212">
        <f t="shared" si="156"/>
        <v>186.03</v>
      </c>
      <c r="L784" s="270">
        <v>158.13</v>
      </c>
      <c r="M784" s="270">
        <f t="shared" si="154"/>
        <v>158.13</v>
      </c>
      <c r="N784" s="270">
        <f t="shared" si="160"/>
        <v>158.12549999999999</v>
      </c>
      <c r="O784" s="249"/>
      <c r="P784" s="249"/>
      <c r="Q784" s="49">
        <v>2813910056</v>
      </c>
      <c r="R784" s="49" t="s">
        <v>1429</v>
      </c>
      <c r="S784" s="49">
        <f t="shared" si="161"/>
        <v>2.89</v>
      </c>
      <c r="T784" s="49">
        <f t="shared" si="162"/>
        <v>2.46</v>
      </c>
      <c r="U784" s="324">
        <v>2.5099999999999998</v>
      </c>
      <c r="V784" s="353"/>
      <c r="Y784" s="49">
        <v>2813910056</v>
      </c>
      <c r="Z784" s="49" t="s">
        <v>1429</v>
      </c>
      <c r="AA784" s="324">
        <v>2.5099999999999998</v>
      </c>
      <c r="AC784" s="405">
        <v>2813910003</v>
      </c>
      <c r="AD784" s="49" t="s">
        <v>1868</v>
      </c>
      <c r="AE784" s="325">
        <v>4.9000000000000004</v>
      </c>
      <c r="AG784" s="405">
        <v>2813920019</v>
      </c>
      <c r="AH784" s="49" t="s">
        <v>1977</v>
      </c>
      <c r="AI784" s="325">
        <v>208.02</v>
      </c>
    </row>
    <row r="785" spans="2:35">
      <c r="B785" s="210">
        <v>2812105100</v>
      </c>
      <c r="E785" s="211">
        <f t="shared" si="157"/>
        <v>186.03</v>
      </c>
      <c r="F785" s="270">
        <v>158.13</v>
      </c>
      <c r="G785" s="216" t="s">
        <v>816</v>
      </c>
      <c r="J785" s="49">
        <f t="shared" si="159"/>
        <v>2812105400</v>
      </c>
      <c r="K785" s="212">
        <f t="shared" si="156"/>
        <v>78.25</v>
      </c>
      <c r="L785" s="270">
        <v>66.510000000000005</v>
      </c>
      <c r="M785" s="270">
        <f t="shared" si="154"/>
        <v>66.510000000000005</v>
      </c>
      <c r="N785" s="270">
        <f t="shared" si="160"/>
        <v>66.512500000000003</v>
      </c>
      <c r="O785" s="249"/>
      <c r="P785" s="249"/>
      <c r="Q785" s="49">
        <v>2813910057</v>
      </c>
      <c r="R785" s="49" t="s">
        <v>1430</v>
      </c>
      <c r="S785" s="49">
        <f t="shared" si="161"/>
        <v>3.14</v>
      </c>
      <c r="T785" s="49">
        <f t="shared" si="162"/>
        <v>2.67</v>
      </c>
      <c r="U785" s="324">
        <v>2.71</v>
      </c>
      <c r="V785" s="353"/>
      <c r="Y785" s="49">
        <v>2813910057</v>
      </c>
      <c r="Z785" s="49" t="s">
        <v>1430</v>
      </c>
      <c r="AA785" s="324">
        <v>2.71</v>
      </c>
      <c r="AC785" s="405">
        <v>2813910004</v>
      </c>
      <c r="AD785" s="49" t="s">
        <v>1869</v>
      </c>
      <c r="AE785" s="325">
        <v>9.58</v>
      </c>
      <c r="AG785" s="405">
        <v>2813920020</v>
      </c>
      <c r="AH785" s="49" t="s">
        <v>1978</v>
      </c>
      <c r="AI785" s="325">
        <v>222.07</v>
      </c>
    </row>
    <row r="786" spans="2:35">
      <c r="B786" s="210">
        <v>2812105400</v>
      </c>
      <c r="E786" s="211">
        <f t="shared" si="157"/>
        <v>78.25</v>
      </c>
      <c r="F786" s="270">
        <v>66.510000000000005</v>
      </c>
      <c r="G786" s="216" t="s">
        <v>817</v>
      </c>
      <c r="J786" s="49">
        <f t="shared" si="159"/>
        <v>2812105500</v>
      </c>
      <c r="K786" s="212">
        <f t="shared" si="156"/>
        <v>259.62</v>
      </c>
      <c r="L786" s="270">
        <v>220.68</v>
      </c>
      <c r="M786" s="270">
        <f t="shared" si="154"/>
        <v>220.68</v>
      </c>
      <c r="N786" s="270">
        <f t="shared" si="160"/>
        <v>220.67699999999999</v>
      </c>
      <c r="O786" s="249"/>
      <c r="P786" s="249"/>
      <c r="Q786" s="49">
        <v>2813910058</v>
      </c>
      <c r="R786" s="49" t="s">
        <v>1431</v>
      </c>
      <c r="S786" s="49">
        <f t="shared" si="161"/>
        <v>3.6</v>
      </c>
      <c r="T786" s="49">
        <f t="shared" si="162"/>
        <v>3.06</v>
      </c>
      <c r="U786" s="324">
        <v>3.12</v>
      </c>
      <c r="V786" s="353"/>
      <c r="Y786" s="49">
        <v>2813910058</v>
      </c>
      <c r="Z786" s="49" t="s">
        <v>1431</v>
      </c>
      <c r="AA786" s="324">
        <v>3.12</v>
      </c>
      <c r="AC786" s="405">
        <v>2813910005</v>
      </c>
      <c r="AD786" s="49" t="s">
        <v>1870</v>
      </c>
      <c r="AE786" s="325">
        <v>16.27</v>
      </c>
      <c r="AG786" s="405">
        <v>2813920021</v>
      </c>
      <c r="AH786" s="49" t="s">
        <v>1979</v>
      </c>
      <c r="AI786" s="325">
        <v>61.32</v>
      </c>
    </row>
    <row r="787" spans="2:35">
      <c r="B787" s="210">
        <v>2812105500</v>
      </c>
      <c r="E787" s="211">
        <f t="shared" si="157"/>
        <v>259.62</v>
      </c>
      <c r="F787" s="270">
        <v>220.68</v>
      </c>
      <c r="G787" s="216" t="s">
        <v>818</v>
      </c>
      <c r="J787" s="49">
        <f t="shared" si="159"/>
        <v>2812106520</v>
      </c>
      <c r="K787" s="212">
        <f t="shared" si="156"/>
        <v>46.97</v>
      </c>
      <c r="L787" s="270">
        <v>39.92</v>
      </c>
      <c r="M787" s="270">
        <f t="shared" si="154"/>
        <v>39.92</v>
      </c>
      <c r="N787" s="270">
        <f t="shared" si="160"/>
        <v>39.924499999999995</v>
      </c>
      <c r="O787" s="249"/>
      <c r="P787" s="249"/>
      <c r="Q787" s="49">
        <v>2813910059</v>
      </c>
      <c r="R787" s="49" t="s">
        <v>1432</v>
      </c>
      <c r="S787" s="49">
        <f t="shared" si="161"/>
        <v>5.51</v>
      </c>
      <c r="T787" s="49">
        <f t="shared" si="162"/>
        <v>4.68</v>
      </c>
      <c r="U787" s="324">
        <v>4.76</v>
      </c>
      <c r="V787" s="353"/>
      <c r="Y787" s="49">
        <v>2813910059</v>
      </c>
      <c r="Z787" s="49" t="s">
        <v>1432</v>
      </c>
      <c r="AA787" s="324">
        <v>4.76</v>
      </c>
      <c r="AC787" s="405">
        <v>2813910006</v>
      </c>
      <c r="AD787" s="49" t="s">
        <v>1871</v>
      </c>
      <c r="AE787" s="325">
        <v>7.49</v>
      </c>
      <c r="AG787" s="405">
        <v>2813920022</v>
      </c>
      <c r="AH787" s="49" t="s">
        <v>1980</v>
      </c>
      <c r="AI787" s="325">
        <v>79.59</v>
      </c>
    </row>
    <row r="788" spans="2:35">
      <c r="B788" s="210">
        <v>2812106520</v>
      </c>
      <c r="E788" s="211">
        <f t="shared" si="157"/>
        <v>46.97</v>
      </c>
      <c r="F788" s="270">
        <v>39.92</v>
      </c>
      <c r="G788" s="216" t="s">
        <v>819</v>
      </c>
      <c r="J788" s="49">
        <f t="shared" si="159"/>
        <v>2812106700</v>
      </c>
      <c r="K788" s="212">
        <f t="shared" si="156"/>
        <v>108.38</v>
      </c>
      <c r="L788" s="270">
        <v>92.12</v>
      </c>
      <c r="M788" s="270">
        <f t="shared" si="154"/>
        <v>92.12</v>
      </c>
      <c r="N788" s="270">
        <f t="shared" si="160"/>
        <v>92.12299999999999</v>
      </c>
      <c r="O788" s="249"/>
      <c r="P788" s="249"/>
      <c r="Q788" s="49">
        <v>2813910060</v>
      </c>
      <c r="R788" s="49" t="s">
        <v>1433</v>
      </c>
      <c r="S788" s="49">
        <f t="shared" si="161"/>
        <v>5.99</v>
      </c>
      <c r="T788" s="49">
        <f t="shared" si="162"/>
        <v>5.0999999999999996</v>
      </c>
      <c r="U788" s="324">
        <v>5.19</v>
      </c>
      <c r="V788" s="353"/>
      <c r="Y788" s="49">
        <v>2813910060</v>
      </c>
      <c r="Z788" s="49" t="s">
        <v>1433</v>
      </c>
      <c r="AA788" s="324">
        <v>5.19</v>
      </c>
      <c r="AC788" s="405">
        <v>2813910007</v>
      </c>
      <c r="AD788" s="49" t="s">
        <v>1872</v>
      </c>
      <c r="AE788" s="325">
        <v>5.09</v>
      </c>
      <c r="AG788" s="405">
        <v>2813920023</v>
      </c>
      <c r="AH788" s="49" t="s">
        <v>1981</v>
      </c>
      <c r="AI788" s="325">
        <v>77.959999999999994</v>
      </c>
    </row>
    <row r="789" spans="2:35">
      <c r="B789" s="210">
        <v>2812106700</v>
      </c>
      <c r="E789" s="211">
        <f t="shared" si="157"/>
        <v>108.38</v>
      </c>
      <c r="F789" s="270">
        <v>92.12</v>
      </c>
      <c r="G789" s="216" t="s">
        <v>820</v>
      </c>
      <c r="J789" s="49">
        <f t="shared" si="159"/>
        <v>2812111400</v>
      </c>
      <c r="K789" s="212">
        <f t="shared" si="156"/>
        <v>71.239999999999995</v>
      </c>
      <c r="L789" s="270">
        <v>60.55</v>
      </c>
      <c r="M789" s="270">
        <f t="shared" si="154"/>
        <v>60.55</v>
      </c>
      <c r="N789" s="270">
        <f t="shared" si="160"/>
        <v>60.553999999999995</v>
      </c>
      <c r="O789" s="249"/>
      <c r="P789" s="249"/>
      <c r="Q789" s="49">
        <v>2813910061</v>
      </c>
      <c r="R789" s="49" t="s">
        <v>1434</v>
      </c>
      <c r="S789" s="49">
        <f t="shared" si="161"/>
        <v>6.12</v>
      </c>
      <c r="T789" s="49">
        <f t="shared" si="162"/>
        <v>5.21</v>
      </c>
      <c r="U789" s="324">
        <v>5.3</v>
      </c>
      <c r="V789" s="353"/>
      <c r="Y789" s="49">
        <v>2813910061</v>
      </c>
      <c r="Z789" s="49" t="s">
        <v>1434</v>
      </c>
      <c r="AA789" s="324">
        <v>5.3</v>
      </c>
      <c r="AC789" s="405">
        <v>2813910008</v>
      </c>
      <c r="AD789" s="49" t="s">
        <v>1873</v>
      </c>
      <c r="AE789" s="325">
        <v>3.34</v>
      </c>
      <c r="AG789" s="405">
        <v>2813920024</v>
      </c>
      <c r="AH789" s="49" t="s">
        <v>1982</v>
      </c>
      <c r="AI789" s="325">
        <v>207.06</v>
      </c>
    </row>
    <row r="790" spans="2:35">
      <c r="B790" s="210">
        <v>2812111400</v>
      </c>
      <c r="E790" s="211">
        <f t="shared" si="157"/>
        <v>71.239999999999995</v>
      </c>
      <c r="F790" s="270">
        <v>60.55</v>
      </c>
      <c r="G790" s="216" t="s">
        <v>821</v>
      </c>
      <c r="J790" s="49">
        <f t="shared" si="159"/>
        <v>2812111800</v>
      </c>
      <c r="K790" s="212">
        <f t="shared" si="156"/>
        <v>69.72</v>
      </c>
      <c r="L790" s="270">
        <v>59.26</v>
      </c>
      <c r="M790" s="270">
        <f t="shared" si="154"/>
        <v>59.26</v>
      </c>
      <c r="N790" s="270">
        <f t="shared" si="160"/>
        <v>59.262</v>
      </c>
      <c r="O790" s="249"/>
      <c r="P790" s="249"/>
      <c r="Q790" s="49">
        <v>2813910062</v>
      </c>
      <c r="R790" s="49" t="s">
        <v>1435</v>
      </c>
      <c r="S790" s="49">
        <f t="shared" si="161"/>
        <v>4.17</v>
      </c>
      <c r="T790" s="49">
        <f t="shared" si="162"/>
        <v>3.54</v>
      </c>
      <c r="U790" s="324">
        <v>3.6</v>
      </c>
      <c r="V790" s="353"/>
      <c r="Y790" s="49">
        <v>2813910062</v>
      </c>
      <c r="Z790" s="49" t="s">
        <v>1435</v>
      </c>
      <c r="AA790" s="324">
        <v>3.6</v>
      </c>
      <c r="AC790" s="405">
        <v>2813910009</v>
      </c>
      <c r="AD790" s="49" t="s">
        <v>1874</v>
      </c>
      <c r="AE790" s="325">
        <v>36.19</v>
      </c>
      <c r="AG790" s="405">
        <v>2813920025</v>
      </c>
      <c r="AH790" s="49" t="s">
        <v>1983</v>
      </c>
      <c r="AI790" s="325">
        <v>213.86</v>
      </c>
    </row>
    <row r="791" spans="2:35">
      <c r="B791" s="210">
        <v>2812111800</v>
      </c>
      <c r="E791" s="211">
        <f t="shared" si="157"/>
        <v>69.72</v>
      </c>
      <c r="F791" s="270">
        <v>59.26</v>
      </c>
      <c r="G791" s="216" t="s">
        <v>822</v>
      </c>
      <c r="J791" s="49">
        <f t="shared" si="159"/>
        <v>2812112000</v>
      </c>
      <c r="K791" s="212">
        <f t="shared" si="156"/>
        <v>67.040000000000006</v>
      </c>
      <c r="L791" s="270">
        <v>56.98</v>
      </c>
      <c r="M791" s="270">
        <f t="shared" si="154"/>
        <v>56.98</v>
      </c>
      <c r="N791" s="270">
        <f t="shared" si="160"/>
        <v>56.984000000000002</v>
      </c>
      <c r="O791" s="249"/>
      <c r="P791" s="249"/>
      <c r="Q791" s="49">
        <v>2813910063</v>
      </c>
      <c r="R791" s="49" t="s">
        <v>1436</v>
      </c>
      <c r="S791" s="49">
        <f t="shared" si="161"/>
        <v>3.26</v>
      </c>
      <c r="T791" s="49">
        <f t="shared" si="162"/>
        <v>2.77</v>
      </c>
      <c r="U791" s="324">
        <v>2.82</v>
      </c>
      <c r="V791" s="353"/>
      <c r="Y791" s="49">
        <v>2813910063</v>
      </c>
      <c r="Z791" s="49" t="s">
        <v>1436</v>
      </c>
      <c r="AA791" s="324">
        <v>2.82</v>
      </c>
      <c r="AC791" s="405">
        <v>2813910010</v>
      </c>
      <c r="AD791" s="49" t="s">
        <v>1875</v>
      </c>
      <c r="AE791" s="325">
        <v>36.19</v>
      </c>
      <c r="AG791" s="405">
        <v>2813920026</v>
      </c>
      <c r="AH791" s="49" t="s">
        <v>1984</v>
      </c>
      <c r="AI791" s="325">
        <v>155.65</v>
      </c>
    </row>
    <row r="792" spans="2:35">
      <c r="B792" s="210">
        <v>2812112000</v>
      </c>
      <c r="E792" s="211">
        <f t="shared" si="157"/>
        <v>67.040000000000006</v>
      </c>
      <c r="F792" s="270">
        <v>56.98</v>
      </c>
      <c r="G792" s="216" t="s">
        <v>823</v>
      </c>
      <c r="J792" s="49">
        <f t="shared" si="159"/>
        <v>2812112220</v>
      </c>
      <c r="K792" s="212">
        <f t="shared" si="156"/>
        <v>215.22</v>
      </c>
      <c r="L792" s="270">
        <v>182.94</v>
      </c>
      <c r="M792" s="270">
        <f t="shared" si="154"/>
        <v>182.94</v>
      </c>
      <c r="N792" s="270">
        <f t="shared" si="160"/>
        <v>182.93699999999998</v>
      </c>
      <c r="O792" s="249"/>
      <c r="P792" s="249"/>
      <c r="Q792" s="49">
        <v>2813910064</v>
      </c>
      <c r="R792" s="49" t="s">
        <v>1437</v>
      </c>
      <c r="S792" s="49">
        <f t="shared" si="161"/>
        <v>4.22</v>
      </c>
      <c r="T792" s="49">
        <f t="shared" si="162"/>
        <v>3.59</v>
      </c>
      <c r="U792" s="324">
        <v>3.66</v>
      </c>
      <c r="V792" s="353"/>
      <c r="Y792" s="49">
        <v>2813910064</v>
      </c>
      <c r="Z792" s="49" t="s">
        <v>1437</v>
      </c>
      <c r="AA792" s="324">
        <v>3.66</v>
      </c>
      <c r="AC792" s="405">
        <v>2813910011</v>
      </c>
      <c r="AD792" s="49" t="s">
        <v>1876</v>
      </c>
      <c r="AE792" s="325">
        <v>44.04</v>
      </c>
      <c r="AG792" s="405">
        <v>2813920027</v>
      </c>
      <c r="AH792" s="49" t="s">
        <v>1985</v>
      </c>
      <c r="AI792" s="325">
        <v>191.2</v>
      </c>
    </row>
    <row r="793" spans="2:35">
      <c r="B793" s="210">
        <v>2812112220</v>
      </c>
      <c r="E793" s="211">
        <f t="shared" si="157"/>
        <v>215.22</v>
      </c>
      <c r="F793" s="270">
        <v>182.94</v>
      </c>
      <c r="G793" s="216" t="s">
        <v>824</v>
      </c>
      <c r="J793" s="49">
        <f t="shared" si="159"/>
        <v>2812115400</v>
      </c>
      <c r="K793" s="212">
        <f t="shared" si="156"/>
        <v>83.25</v>
      </c>
      <c r="L793" s="270">
        <v>70.760000000000005</v>
      </c>
      <c r="M793" s="270">
        <f t="shared" si="154"/>
        <v>70.760000000000005</v>
      </c>
      <c r="N793" s="270">
        <f t="shared" si="160"/>
        <v>70.762500000000003</v>
      </c>
      <c r="O793" s="249"/>
      <c r="P793" s="249"/>
      <c r="Q793" s="49">
        <v>2813910065</v>
      </c>
      <c r="R793" s="49" t="s">
        <v>1438</v>
      </c>
      <c r="S793" s="49">
        <f t="shared" si="161"/>
        <v>4.17</v>
      </c>
      <c r="T793" s="49">
        <f t="shared" si="162"/>
        <v>3.54</v>
      </c>
      <c r="U793" s="324">
        <v>3.6</v>
      </c>
      <c r="V793" s="353"/>
      <c r="Y793" s="49">
        <v>2813910065</v>
      </c>
      <c r="Z793" s="49" t="s">
        <v>1438</v>
      </c>
      <c r="AA793" s="324">
        <v>3.6</v>
      </c>
      <c r="AC793" s="405">
        <v>2813910012</v>
      </c>
      <c r="AD793" s="49" t="s">
        <v>1877</v>
      </c>
      <c r="AE793" s="325">
        <v>36.18</v>
      </c>
      <c r="AG793" s="405">
        <v>2813920028</v>
      </c>
      <c r="AH793" s="49" t="s">
        <v>1986</v>
      </c>
      <c r="AI793" s="325">
        <v>207.06</v>
      </c>
    </row>
    <row r="794" spans="2:35">
      <c r="B794" s="210">
        <v>2812115400</v>
      </c>
      <c r="E794" s="211">
        <f t="shared" si="157"/>
        <v>83.25</v>
      </c>
      <c r="F794" s="270">
        <v>70.760000000000005</v>
      </c>
      <c r="G794" s="216" t="s">
        <v>825</v>
      </c>
      <c r="J794" s="49">
        <f t="shared" si="159"/>
        <v>2812200000</v>
      </c>
      <c r="K794" s="212">
        <f t="shared" si="156"/>
        <v>226.55</v>
      </c>
      <c r="L794" s="270">
        <v>192.57</v>
      </c>
      <c r="M794" s="270">
        <f t="shared" si="154"/>
        <v>192.57</v>
      </c>
      <c r="N794" s="270">
        <f t="shared" si="160"/>
        <v>192.5675</v>
      </c>
      <c r="O794" s="249"/>
      <c r="P794" s="249"/>
      <c r="Q794" s="49">
        <v>2813910066</v>
      </c>
      <c r="R794" s="49" t="s">
        <v>1439</v>
      </c>
      <c r="S794" s="49">
        <f t="shared" si="161"/>
        <v>8.23</v>
      </c>
      <c r="T794" s="49">
        <f t="shared" si="162"/>
        <v>7.01</v>
      </c>
      <c r="U794" s="324">
        <v>7.13</v>
      </c>
      <c r="V794" s="353"/>
      <c r="Y794" s="49">
        <v>2813910066</v>
      </c>
      <c r="Z794" s="49" t="s">
        <v>1439</v>
      </c>
      <c r="AA794" s="324">
        <v>7.13</v>
      </c>
      <c r="AC794" s="405">
        <v>2813910013</v>
      </c>
      <c r="AD794" s="49" t="s">
        <v>1878</v>
      </c>
      <c r="AE794" s="325">
        <v>36.18</v>
      </c>
      <c r="AG794" s="405">
        <v>2813920029</v>
      </c>
      <c r="AH794" s="49" t="s">
        <v>1987</v>
      </c>
      <c r="AI794" s="325">
        <v>332.25</v>
      </c>
    </row>
    <row r="795" spans="2:35">
      <c r="B795" s="210">
        <v>2812200000</v>
      </c>
      <c r="E795" s="211">
        <f t="shared" si="157"/>
        <v>226.55</v>
      </c>
      <c r="F795" s="270">
        <v>192.57</v>
      </c>
      <c r="G795" s="216" t="s">
        <v>826</v>
      </c>
      <c r="J795" s="49">
        <f t="shared" si="159"/>
        <v>2812200100</v>
      </c>
      <c r="K795" s="212">
        <f t="shared" si="156"/>
        <v>269.61</v>
      </c>
      <c r="L795" s="270">
        <v>229.17</v>
      </c>
      <c r="M795" s="270">
        <f t="shared" si="154"/>
        <v>229.17</v>
      </c>
      <c r="N795" s="270">
        <f t="shared" si="160"/>
        <v>229.16849999999999</v>
      </c>
      <c r="O795" s="249"/>
      <c r="P795" s="249"/>
      <c r="Q795" s="49">
        <v>2813910067</v>
      </c>
      <c r="R795" s="49" t="s">
        <v>1440</v>
      </c>
      <c r="S795" s="49">
        <f t="shared" si="161"/>
        <v>7.47</v>
      </c>
      <c r="T795" s="49">
        <f t="shared" si="162"/>
        <v>6.36</v>
      </c>
      <c r="U795" s="324">
        <v>6.48</v>
      </c>
      <c r="V795" s="353"/>
      <c r="Y795" s="49">
        <v>2813910067</v>
      </c>
      <c r="Z795" s="49" t="s">
        <v>1440</v>
      </c>
      <c r="AA795" s="324">
        <v>6.48</v>
      </c>
      <c r="AC795" s="405">
        <v>2813910014</v>
      </c>
      <c r="AD795" s="49" t="s">
        <v>1879</v>
      </c>
      <c r="AE795" s="325">
        <v>36.19</v>
      </c>
      <c r="AG795" s="405">
        <v>2813920030</v>
      </c>
      <c r="AH795" s="49" t="s">
        <v>1988</v>
      </c>
      <c r="AI795" s="325">
        <v>395.79</v>
      </c>
    </row>
    <row r="796" spans="2:35">
      <c r="B796" s="210">
        <v>2812200100</v>
      </c>
      <c r="E796" s="211">
        <f t="shared" si="157"/>
        <v>269.61</v>
      </c>
      <c r="F796" s="270">
        <v>229.17</v>
      </c>
      <c r="G796" s="216" t="s">
        <v>1594</v>
      </c>
      <c r="J796" s="49">
        <f t="shared" si="159"/>
        <v>2812200100</v>
      </c>
      <c r="K796" s="212">
        <f t="shared" si="156"/>
        <v>269.61</v>
      </c>
      <c r="L796" s="270">
        <v>229.17</v>
      </c>
      <c r="M796" s="270">
        <f t="shared" si="154"/>
        <v>229.17</v>
      </c>
      <c r="N796" s="270">
        <f t="shared" si="160"/>
        <v>229.16849999999999</v>
      </c>
      <c r="O796" s="249"/>
      <c r="P796" s="249"/>
      <c r="Q796" s="49">
        <v>2813910068</v>
      </c>
      <c r="R796" s="49" t="s">
        <v>1441</v>
      </c>
      <c r="S796" s="49">
        <f t="shared" si="161"/>
        <v>2.4300000000000002</v>
      </c>
      <c r="T796" s="49">
        <f t="shared" si="162"/>
        <v>2.06</v>
      </c>
      <c r="U796" s="324">
        <v>2.09</v>
      </c>
      <c r="V796" s="353"/>
      <c r="Y796" s="49">
        <v>2813910068</v>
      </c>
      <c r="Z796" s="49" t="s">
        <v>1441</v>
      </c>
      <c r="AA796" s="324">
        <v>2.09</v>
      </c>
      <c r="AC796" s="405">
        <v>2813910015</v>
      </c>
      <c r="AD796" s="49" t="s">
        <v>1880</v>
      </c>
      <c r="AE796" s="325">
        <v>36.19</v>
      </c>
      <c r="AG796" s="405">
        <v>2813920031</v>
      </c>
      <c r="AH796" s="49" t="s">
        <v>1989</v>
      </c>
      <c r="AI796" s="325">
        <v>339.02</v>
      </c>
    </row>
    <row r="797" spans="2:35">
      <c r="B797" s="210">
        <v>2812200100</v>
      </c>
      <c r="E797" s="211">
        <f t="shared" si="157"/>
        <v>269.61</v>
      </c>
      <c r="F797" s="270">
        <v>229.17</v>
      </c>
      <c r="G797" s="216" t="s">
        <v>827</v>
      </c>
      <c r="J797" s="49">
        <f t="shared" si="159"/>
        <v>2812200200</v>
      </c>
      <c r="K797" s="212">
        <f t="shared" si="156"/>
        <v>73.069999999999993</v>
      </c>
      <c r="L797" s="270">
        <v>62.11</v>
      </c>
      <c r="M797" s="270">
        <f t="shared" si="154"/>
        <v>62.11</v>
      </c>
      <c r="N797" s="270">
        <f t="shared" si="160"/>
        <v>62.10949999999999</v>
      </c>
      <c r="O797" s="249"/>
      <c r="P797" s="249"/>
      <c r="Q797" s="49">
        <v>2813910069</v>
      </c>
      <c r="R797" s="49" t="s">
        <v>1442</v>
      </c>
      <c r="S797" s="49">
        <f t="shared" si="161"/>
        <v>2.68</v>
      </c>
      <c r="T797" s="49">
        <f t="shared" si="162"/>
        <v>2.2799999999999998</v>
      </c>
      <c r="U797" s="324">
        <v>2.3199999999999998</v>
      </c>
      <c r="V797" s="353"/>
      <c r="Y797" s="49">
        <v>2813910069</v>
      </c>
      <c r="Z797" s="49" t="s">
        <v>1442</v>
      </c>
      <c r="AA797" s="324">
        <v>2.3199999999999998</v>
      </c>
      <c r="AC797" s="401">
        <v>2813910016</v>
      </c>
      <c r="AD797" t="s">
        <v>1881</v>
      </c>
      <c r="AE797" s="325">
        <v>36.19</v>
      </c>
      <c r="AG797" s="401">
        <v>2813920032</v>
      </c>
      <c r="AH797" t="s">
        <v>1990</v>
      </c>
      <c r="AI797" s="325">
        <v>403.92</v>
      </c>
    </row>
    <row r="798" spans="2:35">
      <c r="B798" s="210">
        <v>2812200200</v>
      </c>
      <c r="E798" s="211">
        <f t="shared" si="157"/>
        <v>73.069999999999993</v>
      </c>
      <c r="F798" s="270">
        <v>62.11</v>
      </c>
      <c r="G798" s="216" t="s">
        <v>828</v>
      </c>
      <c r="J798" s="49">
        <f t="shared" si="159"/>
        <v>2812200302</v>
      </c>
      <c r="K798" s="212">
        <f t="shared" si="156"/>
        <v>80.06</v>
      </c>
      <c r="L798" s="270">
        <v>68.05</v>
      </c>
      <c r="M798" s="270">
        <f t="shared" si="154"/>
        <v>68.05</v>
      </c>
      <c r="N798" s="270">
        <f t="shared" si="160"/>
        <v>68.051000000000002</v>
      </c>
      <c r="O798" s="249"/>
      <c r="P798" s="249"/>
      <c r="Q798" s="49">
        <v>2813910070</v>
      </c>
      <c r="R798" s="49" t="s">
        <v>1443</v>
      </c>
      <c r="S798" s="49">
        <f t="shared" si="161"/>
        <v>2.52</v>
      </c>
      <c r="T798" s="49">
        <f t="shared" si="162"/>
        <v>2.14</v>
      </c>
      <c r="U798" s="324">
        <v>2.17</v>
      </c>
      <c r="V798" s="353"/>
      <c r="Y798" s="49">
        <v>2813910070</v>
      </c>
      <c r="Z798" s="49" t="s">
        <v>1443</v>
      </c>
      <c r="AA798" s="324">
        <v>2.17</v>
      </c>
      <c r="AC798" s="405">
        <v>2813910017</v>
      </c>
      <c r="AD798" s="49" t="s">
        <v>1882</v>
      </c>
      <c r="AE798" s="325">
        <v>36.19</v>
      </c>
      <c r="AG798" s="405">
        <v>2813920033</v>
      </c>
      <c r="AH798" s="49" t="s">
        <v>1991</v>
      </c>
      <c r="AI798" s="325">
        <v>76.48</v>
      </c>
    </row>
    <row r="799" spans="2:35">
      <c r="B799" s="210">
        <v>2812200302</v>
      </c>
      <c r="E799" s="211">
        <f t="shared" si="157"/>
        <v>80.06</v>
      </c>
      <c r="F799" s="270">
        <v>68.05</v>
      </c>
      <c r="G799" s="216" t="s">
        <v>829</v>
      </c>
      <c r="J799" s="49">
        <f t="shared" si="159"/>
        <v>2812200402</v>
      </c>
      <c r="K799" s="212">
        <f t="shared" si="156"/>
        <v>77.08</v>
      </c>
      <c r="L799" s="270">
        <v>65.52</v>
      </c>
      <c r="M799" s="270">
        <f t="shared" si="154"/>
        <v>65.52</v>
      </c>
      <c r="N799" s="270">
        <f t="shared" si="160"/>
        <v>65.518000000000001</v>
      </c>
      <c r="O799" s="249"/>
      <c r="P799" s="249"/>
      <c r="Q799" s="49">
        <v>2813910071</v>
      </c>
      <c r="R799" s="49" t="s">
        <v>1445</v>
      </c>
      <c r="S799" s="49">
        <f t="shared" si="161"/>
        <v>2.25</v>
      </c>
      <c r="T799" s="49">
        <f t="shared" si="162"/>
        <v>1.91</v>
      </c>
      <c r="U799" s="324">
        <v>1.94</v>
      </c>
      <c r="V799" s="353"/>
      <c r="Y799" s="49">
        <v>2813910071</v>
      </c>
      <c r="Z799" s="49" t="s">
        <v>1445</v>
      </c>
      <c r="AA799" s="324">
        <v>1.94</v>
      </c>
      <c r="AC799" s="405">
        <v>2813910018</v>
      </c>
      <c r="AD799" s="49" t="s">
        <v>1883</v>
      </c>
      <c r="AE799" s="325">
        <v>55.49</v>
      </c>
      <c r="AG799" s="405">
        <v>2813920034</v>
      </c>
      <c r="AH799" s="49" t="s">
        <v>1992</v>
      </c>
      <c r="AI799" s="325">
        <v>101.87</v>
      </c>
    </row>
    <row r="800" spans="2:35">
      <c r="B800" s="210">
        <v>2812200402</v>
      </c>
      <c r="E800" s="211">
        <f t="shared" si="157"/>
        <v>77.08</v>
      </c>
      <c r="F800" s="270">
        <v>65.52</v>
      </c>
      <c r="G800" s="216" t="s">
        <v>830</v>
      </c>
      <c r="J800" s="49">
        <f t="shared" si="159"/>
        <v>2812200500</v>
      </c>
      <c r="K800" s="212">
        <f t="shared" si="156"/>
        <v>101.69</v>
      </c>
      <c r="L800" s="270">
        <v>86.44</v>
      </c>
      <c r="M800" s="270">
        <f t="shared" si="154"/>
        <v>86.44</v>
      </c>
      <c r="N800" s="270">
        <f t="shared" si="160"/>
        <v>86.436499999999995</v>
      </c>
      <c r="O800" s="249"/>
      <c r="P800" s="249"/>
      <c r="Q800" s="49">
        <v>2813910072</v>
      </c>
      <c r="R800" s="49" t="s">
        <v>1447</v>
      </c>
      <c r="S800" s="49">
        <f t="shared" si="161"/>
        <v>4.43</v>
      </c>
      <c r="T800" s="49">
        <f t="shared" si="162"/>
        <v>3.77</v>
      </c>
      <c r="U800" s="324">
        <v>3.84</v>
      </c>
      <c r="V800" s="353"/>
      <c r="Y800" s="49">
        <v>2813910072</v>
      </c>
      <c r="Z800" s="49" t="s">
        <v>1447</v>
      </c>
      <c r="AA800" s="324">
        <v>3.84</v>
      </c>
      <c r="AC800" s="405">
        <v>2813910019</v>
      </c>
      <c r="AD800" s="49" t="s">
        <v>1884</v>
      </c>
      <c r="AE800" s="325">
        <v>55.49</v>
      </c>
      <c r="AG800" s="405">
        <v>2813920035</v>
      </c>
      <c r="AH800" s="49" t="s">
        <v>1993</v>
      </c>
      <c r="AI800" s="325">
        <v>113.57</v>
      </c>
    </row>
    <row r="801" spans="2:35">
      <c r="B801" s="210">
        <v>2812200500</v>
      </c>
      <c r="E801" s="211">
        <f t="shared" si="157"/>
        <v>101.69</v>
      </c>
      <c r="F801" s="270">
        <v>86.44</v>
      </c>
      <c r="G801" s="216" t="s">
        <v>831</v>
      </c>
      <c r="J801" s="49">
        <f t="shared" si="159"/>
        <v>2812200600</v>
      </c>
      <c r="K801" s="212">
        <f t="shared" si="156"/>
        <v>70.239999999999995</v>
      </c>
      <c r="L801" s="270">
        <v>59.7</v>
      </c>
      <c r="M801" s="270">
        <f t="shared" si="154"/>
        <v>59.7</v>
      </c>
      <c r="N801" s="270">
        <f t="shared" si="160"/>
        <v>59.703999999999994</v>
      </c>
      <c r="O801" s="249"/>
      <c r="P801" s="249"/>
      <c r="Q801" s="49">
        <v>2813910073</v>
      </c>
      <c r="R801" s="49" t="s">
        <v>1448</v>
      </c>
      <c r="S801" s="49">
        <f t="shared" si="161"/>
        <v>2.91</v>
      </c>
      <c r="T801" s="49">
        <f t="shared" si="162"/>
        <v>2.4700000000000002</v>
      </c>
      <c r="U801" s="324">
        <v>2.52</v>
      </c>
      <c r="V801" s="353"/>
      <c r="Y801" s="49">
        <v>2813910073</v>
      </c>
      <c r="Z801" s="49" t="s">
        <v>1448</v>
      </c>
      <c r="AA801" s="324">
        <v>2.52</v>
      </c>
      <c r="AC801" s="405">
        <v>2813910020</v>
      </c>
      <c r="AD801" s="49" t="s">
        <v>1885</v>
      </c>
      <c r="AE801" s="325">
        <v>67.52</v>
      </c>
      <c r="AG801" s="405">
        <v>2813920036</v>
      </c>
      <c r="AH801" s="49" t="s">
        <v>1994</v>
      </c>
      <c r="AI801" s="325">
        <v>45.61</v>
      </c>
    </row>
    <row r="802" spans="2:35">
      <c r="B802" s="210">
        <v>2812200600</v>
      </c>
      <c r="E802" s="211">
        <f t="shared" si="157"/>
        <v>70.239999999999995</v>
      </c>
      <c r="F802" s="270">
        <v>59.7</v>
      </c>
      <c r="G802" s="216" t="s">
        <v>832</v>
      </c>
      <c r="J802" s="49">
        <f t="shared" si="159"/>
        <v>2812202220</v>
      </c>
      <c r="K802" s="212">
        <f t="shared" si="156"/>
        <v>124.37</v>
      </c>
      <c r="L802" s="270">
        <v>105.71</v>
      </c>
      <c r="M802" s="270">
        <f t="shared" si="154"/>
        <v>105.71</v>
      </c>
      <c r="N802" s="270">
        <f t="shared" si="160"/>
        <v>105.7145</v>
      </c>
      <c r="O802" s="249"/>
      <c r="P802" s="249"/>
      <c r="Q802" s="49">
        <v>2813910074</v>
      </c>
      <c r="R802" s="49" t="s">
        <v>1449</v>
      </c>
      <c r="S802" s="49">
        <f t="shared" si="161"/>
        <v>3.68</v>
      </c>
      <c r="T802" s="49">
        <f t="shared" si="162"/>
        <v>3.13</v>
      </c>
      <c r="U802" s="324">
        <v>3.19</v>
      </c>
      <c r="V802" s="353"/>
      <c r="Y802" s="49">
        <v>2813910074</v>
      </c>
      <c r="Z802" s="49" t="s">
        <v>1449</v>
      </c>
      <c r="AA802" s="324">
        <v>3.19</v>
      </c>
      <c r="AC802" s="405">
        <v>2813910021</v>
      </c>
      <c r="AD802" s="49" t="s">
        <v>1886</v>
      </c>
      <c r="AE802" s="325">
        <v>55.49</v>
      </c>
      <c r="AG802" s="405">
        <v>2813920037</v>
      </c>
      <c r="AH802" s="49" t="s">
        <v>1995</v>
      </c>
      <c r="AI802" s="325">
        <v>68.989999999999995</v>
      </c>
    </row>
    <row r="803" spans="2:35">
      <c r="B803" s="210">
        <v>2812202220</v>
      </c>
      <c r="E803" s="211">
        <f t="shared" si="157"/>
        <v>124.37</v>
      </c>
      <c r="F803" s="270">
        <v>105.71</v>
      </c>
      <c r="G803" s="216" t="s">
        <v>833</v>
      </c>
      <c r="J803" s="49">
        <f t="shared" ref="J803:J834" si="163">B804*$K$13</f>
        <v>2812205100</v>
      </c>
      <c r="K803" s="212">
        <f t="shared" ref="K803:K866" si="164">VLOOKUP(J803,$Q$14:$V$1164,3,FALSE)</f>
        <v>283.97000000000003</v>
      </c>
      <c r="L803" s="270">
        <v>241.37</v>
      </c>
      <c r="M803" s="270">
        <f t="shared" si="154"/>
        <v>241.37</v>
      </c>
      <c r="N803" s="270">
        <f t="shared" si="160"/>
        <v>241.37450000000001</v>
      </c>
      <c r="O803" s="249"/>
      <c r="P803" s="249"/>
      <c r="Q803" s="49">
        <v>2813910075</v>
      </c>
      <c r="R803" s="49" t="s">
        <v>1450</v>
      </c>
      <c r="S803" s="49">
        <f t="shared" si="161"/>
        <v>5.22</v>
      </c>
      <c r="T803" s="49">
        <f t="shared" si="162"/>
        <v>4.4400000000000004</v>
      </c>
      <c r="U803" s="324">
        <v>4.5199999999999996</v>
      </c>
      <c r="V803" s="353"/>
      <c r="Y803" s="49">
        <v>2813910075</v>
      </c>
      <c r="Z803" s="49" t="s">
        <v>1450</v>
      </c>
      <c r="AA803" s="324">
        <v>4.5199999999999996</v>
      </c>
      <c r="AC803" s="405">
        <v>2813910022</v>
      </c>
      <c r="AD803" s="49" t="s">
        <v>1887</v>
      </c>
      <c r="AE803" s="325">
        <v>55.52</v>
      </c>
      <c r="AG803" s="405">
        <v>2813920038</v>
      </c>
      <c r="AH803" s="49" t="s">
        <v>1996</v>
      </c>
      <c r="AI803" s="325">
        <v>73.05</v>
      </c>
    </row>
    <row r="804" spans="2:35">
      <c r="B804" s="210">
        <v>2812205100</v>
      </c>
      <c r="E804" s="211">
        <f t="shared" ref="E804:E867" si="165">VLOOKUP(B804,$Q$14:$V$1164,3,FALSE)</f>
        <v>283.97000000000003</v>
      </c>
      <c r="F804" s="270">
        <v>241.37</v>
      </c>
      <c r="G804" s="216" t="s">
        <v>835</v>
      </c>
      <c r="J804" s="49">
        <f t="shared" si="163"/>
        <v>2812205500</v>
      </c>
      <c r="K804" s="212">
        <f t="shared" si="164"/>
        <v>402.74</v>
      </c>
      <c r="L804" s="270">
        <v>342.33</v>
      </c>
      <c r="M804" s="270">
        <f t="shared" si="154"/>
        <v>342.33</v>
      </c>
      <c r="N804" s="270">
        <f t="shared" si="160"/>
        <v>342.32900000000001</v>
      </c>
      <c r="O804" s="249"/>
      <c r="P804" s="249"/>
      <c r="Q804" s="49">
        <v>2813910076</v>
      </c>
      <c r="R804" s="49" t="s">
        <v>1451</v>
      </c>
      <c r="S804" s="49">
        <f t="shared" si="161"/>
        <v>2.6</v>
      </c>
      <c r="T804" s="49">
        <f t="shared" si="162"/>
        <v>2.21</v>
      </c>
      <c r="U804" s="324">
        <v>2.25</v>
      </c>
      <c r="V804" s="353"/>
      <c r="Y804" s="49">
        <v>2813910076</v>
      </c>
      <c r="Z804" s="49" t="s">
        <v>1451</v>
      </c>
      <c r="AA804" s="324">
        <v>2.25</v>
      </c>
      <c r="AC804" s="405">
        <v>2813910023</v>
      </c>
      <c r="AD804" s="49" t="s">
        <v>1888</v>
      </c>
      <c r="AE804" s="325">
        <v>55.49</v>
      </c>
      <c r="AG804" s="405">
        <v>2813920039</v>
      </c>
      <c r="AH804" s="49" t="s">
        <v>1997</v>
      </c>
      <c r="AI804" s="325">
        <v>103.73</v>
      </c>
    </row>
    <row r="805" spans="2:35">
      <c r="B805" s="210">
        <v>2812205500</v>
      </c>
      <c r="E805" s="211">
        <f t="shared" si="165"/>
        <v>402.74</v>
      </c>
      <c r="F805" s="270">
        <v>342.33</v>
      </c>
      <c r="G805" s="216" t="s">
        <v>836</v>
      </c>
      <c r="J805" s="49">
        <f t="shared" si="163"/>
        <v>2812206520</v>
      </c>
      <c r="K805" s="212">
        <f t="shared" si="164"/>
        <v>69.72</v>
      </c>
      <c r="L805" s="270">
        <v>59.26</v>
      </c>
      <c r="M805" s="270">
        <f t="shared" ref="M805:M868" si="166">ROUND(N805,2)</f>
        <v>59.26</v>
      </c>
      <c r="N805" s="270">
        <f t="shared" si="160"/>
        <v>59.262</v>
      </c>
      <c r="O805" s="249"/>
      <c r="P805" s="249"/>
      <c r="Q805" s="49">
        <v>2813910077</v>
      </c>
      <c r="R805" s="49" t="s">
        <v>1452</v>
      </c>
      <c r="S805" s="49">
        <f t="shared" si="161"/>
        <v>3.25</v>
      </c>
      <c r="T805" s="49">
        <f t="shared" si="162"/>
        <v>2.76</v>
      </c>
      <c r="U805" s="324">
        <v>2.81</v>
      </c>
      <c r="V805" s="353"/>
      <c r="Y805" s="49">
        <v>2813910077</v>
      </c>
      <c r="Z805" s="49" t="s">
        <v>1452</v>
      </c>
      <c r="AA805" s="324">
        <v>2.81</v>
      </c>
      <c r="AC805" s="405">
        <v>2813910024</v>
      </c>
      <c r="AD805" s="49" t="s">
        <v>1889</v>
      </c>
      <c r="AE805" s="325">
        <v>55.52</v>
      </c>
      <c r="AG805" s="405">
        <v>2813920040</v>
      </c>
      <c r="AH805" s="49" t="s">
        <v>1998</v>
      </c>
      <c r="AI805" s="325">
        <v>138.91999999999999</v>
      </c>
    </row>
    <row r="806" spans="2:35">
      <c r="B806" s="210">
        <v>2812206520</v>
      </c>
      <c r="E806" s="211">
        <f t="shared" si="165"/>
        <v>69.72</v>
      </c>
      <c r="F806" s="270">
        <v>59.26</v>
      </c>
      <c r="G806" s="216" t="s">
        <v>837</v>
      </c>
      <c r="J806" s="49">
        <f t="shared" si="163"/>
        <v>2812206700</v>
      </c>
      <c r="K806" s="212">
        <f t="shared" si="164"/>
        <v>115.13</v>
      </c>
      <c r="L806" s="270">
        <v>97.86</v>
      </c>
      <c r="M806" s="270">
        <f t="shared" si="166"/>
        <v>97.86</v>
      </c>
      <c r="N806" s="270">
        <f t="shared" si="160"/>
        <v>97.860499999999988</v>
      </c>
      <c r="O806" s="249"/>
      <c r="P806" s="249"/>
      <c r="Q806" s="49">
        <v>2813910078</v>
      </c>
      <c r="R806" s="49" t="s">
        <v>1453</v>
      </c>
      <c r="S806" s="49">
        <f t="shared" si="161"/>
        <v>5.71</v>
      </c>
      <c r="T806" s="49">
        <f t="shared" si="162"/>
        <v>4.8600000000000003</v>
      </c>
      <c r="U806" s="324">
        <v>4.9400000000000004</v>
      </c>
      <c r="V806" s="353"/>
      <c r="Y806" s="49">
        <v>2813910078</v>
      </c>
      <c r="Z806" s="49" t="s">
        <v>1453</v>
      </c>
      <c r="AA806" s="324">
        <v>4.9400000000000004</v>
      </c>
      <c r="AC806" s="405">
        <v>2813910025</v>
      </c>
      <c r="AD806" s="49" t="s">
        <v>1890</v>
      </c>
      <c r="AE806" s="325">
        <v>55.49</v>
      </c>
      <c r="AG806" s="405">
        <v>2813920041</v>
      </c>
      <c r="AH806" s="49" t="s">
        <v>1999</v>
      </c>
      <c r="AI806" s="325">
        <v>161.78</v>
      </c>
    </row>
    <row r="807" spans="2:35">
      <c r="B807" s="210">
        <v>2812206700</v>
      </c>
      <c r="E807" s="211">
        <f t="shared" si="165"/>
        <v>115.13</v>
      </c>
      <c r="F807" s="270">
        <v>97.86</v>
      </c>
      <c r="G807" s="216" t="s">
        <v>838</v>
      </c>
      <c r="J807" s="49">
        <f t="shared" si="163"/>
        <v>2812210700</v>
      </c>
      <c r="K807" s="212">
        <f t="shared" si="164"/>
        <v>151.13999999999999</v>
      </c>
      <c r="L807" s="270">
        <v>128.47</v>
      </c>
      <c r="M807" s="270">
        <f t="shared" si="166"/>
        <v>128.47</v>
      </c>
      <c r="N807" s="270">
        <f t="shared" si="160"/>
        <v>128.46899999999999</v>
      </c>
      <c r="O807" s="249"/>
      <c r="P807" s="249"/>
      <c r="Q807" s="49">
        <v>2813910079</v>
      </c>
      <c r="R807" s="49" t="s">
        <v>1454</v>
      </c>
      <c r="S807" s="49">
        <f t="shared" si="161"/>
        <v>4.38</v>
      </c>
      <c r="T807" s="49">
        <f t="shared" si="162"/>
        <v>3.73</v>
      </c>
      <c r="U807" s="324">
        <v>3.8</v>
      </c>
      <c r="V807" s="353"/>
      <c r="Y807" s="49">
        <v>2813910079</v>
      </c>
      <c r="Z807" s="49" t="s">
        <v>1454</v>
      </c>
      <c r="AA807" s="324">
        <v>3.8</v>
      </c>
      <c r="AC807" s="405">
        <v>2813910026</v>
      </c>
      <c r="AD807" s="49" t="s">
        <v>1891</v>
      </c>
      <c r="AE807" s="325">
        <v>55.49</v>
      </c>
      <c r="AG807" s="405">
        <v>2813920042</v>
      </c>
      <c r="AH807" s="49" t="s">
        <v>2000</v>
      </c>
      <c r="AI807" s="325">
        <v>61.34</v>
      </c>
    </row>
    <row r="808" spans="2:35">
      <c r="B808" s="210">
        <v>2812210700</v>
      </c>
      <c r="E808" s="211">
        <f t="shared" si="165"/>
        <v>151.13999999999999</v>
      </c>
      <c r="F808" s="270">
        <v>128.47</v>
      </c>
      <c r="G808" s="216" t="s">
        <v>839</v>
      </c>
      <c r="J808" s="49">
        <f t="shared" si="163"/>
        <v>2812210900</v>
      </c>
      <c r="K808" s="212">
        <f t="shared" si="164"/>
        <v>138.32</v>
      </c>
      <c r="L808" s="270">
        <v>117.57</v>
      </c>
      <c r="M808" s="270">
        <f t="shared" si="166"/>
        <v>117.57</v>
      </c>
      <c r="N808" s="270">
        <f t="shared" si="160"/>
        <v>117.57199999999999</v>
      </c>
      <c r="O808" s="249"/>
      <c r="P808" s="249"/>
      <c r="Q808" s="49">
        <v>2813910080</v>
      </c>
      <c r="R808" s="49" t="s">
        <v>1455</v>
      </c>
      <c r="S808" s="49">
        <f t="shared" si="161"/>
        <v>6.64</v>
      </c>
      <c r="T808" s="49">
        <f t="shared" si="162"/>
        <v>5.65</v>
      </c>
      <c r="U808" s="324">
        <v>5.75</v>
      </c>
      <c r="V808" s="353"/>
      <c r="Y808" s="49">
        <v>2813910080</v>
      </c>
      <c r="Z808" s="49" t="s">
        <v>1455</v>
      </c>
      <c r="AA808" s="324">
        <v>5.75</v>
      </c>
      <c r="AC808">
        <v>2813910027</v>
      </c>
      <c r="AD808" t="s">
        <v>1892</v>
      </c>
      <c r="AE808" s="325">
        <v>7.2</v>
      </c>
      <c r="AG808">
        <v>2813920043</v>
      </c>
      <c r="AH808" t="s">
        <v>2001</v>
      </c>
      <c r="AI808" s="325">
        <v>79.59</v>
      </c>
    </row>
    <row r="809" spans="2:35">
      <c r="B809" s="210">
        <v>2812210900</v>
      </c>
      <c r="E809" s="211">
        <f t="shared" si="165"/>
        <v>138.32</v>
      </c>
      <c r="F809" s="270">
        <v>117.57</v>
      </c>
      <c r="G809" s="216" t="s">
        <v>840</v>
      </c>
      <c r="J809" s="49">
        <f t="shared" si="163"/>
        <v>2812211800</v>
      </c>
      <c r="K809" s="212">
        <f t="shared" si="164"/>
        <v>130.16999999999999</v>
      </c>
      <c r="L809" s="270">
        <v>110.64</v>
      </c>
      <c r="M809" s="270">
        <f t="shared" si="166"/>
        <v>110.64</v>
      </c>
      <c r="N809" s="270">
        <f t="shared" si="160"/>
        <v>110.64449999999998</v>
      </c>
      <c r="O809" s="249"/>
      <c r="P809" s="249"/>
      <c r="Q809" s="49">
        <v>2813910081</v>
      </c>
      <c r="R809" s="49" t="s">
        <v>1456</v>
      </c>
      <c r="S809" s="49">
        <f t="shared" si="161"/>
        <v>3.13</v>
      </c>
      <c r="T809" s="49">
        <f t="shared" si="162"/>
        <v>2.66</v>
      </c>
      <c r="U809" s="324">
        <v>2.7</v>
      </c>
      <c r="V809" s="353"/>
      <c r="Y809" s="49">
        <v>2813910081</v>
      </c>
      <c r="Z809" s="49" t="s">
        <v>1456</v>
      </c>
      <c r="AA809" s="324">
        <v>2.7</v>
      </c>
      <c r="AC809">
        <v>2813910028</v>
      </c>
      <c r="AD809" t="s">
        <v>1893</v>
      </c>
      <c r="AE809" s="325">
        <v>7.2</v>
      </c>
      <c r="AG809">
        <v>2813920044</v>
      </c>
      <c r="AH809" t="s">
        <v>2002</v>
      </c>
      <c r="AI809" s="325">
        <v>77.98</v>
      </c>
    </row>
    <row r="810" spans="2:35">
      <c r="B810" s="210">
        <v>2812211800</v>
      </c>
      <c r="E810" s="211">
        <f t="shared" si="165"/>
        <v>130.16999999999999</v>
      </c>
      <c r="F810" s="270">
        <v>110.64</v>
      </c>
      <c r="G810" s="216" t="s">
        <v>841</v>
      </c>
      <c r="J810" s="49">
        <f t="shared" si="163"/>
        <v>2812212100</v>
      </c>
      <c r="K810" s="212">
        <f t="shared" si="164"/>
        <v>21.91</v>
      </c>
      <c r="L810" s="270">
        <v>18.62</v>
      </c>
      <c r="M810" s="270">
        <f t="shared" si="166"/>
        <v>18.62</v>
      </c>
      <c r="N810" s="270">
        <f t="shared" si="160"/>
        <v>18.6235</v>
      </c>
      <c r="O810" s="249"/>
      <c r="P810" s="249"/>
      <c r="Q810" s="49">
        <v>2813910082</v>
      </c>
      <c r="R810" s="49" t="s">
        <v>1457</v>
      </c>
      <c r="S810" s="49">
        <f t="shared" si="161"/>
        <v>4.3</v>
      </c>
      <c r="T810" s="49">
        <f t="shared" si="162"/>
        <v>3.66</v>
      </c>
      <c r="U810" s="324">
        <v>3.73</v>
      </c>
      <c r="V810" s="353"/>
      <c r="Y810" s="49">
        <v>2813910082</v>
      </c>
      <c r="Z810" s="49" t="s">
        <v>1457</v>
      </c>
      <c r="AA810" s="324">
        <v>3.73</v>
      </c>
      <c r="AC810">
        <v>2813910029</v>
      </c>
      <c r="AD810" t="s">
        <v>1894</v>
      </c>
      <c r="AE810" s="325">
        <v>7.36</v>
      </c>
      <c r="AG810">
        <v>2813920045</v>
      </c>
      <c r="AH810" t="s">
        <v>2003</v>
      </c>
      <c r="AI810" s="325">
        <v>207.06</v>
      </c>
    </row>
    <row r="811" spans="2:35">
      <c r="B811" s="210">
        <v>2812212100</v>
      </c>
      <c r="E811" s="211">
        <f t="shared" si="165"/>
        <v>21.91</v>
      </c>
      <c r="F811" s="270">
        <v>18.62</v>
      </c>
      <c r="G811" s="216" t="s">
        <v>842</v>
      </c>
      <c r="J811" s="49">
        <f t="shared" si="163"/>
        <v>2812212220</v>
      </c>
      <c r="K811" s="212">
        <f t="shared" si="164"/>
        <v>323.27999999999997</v>
      </c>
      <c r="L811" s="270">
        <v>274.79000000000002</v>
      </c>
      <c r="M811" s="270">
        <f t="shared" si="166"/>
        <v>274.79000000000002</v>
      </c>
      <c r="N811" s="270">
        <f t="shared" si="160"/>
        <v>274.78799999999995</v>
      </c>
      <c r="O811" s="249"/>
      <c r="P811" s="249"/>
      <c r="Q811" s="49">
        <v>2813910083</v>
      </c>
      <c r="R811" s="49" t="s">
        <v>1458</v>
      </c>
      <c r="S811" s="49">
        <f t="shared" si="161"/>
        <v>6.39</v>
      </c>
      <c r="T811" s="49">
        <f t="shared" si="162"/>
        <v>5.44</v>
      </c>
      <c r="U811" s="324">
        <v>5.53</v>
      </c>
      <c r="V811" s="353"/>
      <c r="Y811" s="49">
        <v>2813910083</v>
      </c>
      <c r="Z811" s="49" t="s">
        <v>1458</v>
      </c>
      <c r="AA811" s="324">
        <v>5.53</v>
      </c>
      <c r="AC811">
        <v>2813910030</v>
      </c>
      <c r="AD811" t="s">
        <v>1895</v>
      </c>
      <c r="AE811" s="325">
        <v>7.2</v>
      </c>
      <c r="AG811">
        <v>2813920046</v>
      </c>
      <c r="AH811" t="s">
        <v>2004</v>
      </c>
      <c r="AI811" s="325">
        <v>213.86</v>
      </c>
    </row>
    <row r="812" spans="2:35">
      <c r="B812" s="210">
        <v>2812212220</v>
      </c>
      <c r="E812" s="211">
        <f t="shared" si="165"/>
        <v>323.27999999999997</v>
      </c>
      <c r="F812" s="270">
        <v>274.79000000000002</v>
      </c>
      <c r="G812" s="216" t="s">
        <v>843</v>
      </c>
      <c r="J812" s="49">
        <f t="shared" si="163"/>
        <v>2812215400</v>
      </c>
      <c r="K812" s="212">
        <f t="shared" si="164"/>
        <v>160.03</v>
      </c>
      <c r="L812" s="270">
        <v>136.03</v>
      </c>
      <c r="M812" s="270">
        <f t="shared" si="166"/>
        <v>136.03</v>
      </c>
      <c r="N812" s="270">
        <f t="shared" si="160"/>
        <v>136.02549999999999</v>
      </c>
      <c r="O812" s="249"/>
      <c r="P812" s="249"/>
      <c r="Q812" s="49">
        <v>2813910084</v>
      </c>
      <c r="R812" s="49" t="s">
        <v>1459</v>
      </c>
      <c r="S812" s="49">
        <f t="shared" si="161"/>
        <v>13.2</v>
      </c>
      <c r="T812" s="49">
        <f t="shared" si="162"/>
        <v>11.24</v>
      </c>
      <c r="U812" s="324">
        <v>11.44</v>
      </c>
      <c r="V812" s="353"/>
      <c r="Y812" s="49">
        <v>2813910084</v>
      </c>
      <c r="Z812" s="49" t="s">
        <v>1459</v>
      </c>
      <c r="AA812" s="324">
        <v>11.44</v>
      </c>
      <c r="AC812">
        <v>2813910031</v>
      </c>
      <c r="AD812" t="s">
        <v>1896</v>
      </c>
      <c r="AE812" s="325">
        <v>7.42</v>
      </c>
      <c r="AG812">
        <v>2813920047</v>
      </c>
      <c r="AH812" t="s">
        <v>2005</v>
      </c>
      <c r="AI812" s="325">
        <v>178.3</v>
      </c>
    </row>
    <row r="813" spans="2:35">
      <c r="B813" s="210">
        <v>2812215400</v>
      </c>
      <c r="E813" s="211">
        <f t="shared" si="165"/>
        <v>160.03</v>
      </c>
      <c r="F813" s="270">
        <v>136.03</v>
      </c>
      <c r="G813" s="216" t="s">
        <v>844</v>
      </c>
      <c r="J813" s="49">
        <f t="shared" si="163"/>
        <v>2812221400</v>
      </c>
      <c r="K813" s="212">
        <f t="shared" si="164"/>
        <v>138.32</v>
      </c>
      <c r="L813" s="270">
        <v>117.57</v>
      </c>
      <c r="M813" s="270">
        <f t="shared" si="166"/>
        <v>117.57</v>
      </c>
      <c r="N813" s="270">
        <f t="shared" si="160"/>
        <v>117.57199999999999</v>
      </c>
      <c r="O813" s="249"/>
      <c r="P813" s="249"/>
      <c r="Q813" s="49">
        <v>2813910085</v>
      </c>
      <c r="R813" s="49" t="s">
        <v>1460</v>
      </c>
      <c r="S813" s="49">
        <f t="shared" si="161"/>
        <v>13.2</v>
      </c>
      <c r="T813" s="49">
        <f t="shared" si="162"/>
        <v>11.24</v>
      </c>
      <c r="U813" s="324">
        <v>11.44</v>
      </c>
      <c r="V813" s="353"/>
      <c r="Y813" s="49">
        <v>2813910085</v>
      </c>
      <c r="Z813" s="49" t="s">
        <v>1460</v>
      </c>
      <c r="AA813" s="324">
        <v>11.44</v>
      </c>
      <c r="AC813">
        <v>2813910032</v>
      </c>
      <c r="AD813" t="s">
        <v>1897</v>
      </c>
      <c r="AE813" s="325">
        <v>7.62</v>
      </c>
      <c r="AG813">
        <v>2813920048</v>
      </c>
      <c r="AH813" t="s">
        <v>2006</v>
      </c>
      <c r="AI813" s="325">
        <v>219.01</v>
      </c>
    </row>
    <row r="814" spans="2:35">
      <c r="B814" s="210">
        <v>2812221400</v>
      </c>
      <c r="E814" s="211">
        <f t="shared" si="165"/>
        <v>138.32</v>
      </c>
      <c r="F814" s="270">
        <v>117.57</v>
      </c>
      <c r="G814" s="216" t="s">
        <v>845</v>
      </c>
      <c r="J814" s="49">
        <f t="shared" si="163"/>
        <v>2812221800</v>
      </c>
      <c r="K814" s="212">
        <f t="shared" si="164"/>
        <v>130.16999999999999</v>
      </c>
      <c r="L814" s="270">
        <v>110.64</v>
      </c>
      <c r="M814" s="270">
        <f t="shared" si="166"/>
        <v>110.64</v>
      </c>
      <c r="N814" s="270">
        <f t="shared" si="160"/>
        <v>110.64449999999998</v>
      </c>
      <c r="O814" s="249"/>
      <c r="P814" s="249"/>
      <c r="Q814" s="49">
        <v>2813910086</v>
      </c>
      <c r="R814" s="49" t="s">
        <v>1461</v>
      </c>
      <c r="S814" s="49">
        <f t="shared" si="161"/>
        <v>14.2</v>
      </c>
      <c r="T814" s="49">
        <f t="shared" si="162"/>
        <v>12.09</v>
      </c>
      <c r="U814" s="324">
        <v>12.31</v>
      </c>
      <c r="V814" s="353"/>
      <c r="Y814" s="49">
        <v>2813910086</v>
      </c>
      <c r="Z814" s="49" t="s">
        <v>1461</v>
      </c>
      <c r="AA814" s="324">
        <v>12.31</v>
      </c>
      <c r="AC814">
        <v>2813910033</v>
      </c>
      <c r="AD814" t="s">
        <v>1898</v>
      </c>
      <c r="AE814" s="325">
        <v>7.74</v>
      </c>
      <c r="AG814">
        <v>2813920049</v>
      </c>
      <c r="AH814" t="s">
        <v>2007</v>
      </c>
      <c r="AI814" s="325">
        <v>237.17</v>
      </c>
    </row>
    <row r="815" spans="2:35">
      <c r="B815" s="210">
        <v>2812221800</v>
      </c>
      <c r="E815" s="211">
        <f t="shared" si="165"/>
        <v>130.16999999999999</v>
      </c>
      <c r="F815" s="270">
        <v>110.64</v>
      </c>
      <c r="G815" s="216" t="s">
        <v>846</v>
      </c>
      <c r="J815" s="49">
        <f t="shared" si="163"/>
        <v>2812222000</v>
      </c>
      <c r="K815" s="212">
        <f t="shared" si="164"/>
        <v>125.13</v>
      </c>
      <c r="L815" s="270">
        <v>106.36</v>
      </c>
      <c r="M815" s="270">
        <f t="shared" si="166"/>
        <v>106.36</v>
      </c>
      <c r="N815" s="270">
        <f t="shared" si="160"/>
        <v>106.36049999999999</v>
      </c>
      <c r="O815" s="249"/>
      <c r="P815" s="249"/>
      <c r="Q815" s="49">
        <v>2813910087</v>
      </c>
      <c r="R815" s="49" t="s">
        <v>1462</v>
      </c>
      <c r="S815" s="49">
        <f t="shared" si="161"/>
        <v>13.56</v>
      </c>
      <c r="T815" s="49">
        <f t="shared" si="162"/>
        <v>11.54</v>
      </c>
      <c r="U815" s="324">
        <v>11.74</v>
      </c>
      <c r="V815" s="353"/>
      <c r="Y815" s="49">
        <v>2813910087</v>
      </c>
      <c r="Z815" s="49" t="s">
        <v>1462</v>
      </c>
      <c r="AA815" s="324">
        <v>11.74</v>
      </c>
      <c r="AC815">
        <v>2813910034</v>
      </c>
      <c r="AD815" t="s">
        <v>1899</v>
      </c>
      <c r="AE815" s="325">
        <v>7.72</v>
      </c>
      <c r="AG815">
        <v>2813930000</v>
      </c>
      <c r="AH815" t="s">
        <v>2008</v>
      </c>
      <c r="AI815" s="325">
        <v>25.58</v>
      </c>
    </row>
    <row r="816" spans="2:35">
      <c r="B816" s="210">
        <v>2812222000</v>
      </c>
      <c r="E816" s="211">
        <f t="shared" si="165"/>
        <v>125.13</v>
      </c>
      <c r="F816" s="270">
        <v>106.36</v>
      </c>
      <c r="G816" s="216" t="s">
        <v>847</v>
      </c>
      <c r="J816" s="49">
        <f t="shared" si="163"/>
        <v>2812300000</v>
      </c>
      <c r="K816" s="212">
        <f t="shared" si="164"/>
        <v>359.93</v>
      </c>
      <c r="L816" s="270">
        <v>305.94</v>
      </c>
      <c r="M816" s="270">
        <f t="shared" si="166"/>
        <v>305.94</v>
      </c>
      <c r="N816" s="270">
        <f t="shared" si="160"/>
        <v>305.94049999999999</v>
      </c>
      <c r="O816" s="249"/>
      <c r="P816" s="249"/>
      <c r="Q816" s="49">
        <v>2813910088</v>
      </c>
      <c r="R816" s="49" t="s">
        <v>1463</v>
      </c>
      <c r="S816" s="49">
        <f t="shared" si="161"/>
        <v>13.56</v>
      </c>
      <c r="T816" s="49">
        <f t="shared" si="162"/>
        <v>11.54</v>
      </c>
      <c r="U816" s="324">
        <v>11.74</v>
      </c>
      <c r="V816" s="353"/>
      <c r="Y816" s="49">
        <v>2813910088</v>
      </c>
      <c r="Z816" s="49" t="s">
        <v>1463</v>
      </c>
      <c r="AA816" s="324">
        <v>11.74</v>
      </c>
      <c r="AC816">
        <v>2813910035</v>
      </c>
      <c r="AD816" t="s">
        <v>1900</v>
      </c>
      <c r="AE816" s="325">
        <v>8.69</v>
      </c>
      <c r="AG816">
        <v>2813930001</v>
      </c>
      <c r="AH816" t="s">
        <v>2009</v>
      </c>
      <c r="AI816" s="325">
        <v>33.04</v>
      </c>
    </row>
    <row r="817" spans="2:35">
      <c r="B817" s="210">
        <v>2812300000</v>
      </c>
      <c r="E817" s="211">
        <f t="shared" si="165"/>
        <v>359.93</v>
      </c>
      <c r="F817" s="270">
        <v>305.94</v>
      </c>
      <c r="G817" s="216" t="s">
        <v>848</v>
      </c>
      <c r="J817" s="49">
        <f t="shared" si="163"/>
        <v>2812300200</v>
      </c>
      <c r="K817" s="212">
        <f t="shared" si="164"/>
        <v>86.43</v>
      </c>
      <c r="L817" s="270">
        <v>73.47</v>
      </c>
      <c r="M817" s="270">
        <f t="shared" si="166"/>
        <v>73.47</v>
      </c>
      <c r="N817" s="270">
        <f t="shared" si="160"/>
        <v>73.465500000000006</v>
      </c>
      <c r="O817" s="249"/>
      <c r="P817" s="249"/>
      <c r="Q817" s="49">
        <v>2813910089</v>
      </c>
      <c r="R817" s="49" t="s">
        <v>1464</v>
      </c>
      <c r="S817" s="49">
        <f t="shared" si="161"/>
        <v>14.57</v>
      </c>
      <c r="T817" s="49">
        <f t="shared" si="162"/>
        <v>12.4</v>
      </c>
      <c r="U817" s="324">
        <v>12.61</v>
      </c>
      <c r="V817" s="353"/>
      <c r="Y817" s="49">
        <v>2813910089</v>
      </c>
      <c r="Z817" s="49" t="s">
        <v>1464</v>
      </c>
      <c r="AA817" s="324">
        <v>12.61</v>
      </c>
      <c r="AC817">
        <v>2813910036</v>
      </c>
      <c r="AD817" t="s">
        <v>1901</v>
      </c>
      <c r="AE817" s="325">
        <v>27.28</v>
      </c>
      <c r="AG817">
        <v>2813930002</v>
      </c>
      <c r="AH817" t="s">
        <v>2010</v>
      </c>
      <c r="AI817" s="325">
        <v>29.52</v>
      </c>
    </row>
    <row r="818" spans="2:35">
      <c r="B818" s="210">
        <v>2812300200</v>
      </c>
      <c r="E818" s="211">
        <f t="shared" si="165"/>
        <v>86.43</v>
      </c>
      <c r="F818" s="270">
        <v>73.47</v>
      </c>
      <c r="G818" s="216" t="s">
        <v>849</v>
      </c>
      <c r="J818" s="49">
        <f t="shared" si="163"/>
        <v>2812300300</v>
      </c>
      <c r="K818" s="212">
        <f t="shared" si="164"/>
        <v>94.46</v>
      </c>
      <c r="L818" s="270">
        <v>80.290000000000006</v>
      </c>
      <c r="M818" s="270">
        <f t="shared" si="166"/>
        <v>80.290000000000006</v>
      </c>
      <c r="N818" s="270">
        <f t="shared" si="160"/>
        <v>80.290999999999997</v>
      </c>
      <c r="O818" s="249"/>
      <c r="P818" s="249"/>
      <c r="Q818" s="49">
        <v>2813910090</v>
      </c>
      <c r="R818" s="49" t="s">
        <v>1465</v>
      </c>
      <c r="S818" s="49">
        <f t="shared" si="161"/>
        <v>13.56</v>
      </c>
      <c r="T818" s="49">
        <f t="shared" si="162"/>
        <v>11.54</v>
      </c>
      <c r="U818" s="324">
        <v>11.74</v>
      </c>
      <c r="V818" s="353"/>
      <c r="Y818" s="49">
        <v>2813910090</v>
      </c>
      <c r="Z818" s="49" t="s">
        <v>1465</v>
      </c>
      <c r="AA818" s="324">
        <v>11.74</v>
      </c>
      <c r="AC818">
        <v>2813910037</v>
      </c>
      <c r="AD818" t="s">
        <v>1902</v>
      </c>
      <c r="AE818" s="325">
        <v>38.06</v>
      </c>
      <c r="AG818">
        <v>2813930003</v>
      </c>
      <c r="AH818" t="s">
        <v>2011</v>
      </c>
      <c r="AI818" s="325">
        <v>41.88</v>
      </c>
    </row>
    <row r="819" spans="2:35">
      <c r="B819" s="210">
        <v>2812300300</v>
      </c>
      <c r="E819" s="211">
        <f t="shared" si="165"/>
        <v>94.46</v>
      </c>
      <c r="F819" s="270">
        <v>80.290000000000006</v>
      </c>
      <c r="G819" s="216" t="s">
        <v>850</v>
      </c>
      <c r="J819" s="49">
        <f t="shared" si="163"/>
        <v>2812300400</v>
      </c>
      <c r="K819" s="212">
        <f t="shared" si="164"/>
        <v>90.8</v>
      </c>
      <c r="L819" s="270">
        <v>77.180000000000007</v>
      </c>
      <c r="M819" s="270">
        <f t="shared" si="166"/>
        <v>77.180000000000007</v>
      </c>
      <c r="N819" s="270">
        <f t="shared" si="160"/>
        <v>77.179999999999993</v>
      </c>
      <c r="O819" s="249"/>
      <c r="P819" s="249"/>
      <c r="Q819" s="49">
        <v>2813910091</v>
      </c>
      <c r="R819" s="49" t="s">
        <v>1466</v>
      </c>
      <c r="S819" s="49">
        <f t="shared" si="161"/>
        <v>13.56</v>
      </c>
      <c r="T819" s="49">
        <f t="shared" si="162"/>
        <v>11.54</v>
      </c>
      <c r="U819" s="324">
        <v>11.74</v>
      </c>
      <c r="V819" s="353"/>
      <c r="Y819" s="49">
        <v>2813910091</v>
      </c>
      <c r="Z819" s="49" t="s">
        <v>1466</v>
      </c>
      <c r="AA819" s="324">
        <v>11.74</v>
      </c>
      <c r="AC819">
        <v>2813910038</v>
      </c>
      <c r="AD819" t="s">
        <v>1903</v>
      </c>
      <c r="AE819" s="325">
        <v>1.44</v>
      </c>
      <c r="AG819">
        <v>2813930004</v>
      </c>
      <c r="AH819" t="s">
        <v>2012</v>
      </c>
      <c r="AI819" s="325">
        <v>51.62</v>
      </c>
    </row>
    <row r="820" spans="2:35">
      <c r="B820" s="210">
        <v>2812300400</v>
      </c>
      <c r="E820" s="211">
        <f t="shared" si="165"/>
        <v>90.8</v>
      </c>
      <c r="F820" s="270">
        <v>77.180000000000007</v>
      </c>
      <c r="G820" s="216" t="s">
        <v>851</v>
      </c>
      <c r="J820" s="49">
        <f t="shared" si="163"/>
        <v>2812300500</v>
      </c>
      <c r="K820" s="212">
        <f t="shared" si="164"/>
        <v>127.08</v>
      </c>
      <c r="L820" s="270">
        <v>108.02</v>
      </c>
      <c r="M820" s="270">
        <f t="shared" si="166"/>
        <v>108.02</v>
      </c>
      <c r="N820" s="270">
        <f t="shared" si="160"/>
        <v>108.018</v>
      </c>
      <c r="O820" s="249"/>
      <c r="P820" s="249"/>
      <c r="Q820" s="49">
        <v>2813910092</v>
      </c>
      <c r="R820" s="49" t="s">
        <v>1467</v>
      </c>
      <c r="S820" s="49">
        <f t="shared" si="161"/>
        <v>13.56</v>
      </c>
      <c r="T820" s="49">
        <f t="shared" si="162"/>
        <v>11.54</v>
      </c>
      <c r="U820" s="324">
        <v>11.74</v>
      </c>
      <c r="V820" s="353"/>
      <c r="Y820" s="49">
        <v>2813910092</v>
      </c>
      <c r="Z820" s="49" t="s">
        <v>1467</v>
      </c>
      <c r="AA820" s="324">
        <v>11.74</v>
      </c>
      <c r="AC820">
        <v>2813910039</v>
      </c>
      <c r="AD820" t="s">
        <v>1904</v>
      </c>
      <c r="AE820" s="325">
        <v>1.44</v>
      </c>
      <c r="AG820">
        <v>2813930005</v>
      </c>
      <c r="AH820" t="s">
        <v>2013</v>
      </c>
      <c r="AI820" s="325">
        <v>25.58</v>
      </c>
    </row>
    <row r="821" spans="2:35">
      <c r="B821" s="210">
        <v>2812300500</v>
      </c>
      <c r="E821" s="211">
        <f t="shared" si="165"/>
        <v>127.08</v>
      </c>
      <c r="F821" s="270">
        <v>108.02</v>
      </c>
      <c r="G821" s="216" t="s">
        <v>852</v>
      </c>
      <c r="J821" s="49">
        <f t="shared" si="163"/>
        <v>2812300600</v>
      </c>
      <c r="K821" s="212">
        <f t="shared" si="164"/>
        <v>83.09</v>
      </c>
      <c r="L821" s="270">
        <v>70.63</v>
      </c>
      <c r="M821" s="270">
        <f t="shared" si="166"/>
        <v>70.63</v>
      </c>
      <c r="N821" s="270">
        <f t="shared" si="160"/>
        <v>70.626500000000007</v>
      </c>
      <c r="O821" s="249"/>
      <c r="P821" s="249"/>
      <c r="Q821" s="49">
        <v>2813920000</v>
      </c>
      <c r="R821" s="49" t="s">
        <v>1468</v>
      </c>
      <c r="S821" s="49">
        <f t="shared" si="161"/>
        <v>66.790000000000006</v>
      </c>
      <c r="T821" s="49">
        <f t="shared" si="162"/>
        <v>56.88</v>
      </c>
      <c r="U821" s="324">
        <v>57.89</v>
      </c>
      <c r="V821" s="353"/>
      <c r="Y821" s="49">
        <v>2813920000</v>
      </c>
      <c r="Z821" s="49" t="s">
        <v>1468</v>
      </c>
      <c r="AA821" s="324">
        <v>57.89</v>
      </c>
      <c r="AC821">
        <v>2813910040</v>
      </c>
      <c r="AD821" t="s">
        <v>1905</v>
      </c>
      <c r="AE821" s="325">
        <v>2.12</v>
      </c>
      <c r="AG821">
        <v>2813930006</v>
      </c>
      <c r="AH821" t="s">
        <v>2014</v>
      </c>
      <c r="AI821" s="325">
        <v>33.04</v>
      </c>
    </row>
    <row r="822" spans="2:35">
      <c r="B822" s="210">
        <v>2812300600</v>
      </c>
      <c r="E822" s="211">
        <f t="shared" si="165"/>
        <v>83.09</v>
      </c>
      <c r="F822" s="270">
        <v>70.63</v>
      </c>
      <c r="G822" s="216" t="s">
        <v>853</v>
      </c>
      <c r="J822" s="49">
        <f t="shared" si="163"/>
        <v>2812302220</v>
      </c>
      <c r="K822" s="212">
        <f t="shared" si="164"/>
        <v>151.69</v>
      </c>
      <c r="L822" s="270">
        <v>128.94</v>
      </c>
      <c r="M822" s="270">
        <f t="shared" si="166"/>
        <v>128.94</v>
      </c>
      <c r="N822" s="270">
        <f t="shared" si="160"/>
        <v>128.9365</v>
      </c>
      <c r="O822" s="249"/>
      <c r="P822" s="249"/>
      <c r="Q822" s="49">
        <v>2813920001</v>
      </c>
      <c r="R822" s="49" t="s">
        <v>1470</v>
      </c>
      <c r="S822" s="49">
        <f t="shared" si="161"/>
        <v>88.92</v>
      </c>
      <c r="T822" s="49">
        <f t="shared" si="162"/>
        <v>75.73</v>
      </c>
      <c r="U822" s="324">
        <v>77.069999999999993</v>
      </c>
      <c r="V822" s="353"/>
      <c r="Y822" s="49">
        <v>2813920001</v>
      </c>
      <c r="Z822" s="49" t="s">
        <v>1470</v>
      </c>
      <c r="AA822" s="324">
        <v>77.069999999999993</v>
      </c>
      <c r="AC822">
        <v>2813910041</v>
      </c>
      <c r="AD822" t="s">
        <v>1906</v>
      </c>
      <c r="AE822" s="325">
        <v>2.2400000000000002</v>
      </c>
      <c r="AG822">
        <v>2813930007</v>
      </c>
      <c r="AH822" t="s">
        <v>2015</v>
      </c>
      <c r="AI822" s="325">
        <v>29.51</v>
      </c>
    </row>
    <row r="823" spans="2:35">
      <c r="B823" s="210">
        <v>2812302220</v>
      </c>
      <c r="E823" s="211">
        <f t="shared" si="165"/>
        <v>151.69</v>
      </c>
      <c r="F823" s="270">
        <v>128.94</v>
      </c>
      <c r="G823" s="216" t="s">
        <v>854</v>
      </c>
      <c r="J823" s="49">
        <f t="shared" si="163"/>
        <v>2812305100</v>
      </c>
      <c r="K823" s="212">
        <f t="shared" si="164"/>
        <v>415.66</v>
      </c>
      <c r="L823" s="270">
        <v>353.31</v>
      </c>
      <c r="M823" s="270">
        <f t="shared" si="166"/>
        <v>353.31</v>
      </c>
      <c r="N823" s="270">
        <f t="shared" si="160"/>
        <v>353.31100000000004</v>
      </c>
      <c r="O823" s="249"/>
      <c r="P823" s="249"/>
      <c r="Q823" s="49">
        <v>2813920002</v>
      </c>
      <c r="R823" s="49" t="s">
        <v>1471</v>
      </c>
      <c r="S823" s="49">
        <f t="shared" si="161"/>
        <v>85.13</v>
      </c>
      <c r="T823" s="49">
        <f t="shared" si="162"/>
        <v>72.5</v>
      </c>
      <c r="U823" s="324">
        <v>73.78</v>
      </c>
      <c r="V823" s="353"/>
      <c r="Y823" s="49">
        <v>2813920002</v>
      </c>
      <c r="Z823" s="49" t="s">
        <v>1471</v>
      </c>
      <c r="AA823" s="324">
        <v>73.78</v>
      </c>
      <c r="AC823">
        <v>2813910042</v>
      </c>
      <c r="AD823" t="s">
        <v>1907</v>
      </c>
      <c r="AE823" s="325">
        <v>2.59</v>
      </c>
      <c r="AG823">
        <v>2813930008</v>
      </c>
      <c r="AH823" t="s">
        <v>2016</v>
      </c>
      <c r="AI823" s="325">
        <v>41.88</v>
      </c>
    </row>
    <row r="824" spans="2:35">
      <c r="B824" s="210">
        <v>2812305100</v>
      </c>
      <c r="E824" s="211">
        <f t="shared" si="165"/>
        <v>415.66</v>
      </c>
      <c r="F824" s="270">
        <v>353.31</v>
      </c>
      <c r="G824" s="216" t="s">
        <v>856</v>
      </c>
      <c r="J824" s="49">
        <f t="shared" si="163"/>
        <v>2812305500</v>
      </c>
      <c r="K824" s="212">
        <f t="shared" si="164"/>
        <v>496.62</v>
      </c>
      <c r="L824" s="270">
        <v>422.13</v>
      </c>
      <c r="M824" s="270">
        <f t="shared" si="166"/>
        <v>422.13</v>
      </c>
      <c r="N824" s="270">
        <f t="shared" si="160"/>
        <v>422.12700000000001</v>
      </c>
      <c r="O824" s="249"/>
      <c r="P824" s="249"/>
      <c r="Q824" s="49">
        <v>2813920003</v>
      </c>
      <c r="R824" s="49" t="s">
        <v>1472</v>
      </c>
      <c r="S824" s="49">
        <f t="shared" si="161"/>
        <v>218.46</v>
      </c>
      <c r="T824" s="49">
        <f t="shared" si="162"/>
        <v>186.04</v>
      </c>
      <c r="U824" s="324">
        <v>189.34</v>
      </c>
      <c r="V824" s="353"/>
      <c r="Y824" s="49">
        <v>2813920003</v>
      </c>
      <c r="Z824" s="49" t="s">
        <v>1472</v>
      </c>
      <c r="AA824" s="324">
        <v>189.34</v>
      </c>
      <c r="AC824">
        <v>2813910043</v>
      </c>
      <c r="AD824" t="s">
        <v>1908</v>
      </c>
      <c r="AE824" s="325">
        <v>4.1100000000000003</v>
      </c>
      <c r="AG824">
        <v>2813930009</v>
      </c>
      <c r="AH824" t="s">
        <v>2017</v>
      </c>
      <c r="AI824" s="325">
        <v>51.62</v>
      </c>
    </row>
    <row r="825" spans="2:35">
      <c r="B825" s="210">
        <v>2812305500</v>
      </c>
      <c r="E825" s="211">
        <f t="shared" si="165"/>
        <v>496.62</v>
      </c>
      <c r="F825" s="270">
        <v>422.13</v>
      </c>
      <c r="G825" s="216" t="s">
        <v>857</v>
      </c>
      <c r="J825" s="49">
        <f t="shared" si="163"/>
        <v>2812306520</v>
      </c>
      <c r="K825" s="212">
        <f t="shared" si="164"/>
        <v>98.47</v>
      </c>
      <c r="L825" s="270">
        <v>83.7</v>
      </c>
      <c r="M825" s="270">
        <f t="shared" si="166"/>
        <v>83.7</v>
      </c>
      <c r="N825" s="270">
        <f t="shared" si="160"/>
        <v>83.6995</v>
      </c>
      <c r="O825" s="249"/>
      <c r="P825" s="249"/>
      <c r="Q825" s="49">
        <v>2813920004</v>
      </c>
      <c r="R825" s="49" t="s">
        <v>1473</v>
      </c>
      <c r="S825" s="49">
        <f t="shared" si="161"/>
        <v>232.58</v>
      </c>
      <c r="T825" s="49">
        <f t="shared" si="162"/>
        <v>198.07</v>
      </c>
      <c r="U825" s="324">
        <v>201.57</v>
      </c>
      <c r="V825" s="353"/>
      <c r="Y825" s="49">
        <v>2813920004</v>
      </c>
      <c r="Z825" s="49" t="s">
        <v>1473</v>
      </c>
      <c r="AA825" s="324">
        <v>201.57</v>
      </c>
      <c r="AC825">
        <v>2813910044</v>
      </c>
      <c r="AD825" t="s">
        <v>1909</v>
      </c>
      <c r="AE825" s="325">
        <v>2.52</v>
      </c>
      <c r="AG825">
        <v>2813930010</v>
      </c>
      <c r="AH825" t="s">
        <v>2018</v>
      </c>
      <c r="AI825" s="325">
        <v>48.62</v>
      </c>
    </row>
    <row r="826" spans="2:35">
      <c r="B826" s="210">
        <v>2812306520</v>
      </c>
      <c r="E826" s="211">
        <f t="shared" si="165"/>
        <v>98.47</v>
      </c>
      <c r="F826" s="270">
        <v>83.7</v>
      </c>
      <c r="G826" s="216" t="s">
        <v>858</v>
      </c>
      <c r="J826" s="49">
        <f t="shared" si="163"/>
        <v>2812310900</v>
      </c>
      <c r="K826" s="212">
        <f t="shared" si="164"/>
        <v>166.18</v>
      </c>
      <c r="L826" s="270">
        <v>141.25</v>
      </c>
      <c r="M826" s="270">
        <f t="shared" si="166"/>
        <v>141.25</v>
      </c>
      <c r="N826" s="270">
        <f t="shared" si="160"/>
        <v>141.25300000000001</v>
      </c>
      <c r="O826" s="249"/>
      <c r="P826" s="249"/>
      <c r="Q826" s="49">
        <v>2813920005</v>
      </c>
      <c r="R826" s="49" t="s">
        <v>1474</v>
      </c>
      <c r="S826" s="49">
        <f t="shared" si="161"/>
        <v>220.66</v>
      </c>
      <c r="T826" s="49">
        <f t="shared" si="162"/>
        <v>187.92</v>
      </c>
      <c r="U826" s="324">
        <v>191.25</v>
      </c>
      <c r="V826" s="353"/>
      <c r="Y826" s="49">
        <v>2813920005</v>
      </c>
      <c r="Z826" s="49" t="s">
        <v>1474</v>
      </c>
      <c r="AA826" s="324">
        <v>191.25</v>
      </c>
      <c r="AC826">
        <v>2813910045</v>
      </c>
      <c r="AD826" t="s">
        <v>1910</v>
      </c>
      <c r="AE826" s="325">
        <v>3.2</v>
      </c>
      <c r="AG826">
        <v>2813930011</v>
      </c>
      <c r="AH826" t="s">
        <v>2019</v>
      </c>
      <c r="AI826" s="325">
        <v>27.06</v>
      </c>
    </row>
    <row r="827" spans="2:35">
      <c r="B827" s="210">
        <v>2812310900</v>
      </c>
      <c r="E827" s="211">
        <f t="shared" si="165"/>
        <v>166.18</v>
      </c>
      <c r="F827" s="270">
        <v>141.25</v>
      </c>
      <c r="G827" s="216" t="s">
        <v>859</v>
      </c>
      <c r="J827" s="49">
        <f t="shared" si="163"/>
        <v>2812312220</v>
      </c>
      <c r="K827" s="212">
        <f t="shared" si="164"/>
        <v>348.39</v>
      </c>
      <c r="L827" s="270">
        <v>296.13</v>
      </c>
      <c r="M827" s="270">
        <f t="shared" si="166"/>
        <v>296.13</v>
      </c>
      <c r="N827" s="270">
        <f t="shared" si="160"/>
        <v>296.13149999999996</v>
      </c>
      <c r="O827" s="249"/>
      <c r="P827" s="249"/>
      <c r="Q827" s="49">
        <v>2813920006</v>
      </c>
      <c r="R827" s="49" t="s">
        <v>1475</v>
      </c>
      <c r="S827" s="49">
        <f t="shared" si="161"/>
        <v>234.83</v>
      </c>
      <c r="T827" s="49">
        <f t="shared" si="162"/>
        <v>199.99</v>
      </c>
      <c r="U827" s="324">
        <v>203.53</v>
      </c>
      <c r="V827" s="353"/>
      <c r="Y827" s="49">
        <v>2813920006</v>
      </c>
      <c r="Z827" s="49" t="s">
        <v>1475</v>
      </c>
      <c r="AA827" s="324">
        <v>203.53</v>
      </c>
      <c r="AC827">
        <v>2813910046</v>
      </c>
      <c r="AD827" t="s">
        <v>1911</v>
      </c>
      <c r="AE827" s="325">
        <v>4.07</v>
      </c>
      <c r="AG827">
        <v>2813930012</v>
      </c>
      <c r="AH827" t="s">
        <v>2020</v>
      </c>
      <c r="AI827" s="325">
        <v>36.24</v>
      </c>
    </row>
    <row r="828" spans="2:35">
      <c r="B828" s="210">
        <v>2812312220</v>
      </c>
      <c r="E828" s="211">
        <f t="shared" si="165"/>
        <v>348.39</v>
      </c>
      <c r="F828" s="270">
        <v>296.13</v>
      </c>
      <c r="G828" s="216" t="s">
        <v>860</v>
      </c>
      <c r="J828" s="49">
        <f t="shared" si="163"/>
        <v>2812315400</v>
      </c>
      <c r="K828" s="212">
        <f t="shared" si="164"/>
        <v>230.53</v>
      </c>
      <c r="L828" s="270">
        <v>195.95</v>
      </c>
      <c r="M828" s="270">
        <f t="shared" si="166"/>
        <v>195.95</v>
      </c>
      <c r="N828" s="270">
        <f t="shared" si="160"/>
        <v>195.95050000000001</v>
      </c>
      <c r="O828" s="249"/>
      <c r="P828" s="249"/>
      <c r="Q828" s="49">
        <v>2813920007</v>
      </c>
      <c r="R828" s="49" t="s">
        <v>1476</v>
      </c>
      <c r="S828" s="49">
        <f t="shared" si="161"/>
        <v>45.61</v>
      </c>
      <c r="T828" s="49">
        <f t="shared" si="162"/>
        <v>38.840000000000003</v>
      </c>
      <c r="U828" s="324">
        <v>39.53</v>
      </c>
      <c r="V828" s="353"/>
      <c r="Y828" s="49">
        <v>2813920007</v>
      </c>
      <c r="Z828" s="49" t="s">
        <v>1476</v>
      </c>
      <c r="AA828" s="324">
        <v>39.53</v>
      </c>
      <c r="AC828">
        <v>2813910047</v>
      </c>
      <c r="AD828" t="s">
        <v>1912</v>
      </c>
      <c r="AE828" s="325">
        <v>0.42</v>
      </c>
      <c r="AG828">
        <v>2813930013</v>
      </c>
      <c r="AH828" t="s">
        <v>2021</v>
      </c>
      <c r="AI828" s="325">
        <v>37.630000000000003</v>
      </c>
    </row>
    <row r="829" spans="2:35">
      <c r="B829" s="210">
        <v>2812315400</v>
      </c>
      <c r="E829" s="211">
        <f t="shared" si="165"/>
        <v>230.53</v>
      </c>
      <c r="F829" s="270">
        <v>195.95</v>
      </c>
      <c r="G829" s="216" t="s">
        <v>861</v>
      </c>
      <c r="J829" s="49">
        <f t="shared" si="163"/>
        <v>2812320700</v>
      </c>
      <c r="K829" s="212">
        <f t="shared" si="164"/>
        <v>188.89</v>
      </c>
      <c r="L829" s="270">
        <v>160.56</v>
      </c>
      <c r="M829" s="270">
        <f t="shared" si="166"/>
        <v>160.56</v>
      </c>
      <c r="N829" s="270">
        <f t="shared" si="160"/>
        <v>160.55649999999997</v>
      </c>
      <c r="O829" s="249"/>
      <c r="P829" s="249"/>
      <c r="Q829" s="49">
        <v>2813920008</v>
      </c>
      <c r="R829" s="49" t="s">
        <v>1477</v>
      </c>
      <c r="S829" s="49">
        <f t="shared" si="161"/>
        <v>69</v>
      </c>
      <c r="T829" s="49">
        <f t="shared" si="162"/>
        <v>58.76</v>
      </c>
      <c r="U829" s="324">
        <v>59.8</v>
      </c>
      <c r="V829" s="353"/>
      <c r="Y829" s="49">
        <v>2813920008</v>
      </c>
      <c r="Z829" s="49" t="s">
        <v>1477</v>
      </c>
      <c r="AA829" s="324">
        <v>59.8</v>
      </c>
      <c r="AC829">
        <v>2813910048</v>
      </c>
      <c r="AD829" t="s">
        <v>1913</v>
      </c>
      <c r="AE829" s="325">
        <v>0.45</v>
      </c>
      <c r="AG829">
        <v>2813930014</v>
      </c>
      <c r="AH829" t="s">
        <v>2022</v>
      </c>
      <c r="AI829" s="325">
        <v>53.76</v>
      </c>
    </row>
    <row r="830" spans="2:35">
      <c r="B830" s="210">
        <v>2812320700</v>
      </c>
      <c r="E830" s="211">
        <f t="shared" si="165"/>
        <v>188.89</v>
      </c>
      <c r="F830" s="270">
        <v>160.56</v>
      </c>
      <c r="G830" s="216" t="s">
        <v>862</v>
      </c>
      <c r="J830" s="49">
        <f t="shared" si="163"/>
        <v>2812321800</v>
      </c>
      <c r="K830" s="212">
        <f t="shared" si="164"/>
        <v>162.69</v>
      </c>
      <c r="L830" s="270">
        <v>138.29</v>
      </c>
      <c r="M830" s="270">
        <f t="shared" si="166"/>
        <v>138.29</v>
      </c>
      <c r="N830" s="270">
        <f t="shared" si="160"/>
        <v>138.28649999999999</v>
      </c>
      <c r="O830" s="249"/>
      <c r="P830" s="249"/>
      <c r="Q830" s="49">
        <v>2813920009</v>
      </c>
      <c r="R830" s="49" t="s">
        <v>1478</v>
      </c>
      <c r="S830" s="49">
        <f t="shared" si="161"/>
        <v>73.02</v>
      </c>
      <c r="T830" s="49">
        <f t="shared" si="162"/>
        <v>62.18</v>
      </c>
      <c r="U830" s="324">
        <v>63.29</v>
      </c>
      <c r="V830" s="353"/>
      <c r="Y830" s="49">
        <v>2813920009</v>
      </c>
      <c r="Z830" s="49" t="s">
        <v>1478</v>
      </c>
      <c r="AA830" s="324">
        <v>63.29</v>
      </c>
      <c r="AC830">
        <v>2813910049</v>
      </c>
      <c r="AD830" t="s">
        <v>1914</v>
      </c>
      <c r="AE830" s="325">
        <v>0.51</v>
      </c>
      <c r="AG830">
        <v>2813930015</v>
      </c>
      <c r="AH830" t="s">
        <v>2023</v>
      </c>
      <c r="AI830" s="325">
        <v>36.909999999999997</v>
      </c>
    </row>
    <row r="831" spans="2:35">
      <c r="B831" s="210">
        <v>2812321800</v>
      </c>
      <c r="E831" s="211">
        <f t="shared" si="165"/>
        <v>162.69</v>
      </c>
      <c r="F831" s="270">
        <v>138.29</v>
      </c>
      <c r="G831" s="216" t="s">
        <v>863</v>
      </c>
      <c r="J831" s="49">
        <f t="shared" si="163"/>
        <v>2812322100</v>
      </c>
      <c r="K831" s="212">
        <f t="shared" si="164"/>
        <v>32.42</v>
      </c>
      <c r="L831" s="270">
        <v>27.56</v>
      </c>
      <c r="M831" s="270">
        <f t="shared" si="166"/>
        <v>27.56</v>
      </c>
      <c r="N831" s="270">
        <f t="shared" si="160"/>
        <v>27.557000000000002</v>
      </c>
      <c r="O831" s="249"/>
      <c r="P831" s="249"/>
      <c r="Q831" s="49">
        <v>2813920010</v>
      </c>
      <c r="R831" s="49" t="s">
        <v>1479</v>
      </c>
      <c r="S831" s="49">
        <f t="shared" si="161"/>
        <v>160.43</v>
      </c>
      <c r="T831" s="49">
        <f t="shared" si="162"/>
        <v>136.62</v>
      </c>
      <c r="U831" s="324">
        <v>139.03</v>
      </c>
      <c r="V831" s="353"/>
      <c r="Y831" s="49">
        <v>2813920010</v>
      </c>
      <c r="Z831" s="49" t="s">
        <v>1479</v>
      </c>
      <c r="AA831" s="324">
        <v>139.03</v>
      </c>
      <c r="AC831">
        <v>2813910050</v>
      </c>
      <c r="AD831" t="s">
        <v>1915</v>
      </c>
      <c r="AE831" s="325">
        <v>0.93</v>
      </c>
      <c r="AG831">
        <v>2813930016</v>
      </c>
      <c r="AH831" t="s">
        <v>2024</v>
      </c>
      <c r="AI831" s="325">
        <v>78.349999999999994</v>
      </c>
    </row>
    <row r="832" spans="2:35">
      <c r="B832" s="210">
        <v>2812322100</v>
      </c>
      <c r="E832" s="211">
        <f t="shared" si="165"/>
        <v>32.42</v>
      </c>
      <c r="F832" s="270">
        <v>27.56</v>
      </c>
      <c r="G832" s="216" t="s">
        <v>864</v>
      </c>
      <c r="J832" s="49">
        <f t="shared" si="163"/>
        <v>2812331400</v>
      </c>
      <c r="K832" s="212">
        <f t="shared" si="164"/>
        <v>166.18</v>
      </c>
      <c r="L832" s="270">
        <v>141.25</v>
      </c>
      <c r="M832" s="270">
        <f t="shared" si="166"/>
        <v>141.25</v>
      </c>
      <c r="N832" s="270">
        <f t="shared" si="160"/>
        <v>141.25300000000001</v>
      </c>
      <c r="O832" s="249"/>
      <c r="P832" s="249"/>
      <c r="Q832" s="49">
        <v>2813920011</v>
      </c>
      <c r="R832" s="49" t="s">
        <v>1480</v>
      </c>
      <c r="S832" s="49">
        <f t="shared" si="161"/>
        <v>191.05</v>
      </c>
      <c r="T832" s="49">
        <f t="shared" si="162"/>
        <v>162.69999999999999</v>
      </c>
      <c r="U832" s="324">
        <v>165.58</v>
      </c>
      <c r="V832" s="353"/>
      <c r="Y832" s="49">
        <v>2813920011</v>
      </c>
      <c r="Z832" s="49" t="s">
        <v>1480</v>
      </c>
      <c r="AA832" s="324">
        <v>165.58</v>
      </c>
      <c r="AC832">
        <v>2813910051</v>
      </c>
      <c r="AD832" t="s">
        <v>1916</v>
      </c>
      <c r="AE832" s="325">
        <v>0.94</v>
      </c>
      <c r="AG832">
        <v>2813930017</v>
      </c>
      <c r="AH832" t="s">
        <v>2025</v>
      </c>
      <c r="AI832" s="325">
        <v>53.51</v>
      </c>
    </row>
    <row r="833" spans="2:35">
      <c r="B833" s="210">
        <v>2812331400</v>
      </c>
      <c r="E833" s="211">
        <f t="shared" si="165"/>
        <v>166.18</v>
      </c>
      <c r="F833" s="270">
        <v>141.25</v>
      </c>
      <c r="G833" s="216" t="s">
        <v>865</v>
      </c>
      <c r="J833" s="49">
        <f t="shared" si="163"/>
        <v>2812331800</v>
      </c>
      <c r="K833" s="212">
        <f t="shared" si="164"/>
        <v>156.4</v>
      </c>
      <c r="L833" s="270">
        <v>132.94</v>
      </c>
      <c r="M833" s="270">
        <f t="shared" si="166"/>
        <v>132.94</v>
      </c>
      <c r="N833" s="270">
        <f t="shared" si="160"/>
        <v>132.94</v>
      </c>
      <c r="O833" s="249"/>
      <c r="P833" s="249"/>
      <c r="Q833" s="49">
        <v>2813920012</v>
      </c>
      <c r="R833" s="49" t="s">
        <v>1481</v>
      </c>
      <c r="S833" s="49">
        <f t="shared" si="161"/>
        <v>165.67</v>
      </c>
      <c r="T833" s="49">
        <f t="shared" si="162"/>
        <v>141.09</v>
      </c>
      <c r="U833" s="324">
        <v>143.59</v>
      </c>
      <c r="V833" s="353"/>
      <c r="Y833" s="49">
        <v>2813920012</v>
      </c>
      <c r="Z833" s="49" t="s">
        <v>1481</v>
      </c>
      <c r="AA833" s="324">
        <v>143.59</v>
      </c>
      <c r="AC833">
        <v>2813910052</v>
      </c>
      <c r="AD833" t="s">
        <v>1917</v>
      </c>
      <c r="AE833" s="325">
        <v>0.97</v>
      </c>
      <c r="AG833">
        <v>2813930018</v>
      </c>
      <c r="AH833" t="s">
        <v>2026</v>
      </c>
      <c r="AI833" s="325">
        <v>108.47</v>
      </c>
    </row>
    <row r="834" spans="2:35">
      <c r="B834" s="210">
        <v>2812331800</v>
      </c>
      <c r="E834" s="211">
        <f t="shared" si="165"/>
        <v>156.4</v>
      </c>
      <c r="F834" s="270">
        <v>132.94</v>
      </c>
      <c r="G834" s="216" t="s">
        <v>866</v>
      </c>
      <c r="J834" s="49">
        <f t="shared" si="163"/>
        <v>2812332000</v>
      </c>
      <c r="K834" s="212">
        <f t="shared" si="164"/>
        <v>156.4</v>
      </c>
      <c r="L834" s="270">
        <v>132.94</v>
      </c>
      <c r="M834" s="270">
        <f t="shared" si="166"/>
        <v>132.94</v>
      </c>
      <c r="N834" s="270">
        <f t="shared" si="160"/>
        <v>132.94</v>
      </c>
      <c r="O834" s="249"/>
      <c r="P834" s="249"/>
      <c r="Q834" s="49">
        <v>2813920013</v>
      </c>
      <c r="R834" s="49" t="s">
        <v>1482</v>
      </c>
      <c r="S834" s="49">
        <f t="shared" si="161"/>
        <v>199.31</v>
      </c>
      <c r="T834" s="49">
        <f t="shared" si="162"/>
        <v>169.74</v>
      </c>
      <c r="U834" s="324">
        <v>172.74</v>
      </c>
      <c r="V834" s="353"/>
      <c r="Y834" s="49">
        <v>2813920013</v>
      </c>
      <c r="Z834" s="49" t="s">
        <v>1482</v>
      </c>
      <c r="AA834" s="324">
        <v>172.74</v>
      </c>
      <c r="AC834">
        <v>2813910053</v>
      </c>
      <c r="AD834" t="s">
        <v>1918</v>
      </c>
      <c r="AE834" s="325">
        <v>1.03</v>
      </c>
      <c r="AG834">
        <v>2813930019</v>
      </c>
      <c r="AH834" t="s">
        <v>2027</v>
      </c>
      <c r="AI834" s="325">
        <v>74.62</v>
      </c>
    </row>
    <row r="835" spans="2:35">
      <c r="B835" s="210">
        <v>2812332000</v>
      </c>
      <c r="E835" s="211">
        <f t="shared" si="165"/>
        <v>156.4</v>
      </c>
      <c r="F835" s="270">
        <v>132.94</v>
      </c>
      <c r="G835" s="216" t="s">
        <v>867</v>
      </c>
      <c r="J835" s="49">
        <f t="shared" ref="J835:J866" si="167">B836*$K$13</f>
        <v>2812400000</v>
      </c>
      <c r="K835" s="212">
        <f t="shared" si="164"/>
        <v>391.14</v>
      </c>
      <c r="L835" s="270">
        <v>332.47</v>
      </c>
      <c r="M835" s="270">
        <f t="shared" si="166"/>
        <v>332.47</v>
      </c>
      <c r="N835" s="270">
        <f t="shared" si="160"/>
        <v>332.46899999999999</v>
      </c>
      <c r="O835" s="249"/>
      <c r="P835" s="249"/>
      <c r="Q835" s="49">
        <v>2813920014</v>
      </c>
      <c r="R835" s="49" t="s">
        <v>1483</v>
      </c>
      <c r="S835" s="49">
        <f t="shared" si="161"/>
        <v>90.53</v>
      </c>
      <c r="T835" s="49">
        <f t="shared" si="162"/>
        <v>77.099999999999994</v>
      </c>
      <c r="U835" s="324">
        <v>78.459999999999994</v>
      </c>
      <c r="V835" s="353"/>
      <c r="Y835" s="49">
        <v>2813920014</v>
      </c>
      <c r="Z835" s="49" t="s">
        <v>1483</v>
      </c>
      <c r="AA835" s="324">
        <v>78.459999999999994</v>
      </c>
      <c r="AC835">
        <v>2813910054</v>
      </c>
      <c r="AD835" t="s">
        <v>1919</v>
      </c>
      <c r="AE835" s="325">
        <v>2.21</v>
      </c>
      <c r="AG835">
        <v>2813930020</v>
      </c>
      <c r="AH835" t="s">
        <v>2028</v>
      </c>
      <c r="AI835" s="325">
        <v>148.32</v>
      </c>
    </row>
    <row r="836" spans="2:35">
      <c r="B836" s="210">
        <v>2812400000</v>
      </c>
      <c r="E836" s="211">
        <f t="shared" si="165"/>
        <v>391.14</v>
      </c>
      <c r="F836" s="270">
        <v>332.47</v>
      </c>
      <c r="G836" s="216" t="s">
        <v>868</v>
      </c>
      <c r="J836" s="49">
        <f t="shared" si="167"/>
        <v>2812400100</v>
      </c>
      <c r="K836" s="212">
        <f t="shared" si="164"/>
        <v>512.83000000000004</v>
      </c>
      <c r="L836" s="270">
        <v>435.91</v>
      </c>
      <c r="M836" s="270">
        <f t="shared" si="166"/>
        <v>435.91</v>
      </c>
      <c r="N836" s="270">
        <f t="shared" ref="N836:N899" si="168">K836*$N$13</f>
        <v>435.90550000000002</v>
      </c>
      <c r="O836" s="249"/>
      <c r="P836" s="249"/>
      <c r="Q836" s="49">
        <v>2813920015</v>
      </c>
      <c r="R836" s="49" t="s">
        <v>1484</v>
      </c>
      <c r="S836" s="49">
        <f t="shared" si="161"/>
        <v>121.29</v>
      </c>
      <c r="T836" s="49">
        <f t="shared" si="162"/>
        <v>103.29</v>
      </c>
      <c r="U836" s="324">
        <v>105.12</v>
      </c>
      <c r="V836" s="353"/>
      <c r="Y836" s="49">
        <v>2813920015</v>
      </c>
      <c r="Z836" s="49" t="s">
        <v>1484</v>
      </c>
      <c r="AA836" s="324">
        <v>105.12</v>
      </c>
      <c r="AC836">
        <v>2813910055</v>
      </c>
      <c r="AD836" t="s">
        <v>1920</v>
      </c>
      <c r="AE836" s="325">
        <v>3.89</v>
      </c>
      <c r="AG836">
        <v>2813930021</v>
      </c>
      <c r="AH836" t="s">
        <v>2029</v>
      </c>
      <c r="AI836" s="325">
        <v>66.849999999999994</v>
      </c>
    </row>
    <row r="837" spans="2:35">
      <c r="B837" s="210">
        <v>2812400100</v>
      </c>
      <c r="E837" s="211">
        <f t="shared" si="165"/>
        <v>512.83000000000004</v>
      </c>
      <c r="F837" s="270">
        <v>435.91</v>
      </c>
      <c r="G837" s="216" t="s">
        <v>869</v>
      </c>
      <c r="J837" s="49">
        <f t="shared" si="167"/>
        <v>2812400200</v>
      </c>
      <c r="K837" s="212">
        <f t="shared" si="164"/>
        <v>103.74</v>
      </c>
      <c r="L837" s="270">
        <v>88.18</v>
      </c>
      <c r="M837" s="270">
        <f t="shared" si="166"/>
        <v>88.18</v>
      </c>
      <c r="N837" s="270">
        <f t="shared" si="168"/>
        <v>88.178999999999988</v>
      </c>
      <c r="O837" s="249"/>
      <c r="P837" s="249"/>
      <c r="Q837" s="49">
        <v>2813920016</v>
      </c>
      <c r="R837" s="49" t="s">
        <v>1485</v>
      </c>
      <c r="S837" s="49">
        <f t="shared" si="161"/>
        <v>121.29</v>
      </c>
      <c r="T837" s="49">
        <f t="shared" si="162"/>
        <v>103.29</v>
      </c>
      <c r="U837" s="324">
        <v>105.12</v>
      </c>
      <c r="V837" s="353"/>
      <c r="Y837" s="49">
        <v>2813920016</v>
      </c>
      <c r="Z837" s="49" t="s">
        <v>1485</v>
      </c>
      <c r="AA837" s="324">
        <v>105.12</v>
      </c>
      <c r="AC837">
        <v>2813910056</v>
      </c>
      <c r="AD837" t="s">
        <v>1921</v>
      </c>
      <c r="AE837" s="325">
        <v>2.46</v>
      </c>
      <c r="AG837">
        <v>2813930022</v>
      </c>
      <c r="AH837" t="s">
        <v>2030</v>
      </c>
      <c r="AI837" s="325">
        <v>43.2</v>
      </c>
    </row>
    <row r="838" spans="2:35">
      <c r="B838" s="210">
        <v>2812400200</v>
      </c>
      <c r="E838" s="211">
        <f t="shared" si="165"/>
        <v>103.74</v>
      </c>
      <c r="F838" s="270">
        <v>88.18</v>
      </c>
      <c r="G838" s="216" t="s">
        <v>870</v>
      </c>
      <c r="J838" s="49">
        <f t="shared" si="167"/>
        <v>2812400300</v>
      </c>
      <c r="K838" s="212">
        <f t="shared" si="164"/>
        <v>113.37</v>
      </c>
      <c r="L838" s="270">
        <v>96.36</v>
      </c>
      <c r="M838" s="270">
        <f t="shared" si="166"/>
        <v>96.36</v>
      </c>
      <c r="N838" s="270">
        <f t="shared" si="168"/>
        <v>96.364500000000007</v>
      </c>
      <c r="O838" s="249"/>
      <c r="P838" s="249"/>
      <c r="Q838" s="49">
        <v>2813920017</v>
      </c>
      <c r="R838" s="49" t="s">
        <v>1486</v>
      </c>
      <c r="S838" s="49">
        <f t="shared" si="161"/>
        <v>208.02</v>
      </c>
      <c r="T838" s="49">
        <f t="shared" si="162"/>
        <v>177.16</v>
      </c>
      <c r="U838" s="324">
        <v>180.3</v>
      </c>
      <c r="V838" s="353"/>
      <c r="Y838" s="49">
        <v>2813920017</v>
      </c>
      <c r="Z838" s="49" t="s">
        <v>1486</v>
      </c>
      <c r="AA838" s="324">
        <v>180.3</v>
      </c>
      <c r="AC838">
        <v>2813910057</v>
      </c>
      <c r="AD838" t="s">
        <v>1922</v>
      </c>
      <c r="AE838" s="325">
        <v>2.67</v>
      </c>
      <c r="AG838">
        <v>2813930023</v>
      </c>
      <c r="AH838" t="s">
        <v>2031</v>
      </c>
      <c r="AI838" s="325">
        <v>89.13</v>
      </c>
    </row>
    <row r="839" spans="2:35">
      <c r="B839" s="210">
        <v>2812400300</v>
      </c>
      <c r="E839" s="211">
        <f t="shared" si="165"/>
        <v>113.37</v>
      </c>
      <c r="F839" s="270">
        <v>96.36</v>
      </c>
      <c r="G839" s="216" t="s">
        <v>871</v>
      </c>
      <c r="J839" s="49">
        <f t="shared" si="167"/>
        <v>2812400400</v>
      </c>
      <c r="K839" s="212">
        <f t="shared" si="164"/>
        <v>108.98</v>
      </c>
      <c r="L839" s="270">
        <v>92.63</v>
      </c>
      <c r="M839" s="270">
        <f t="shared" si="166"/>
        <v>92.63</v>
      </c>
      <c r="N839" s="270">
        <f t="shared" si="168"/>
        <v>92.632999999999996</v>
      </c>
      <c r="O839" s="249"/>
      <c r="P839" s="249"/>
      <c r="Q839" s="49">
        <v>2813920018</v>
      </c>
      <c r="R839" s="49" t="s">
        <v>1487</v>
      </c>
      <c r="S839" s="49">
        <f t="shared" si="161"/>
        <v>221.56</v>
      </c>
      <c r="T839" s="49">
        <f t="shared" si="162"/>
        <v>188.68</v>
      </c>
      <c r="U839" s="324">
        <v>192.02</v>
      </c>
      <c r="V839" s="353"/>
      <c r="Y839" s="49">
        <v>2813920018</v>
      </c>
      <c r="Z839" s="49" t="s">
        <v>1487</v>
      </c>
      <c r="AA839" s="324">
        <v>192.02</v>
      </c>
      <c r="AC839">
        <v>2813910058</v>
      </c>
      <c r="AD839" t="s">
        <v>1923</v>
      </c>
      <c r="AE839" s="325">
        <v>3.06</v>
      </c>
      <c r="AG839">
        <v>2813930024</v>
      </c>
      <c r="AH839" t="s">
        <v>2032</v>
      </c>
      <c r="AI839" s="325">
        <v>71.790000000000006</v>
      </c>
    </row>
    <row r="840" spans="2:35">
      <c r="B840" s="210">
        <v>2812400400</v>
      </c>
      <c r="E840" s="211">
        <f t="shared" si="165"/>
        <v>108.98</v>
      </c>
      <c r="F840" s="270">
        <v>92.63</v>
      </c>
      <c r="G840" s="216" t="s">
        <v>872</v>
      </c>
      <c r="J840" s="49">
        <f t="shared" si="167"/>
        <v>2812400500</v>
      </c>
      <c r="K840" s="212">
        <f t="shared" si="164"/>
        <v>152.5</v>
      </c>
      <c r="L840" s="270">
        <v>129.63</v>
      </c>
      <c r="M840" s="270">
        <f t="shared" si="166"/>
        <v>129.63</v>
      </c>
      <c r="N840" s="270">
        <f t="shared" si="168"/>
        <v>129.625</v>
      </c>
      <c r="O840" s="249"/>
      <c r="P840" s="249"/>
      <c r="Q840" s="49">
        <v>2813920019</v>
      </c>
      <c r="R840" s="49" t="s">
        <v>1488</v>
      </c>
      <c r="S840" s="49">
        <f t="shared" si="161"/>
        <v>208.02</v>
      </c>
      <c r="T840" s="49">
        <f t="shared" si="162"/>
        <v>177.16</v>
      </c>
      <c r="U840" s="324">
        <v>180.3</v>
      </c>
      <c r="V840" s="353"/>
      <c r="Y840" s="49">
        <v>2813920019</v>
      </c>
      <c r="Z840" s="49" t="s">
        <v>1488</v>
      </c>
      <c r="AA840" s="324">
        <v>180.3</v>
      </c>
      <c r="AC840">
        <v>2813910059</v>
      </c>
      <c r="AD840" t="s">
        <v>1924</v>
      </c>
      <c r="AE840" s="325">
        <v>4.68</v>
      </c>
      <c r="AG840">
        <v>2813930025</v>
      </c>
      <c r="AH840" t="s">
        <v>2033</v>
      </c>
      <c r="AI840" s="325">
        <v>142.81</v>
      </c>
    </row>
    <row r="841" spans="2:35">
      <c r="B841" s="210">
        <v>2812400500</v>
      </c>
      <c r="E841" s="211">
        <f t="shared" si="165"/>
        <v>152.5</v>
      </c>
      <c r="F841" s="270">
        <v>129.63</v>
      </c>
      <c r="G841" s="216" t="s">
        <v>873</v>
      </c>
      <c r="J841" s="49">
        <f t="shared" si="167"/>
        <v>2812400600</v>
      </c>
      <c r="K841" s="212">
        <f t="shared" si="164"/>
        <v>103.74</v>
      </c>
      <c r="L841" s="270">
        <v>88.18</v>
      </c>
      <c r="M841" s="270">
        <f t="shared" si="166"/>
        <v>88.18</v>
      </c>
      <c r="N841" s="270">
        <f t="shared" si="168"/>
        <v>88.178999999999988</v>
      </c>
      <c r="O841" s="249"/>
      <c r="P841" s="249"/>
      <c r="Q841" s="49">
        <v>2813920020</v>
      </c>
      <c r="R841" s="49" t="s">
        <v>1489</v>
      </c>
      <c r="S841" s="49">
        <f t="shared" si="161"/>
        <v>222.07</v>
      </c>
      <c r="T841" s="49">
        <f t="shared" si="162"/>
        <v>189.12</v>
      </c>
      <c r="U841" s="324">
        <v>192.46</v>
      </c>
      <c r="V841" s="353"/>
      <c r="Y841" s="49">
        <v>2813920020</v>
      </c>
      <c r="Z841" s="49" t="s">
        <v>1489</v>
      </c>
      <c r="AA841" s="324">
        <v>192.46</v>
      </c>
      <c r="AC841">
        <v>2813910060</v>
      </c>
      <c r="AD841" t="s">
        <v>1925</v>
      </c>
      <c r="AE841" s="325">
        <v>5.0999999999999996</v>
      </c>
      <c r="AG841">
        <v>2813930026</v>
      </c>
      <c r="AH841" t="s">
        <v>2034</v>
      </c>
      <c r="AI841" s="325">
        <v>101.77</v>
      </c>
    </row>
    <row r="842" spans="2:35">
      <c r="B842" s="210">
        <v>2812400600</v>
      </c>
      <c r="E842" s="211">
        <f t="shared" si="165"/>
        <v>103.74</v>
      </c>
      <c r="F842" s="270">
        <v>88.18</v>
      </c>
      <c r="G842" s="216" t="s">
        <v>874</v>
      </c>
      <c r="J842" s="49">
        <f t="shared" si="167"/>
        <v>2812402220</v>
      </c>
      <c r="K842" s="212">
        <f t="shared" si="164"/>
        <v>99.72</v>
      </c>
      <c r="L842" s="270">
        <v>84.76</v>
      </c>
      <c r="M842" s="270">
        <f t="shared" si="166"/>
        <v>84.76</v>
      </c>
      <c r="N842" s="270">
        <f t="shared" si="168"/>
        <v>84.762</v>
      </c>
      <c r="O842" s="249"/>
      <c r="P842" s="249"/>
      <c r="Q842" s="49">
        <v>2813920021</v>
      </c>
      <c r="R842" s="49" t="s">
        <v>1490</v>
      </c>
      <c r="S842" s="49">
        <f t="shared" si="161"/>
        <v>61.32</v>
      </c>
      <c r="T842" s="49">
        <f t="shared" si="162"/>
        <v>52.22</v>
      </c>
      <c r="U842" s="324">
        <v>53.14</v>
      </c>
      <c r="V842" s="353"/>
      <c r="Y842" s="49">
        <v>2813920021</v>
      </c>
      <c r="Z842" s="49" t="s">
        <v>1490</v>
      </c>
      <c r="AA842" s="324">
        <v>53.14</v>
      </c>
      <c r="AC842">
        <v>2813910061</v>
      </c>
      <c r="AD842" t="s">
        <v>1926</v>
      </c>
      <c r="AE842" s="325">
        <v>5.21</v>
      </c>
      <c r="AG842">
        <v>2813930027</v>
      </c>
      <c r="AH842" t="s">
        <v>2035</v>
      </c>
      <c r="AI842" s="325">
        <v>202.8</v>
      </c>
    </row>
    <row r="843" spans="2:35">
      <c r="B843" s="210">
        <v>2812402220</v>
      </c>
      <c r="E843" s="211">
        <f t="shared" si="165"/>
        <v>99.72</v>
      </c>
      <c r="F843" s="270">
        <v>84.76</v>
      </c>
      <c r="G843" s="216" t="s">
        <v>875</v>
      </c>
      <c r="J843" s="49">
        <f t="shared" si="167"/>
        <v>2812405100</v>
      </c>
      <c r="K843" s="212">
        <f t="shared" si="164"/>
        <v>550.04999999999995</v>
      </c>
      <c r="L843" s="270">
        <v>467.54</v>
      </c>
      <c r="M843" s="270">
        <f t="shared" si="166"/>
        <v>467.54</v>
      </c>
      <c r="N843" s="270">
        <f t="shared" si="168"/>
        <v>467.54249999999996</v>
      </c>
      <c r="O843" s="249"/>
      <c r="P843" s="249"/>
      <c r="Q843" s="49">
        <v>2813920022</v>
      </c>
      <c r="R843" s="49" t="s">
        <v>1491</v>
      </c>
      <c r="S843" s="49">
        <f t="shared" si="161"/>
        <v>79.59</v>
      </c>
      <c r="T843" s="49">
        <f t="shared" si="162"/>
        <v>67.78</v>
      </c>
      <c r="U843" s="324">
        <v>68.98</v>
      </c>
      <c r="V843" s="353"/>
      <c r="Y843" s="49">
        <v>2813920022</v>
      </c>
      <c r="Z843" s="49" t="s">
        <v>1491</v>
      </c>
      <c r="AA843" s="324">
        <v>68.98</v>
      </c>
      <c r="AC843">
        <v>2813910062</v>
      </c>
      <c r="AD843" t="s">
        <v>1927</v>
      </c>
      <c r="AE843" s="325">
        <v>3.54</v>
      </c>
      <c r="AG843">
        <v>2813930028</v>
      </c>
      <c r="AH843" t="s">
        <v>2036</v>
      </c>
      <c r="AI843" s="325">
        <v>180.3</v>
      </c>
    </row>
    <row r="844" spans="2:35">
      <c r="B844" s="210">
        <v>2812405100</v>
      </c>
      <c r="E844" s="211">
        <f t="shared" si="165"/>
        <v>550.04999999999995</v>
      </c>
      <c r="F844" s="270">
        <v>467.54</v>
      </c>
      <c r="G844" s="216" t="s">
        <v>877</v>
      </c>
      <c r="J844" s="49">
        <f t="shared" si="167"/>
        <v>2812405500</v>
      </c>
      <c r="K844" s="212">
        <f t="shared" si="164"/>
        <v>591.71</v>
      </c>
      <c r="L844" s="270">
        <v>502.95</v>
      </c>
      <c r="M844" s="270">
        <f t="shared" si="166"/>
        <v>502.95</v>
      </c>
      <c r="N844" s="270">
        <f t="shared" si="168"/>
        <v>502.95350000000002</v>
      </c>
      <c r="O844" s="249"/>
      <c r="P844" s="249"/>
      <c r="Q844" s="49">
        <v>2813920023</v>
      </c>
      <c r="R844" s="49" t="s">
        <v>1493</v>
      </c>
      <c r="S844" s="49">
        <f t="shared" si="161"/>
        <v>77.959999999999994</v>
      </c>
      <c r="T844" s="49">
        <f t="shared" si="162"/>
        <v>66.39</v>
      </c>
      <c r="U844" s="324">
        <v>67.56</v>
      </c>
      <c r="V844" s="353"/>
      <c r="Y844" s="49">
        <v>2813920023</v>
      </c>
      <c r="Z844" s="49" t="s">
        <v>1493</v>
      </c>
      <c r="AA844" s="324">
        <v>67.56</v>
      </c>
      <c r="AC844">
        <v>2813910063</v>
      </c>
      <c r="AD844" t="s">
        <v>1928</v>
      </c>
      <c r="AE844" s="325">
        <v>2.77</v>
      </c>
      <c r="AG844">
        <v>2813930029</v>
      </c>
      <c r="AH844" t="s">
        <v>2037</v>
      </c>
      <c r="AI844" s="325">
        <v>359.95</v>
      </c>
    </row>
    <row r="845" spans="2:35">
      <c r="B845" s="210">
        <v>2812405500</v>
      </c>
      <c r="E845" s="211">
        <f t="shared" si="165"/>
        <v>591.71</v>
      </c>
      <c r="F845" s="270">
        <v>502.95</v>
      </c>
      <c r="G845" s="216" t="s">
        <v>878</v>
      </c>
      <c r="J845" s="49">
        <f t="shared" si="167"/>
        <v>2812406520</v>
      </c>
      <c r="K845" s="212">
        <f t="shared" si="164"/>
        <v>141.53</v>
      </c>
      <c r="L845" s="270">
        <v>120.3</v>
      </c>
      <c r="M845" s="270">
        <f t="shared" si="166"/>
        <v>120.3</v>
      </c>
      <c r="N845" s="270">
        <f t="shared" si="168"/>
        <v>120.3005</v>
      </c>
      <c r="O845" s="249"/>
      <c r="P845" s="249"/>
      <c r="Q845" s="49">
        <v>2813920024</v>
      </c>
      <c r="R845" s="49" t="s">
        <v>1494</v>
      </c>
      <c r="S845" s="49">
        <f t="shared" si="161"/>
        <v>207.06</v>
      </c>
      <c r="T845" s="49">
        <f t="shared" si="162"/>
        <v>176.33</v>
      </c>
      <c r="U845" s="324">
        <v>179.45</v>
      </c>
      <c r="V845" s="353"/>
      <c r="Y845" s="49">
        <v>2813920024</v>
      </c>
      <c r="Z845" s="49" t="s">
        <v>1494</v>
      </c>
      <c r="AA845" s="324">
        <v>179.45</v>
      </c>
      <c r="AC845">
        <v>2813910064</v>
      </c>
      <c r="AD845" t="s">
        <v>1929</v>
      </c>
      <c r="AE845" s="325">
        <v>3.59</v>
      </c>
      <c r="AG845">
        <v>2813930030</v>
      </c>
      <c r="AH845" t="s">
        <v>2038</v>
      </c>
      <c r="AI845" s="325">
        <v>155.16999999999999</v>
      </c>
    </row>
    <row r="846" spans="2:35">
      <c r="B846" s="210">
        <v>2812406520</v>
      </c>
      <c r="E846" s="211">
        <f t="shared" si="165"/>
        <v>141.53</v>
      </c>
      <c r="F846" s="270">
        <v>120.3</v>
      </c>
      <c r="G846" s="216" t="s">
        <v>879</v>
      </c>
      <c r="J846" s="49">
        <f t="shared" si="167"/>
        <v>2812410900</v>
      </c>
      <c r="K846" s="212">
        <f t="shared" si="164"/>
        <v>207.38</v>
      </c>
      <c r="L846" s="270">
        <v>176.27</v>
      </c>
      <c r="M846" s="270">
        <f t="shared" si="166"/>
        <v>176.27</v>
      </c>
      <c r="N846" s="270">
        <f t="shared" si="168"/>
        <v>176.273</v>
      </c>
      <c r="O846" s="249"/>
      <c r="P846" s="249"/>
      <c r="Q846" s="49">
        <v>2813920025</v>
      </c>
      <c r="R846" s="49" t="s">
        <v>1495</v>
      </c>
      <c r="S846" s="49">
        <f t="shared" si="161"/>
        <v>213.86</v>
      </c>
      <c r="T846" s="49">
        <f t="shared" si="162"/>
        <v>182.13</v>
      </c>
      <c r="U846" s="324">
        <v>185.36</v>
      </c>
      <c r="V846" s="353"/>
      <c r="Y846" s="49">
        <v>2813920025</v>
      </c>
      <c r="Z846" s="49" t="s">
        <v>1495</v>
      </c>
      <c r="AA846" s="324">
        <v>185.36</v>
      </c>
      <c r="AC846">
        <v>2813910065</v>
      </c>
      <c r="AD846" t="s">
        <v>1930</v>
      </c>
      <c r="AE846" s="325">
        <v>3.54</v>
      </c>
      <c r="AG846">
        <v>2813930031</v>
      </c>
      <c r="AH846" t="s">
        <v>2039</v>
      </c>
      <c r="AI846" s="325">
        <v>240.9</v>
      </c>
    </row>
    <row r="847" spans="2:35">
      <c r="B847" s="210">
        <v>2812410900</v>
      </c>
      <c r="E847" s="211">
        <f t="shared" si="165"/>
        <v>207.38</v>
      </c>
      <c r="F847" s="270">
        <v>176.27</v>
      </c>
      <c r="G847" s="216" t="s">
        <v>880</v>
      </c>
      <c r="J847" s="49">
        <f t="shared" si="167"/>
        <v>2812412220</v>
      </c>
      <c r="K847" s="212">
        <f t="shared" si="164"/>
        <v>373.59</v>
      </c>
      <c r="L847" s="270">
        <v>317.55</v>
      </c>
      <c r="M847" s="270">
        <f t="shared" si="166"/>
        <v>317.55</v>
      </c>
      <c r="N847" s="270">
        <f t="shared" si="168"/>
        <v>317.55149999999998</v>
      </c>
      <c r="O847" s="249"/>
      <c r="P847" s="249"/>
      <c r="Q847" s="49">
        <v>2813920026</v>
      </c>
      <c r="R847" s="49" t="s">
        <v>1496</v>
      </c>
      <c r="S847" s="49">
        <f t="shared" ref="S847:S910" si="169">VLOOKUP(Q847,$AG$13:$AI$982,3,FALSE)</f>
        <v>155.65</v>
      </c>
      <c r="T847" s="49">
        <f t="shared" ref="T847:T910" si="170">VLOOKUP(Q847,$AC$13:$AE$982,3,FALSE)</f>
        <v>132.55000000000001</v>
      </c>
      <c r="U847" s="324">
        <v>134.9</v>
      </c>
      <c r="V847" s="353"/>
      <c r="Y847" s="49">
        <v>2813920026</v>
      </c>
      <c r="Z847" s="49" t="s">
        <v>1496</v>
      </c>
      <c r="AA847" s="324">
        <v>134.9</v>
      </c>
      <c r="AC847">
        <v>2813910066</v>
      </c>
      <c r="AD847" t="s">
        <v>1931</v>
      </c>
      <c r="AE847" s="325">
        <v>7.01</v>
      </c>
      <c r="AG847">
        <v>2813940000</v>
      </c>
      <c r="AH847" t="s">
        <v>2040</v>
      </c>
      <c r="AI847" s="325">
        <v>32.26</v>
      </c>
    </row>
    <row r="848" spans="2:35">
      <c r="B848" s="210">
        <v>2812412220</v>
      </c>
      <c r="E848" s="211">
        <f t="shared" si="165"/>
        <v>373.59</v>
      </c>
      <c r="F848" s="270">
        <v>317.55</v>
      </c>
      <c r="G848" s="216" t="s">
        <v>881</v>
      </c>
      <c r="J848" s="49">
        <f t="shared" si="167"/>
        <v>2812415400</v>
      </c>
      <c r="K848" s="212">
        <f t="shared" si="164"/>
        <v>296.29000000000002</v>
      </c>
      <c r="L848" s="270">
        <v>251.85</v>
      </c>
      <c r="M848" s="270">
        <f t="shared" si="166"/>
        <v>251.85</v>
      </c>
      <c r="N848" s="270">
        <f t="shared" si="168"/>
        <v>251.84650000000002</v>
      </c>
      <c r="O848" s="249"/>
      <c r="P848" s="249"/>
      <c r="Q848" s="49">
        <v>2813920027</v>
      </c>
      <c r="R848" s="49" t="s">
        <v>1497</v>
      </c>
      <c r="S848" s="49">
        <f t="shared" si="169"/>
        <v>191.2</v>
      </c>
      <c r="T848" s="49">
        <f t="shared" si="170"/>
        <v>162.83000000000001</v>
      </c>
      <c r="U848" s="324">
        <v>165.71</v>
      </c>
      <c r="V848" s="353"/>
      <c r="Y848" s="49">
        <v>2813920027</v>
      </c>
      <c r="Z848" s="49" t="s">
        <v>1497</v>
      </c>
      <c r="AA848" s="324">
        <v>165.71</v>
      </c>
      <c r="AC848">
        <v>2813910067</v>
      </c>
      <c r="AD848" t="s">
        <v>1932</v>
      </c>
      <c r="AE848" s="325">
        <v>6.36</v>
      </c>
      <c r="AG848">
        <v>2813940001</v>
      </c>
      <c r="AH848" t="s">
        <v>2041</v>
      </c>
      <c r="AI848" s="325">
        <v>58.58</v>
      </c>
    </row>
    <row r="849" spans="2:35">
      <c r="B849" s="210">
        <v>2812415400</v>
      </c>
      <c r="E849" s="211">
        <f t="shared" si="165"/>
        <v>296.29000000000002</v>
      </c>
      <c r="F849" s="270">
        <v>251.85</v>
      </c>
      <c r="G849" s="216" t="s">
        <v>882</v>
      </c>
      <c r="J849" s="49">
        <f t="shared" si="167"/>
        <v>2812430700</v>
      </c>
      <c r="K849" s="212">
        <f t="shared" si="164"/>
        <v>217.9</v>
      </c>
      <c r="L849" s="270">
        <v>185.22</v>
      </c>
      <c r="M849" s="270">
        <f t="shared" si="166"/>
        <v>185.22</v>
      </c>
      <c r="N849" s="270">
        <f t="shared" si="168"/>
        <v>185.215</v>
      </c>
      <c r="O849" s="249"/>
      <c r="P849" s="249"/>
      <c r="Q849" s="49">
        <v>2813920028</v>
      </c>
      <c r="R849" s="49" t="s">
        <v>1498</v>
      </c>
      <c r="S849" s="49">
        <f t="shared" si="169"/>
        <v>207.06</v>
      </c>
      <c r="T849" s="49">
        <f t="shared" si="170"/>
        <v>176.33</v>
      </c>
      <c r="U849" s="324">
        <v>179.45</v>
      </c>
      <c r="V849" s="353"/>
      <c r="Y849" s="49">
        <v>2813920028</v>
      </c>
      <c r="Z849" s="49" t="s">
        <v>1498</v>
      </c>
      <c r="AA849" s="324">
        <v>179.45</v>
      </c>
      <c r="AC849">
        <v>2813910068</v>
      </c>
      <c r="AD849" t="s">
        <v>1933</v>
      </c>
      <c r="AE849" s="325">
        <v>2.06</v>
      </c>
      <c r="AG849">
        <v>2813940002</v>
      </c>
      <c r="AH849" t="s">
        <v>2042</v>
      </c>
      <c r="AI849" s="325">
        <v>81.05</v>
      </c>
    </row>
    <row r="850" spans="2:35">
      <c r="B850" s="210">
        <v>2812430700</v>
      </c>
      <c r="E850" s="211">
        <f t="shared" si="165"/>
        <v>217.9</v>
      </c>
      <c r="F850" s="270">
        <v>185.22</v>
      </c>
      <c r="G850" s="216" t="s">
        <v>883</v>
      </c>
      <c r="J850" s="49">
        <f t="shared" si="167"/>
        <v>2812431800</v>
      </c>
      <c r="K850" s="212">
        <f t="shared" si="164"/>
        <v>187.68</v>
      </c>
      <c r="L850" s="270">
        <v>159.53</v>
      </c>
      <c r="M850" s="270">
        <f t="shared" si="166"/>
        <v>159.53</v>
      </c>
      <c r="N850" s="270">
        <f t="shared" si="168"/>
        <v>159.52799999999999</v>
      </c>
      <c r="O850" s="249"/>
      <c r="P850" s="249"/>
      <c r="Q850" s="49">
        <v>2813920029</v>
      </c>
      <c r="R850" s="49" t="s">
        <v>1499</v>
      </c>
      <c r="S850" s="49">
        <f t="shared" si="169"/>
        <v>332.25</v>
      </c>
      <c r="T850" s="49">
        <f t="shared" si="170"/>
        <v>282.95999999999998</v>
      </c>
      <c r="U850" s="324">
        <v>287.97000000000003</v>
      </c>
      <c r="V850" s="353"/>
      <c r="Y850" s="49">
        <v>2813920029</v>
      </c>
      <c r="Z850" s="49" t="s">
        <v>1499</v>
      </c>
      <c r="AA850" s="324">
        <v>287.97000000000003</v>
      </c>
      <c r="AC850">
        <v>2813910069</v>
      </c>
      <c r="AD850" t="s">
        <v>1934</v>
      </c>
      <c r="AE850" s="325">
        <v>2.2799999999999998</v>
      </c>
      <c r="AG850">
        <v>2813940003</v>
      </c>
      <c r="AH850" t="s">
        <v>2043</v>
      </c>
      <c r="AI850" s="325">
        <v>78.91</v>
      </c>
    </row>
    <row r="851" spans="2:35">
      <c r="B851" s="210">
        <v>2812431800</v>
      </c>
      <c r="E851" s="211">
        <f t="shared" si="165"/>
        <v>187.68</v>
      </c>
      <c r="F851" s="270">
        <v>159.53</v>
      </c>
      <c r="G851" s="216" t="s">
        <v>884</v>
      </c>
      <c r="J851" s="49">
        <f t="shared" si="167"/>
        <v>2812432100</v>
      </c>
      <c r="K851" s="212">
        <f t="shared" si="164"/>
        <v>36.549999999999997</v>
      </c>
      <c r="L851" s="270">
        <v>31.07</v>
      </c>
      <c r="M851" s="270">
        <f t="shared" si="166"/>
        <v>31.07</v>
      </c>
      <c r="N851" s="270">
        <f t="shared" si="168"/>
        <v>31.067499999999995</v>
      </c>
      <c r="O851" s="249"/>
      <c r="P851" s="249"/>
      <c r="Q851" s="49">
        <v>2813920030</v>
      </c>
      <c r="R851" s="49" t="s">
        <v>1500</v>
      </c>
      <c r="S851" s="49">
        <f t="shared" si="169"/>
        <v>395.79</v>
      </c>
      <c r="T851" s="49">
        <f t="shared" si="170"/>
        <v>337.07</v>
      </c>
      <c r="U851" s="324">
        <v>343.03</v>
      </c>
      <c r="V851" s="353"/>
      <c r="Y851" s="49">
        <v>2813920030</v>
      </c>
      <c r="Z851" s="49" t="s">
        <v>1500</v>
      </c>
      <c r="AA851" s="324">
        <v>343.03</v>
      </c>
      <c r="AC851">
        <v>2813910070</v>
      </c>
      <c r="AD851" t="s">
        <v>1935</v>
      </c>
      <c r="AE851" s="325">
        <v>2.14</v>
      </c>
      <c r="AG851">
        <v>2813940004</v>
      </c>
      <c r="AH851" t="s">
        <v>2044</v>
      </c>
      <c r="AI851" s="325">
        <v>18.34</v>
      </c>
    </row>
    <row r="852" spans="2:35">
      <c r="B852" s="210">
        <v>2812432100</v>
      </c>
      <c r="E852" s="211">
        <f t="shared" si="165"/>
        <v>36.549999999999997</v>
      </c>
      <c r="F852" s="270">
        <v>31.07</v>
      </c>
      <c r="G852" s="216" t="s">
        <v>885</v>
      </c>
      <c r="J852" s="49">
        <f t="shared" si="167"/>
        <v>2812441400</v>
      </c>
      <c r="K852" s="212">
        <f t="shared" si="164"/>
        <v>199.39</v>
      </c>
      <c r="L852" s="270">
        <v>169.48</v>
      </c>
      <c r="M852" s="270">
        <f t="shared" si="166"/>
        <v>169.48</v>
      </c>
      <c r="N852" s="270">
        <f t="shared" si="168"/>
        <v>169.48149999999998</v>
      </c>
      <c r="O852" s="249"/>
      <c r="P852" s="249"/>
      <c r="Q852" s="49">
        <v>2813920031</v>
      </c>
      <c r="R852" s="49" t="s">
        <v>1501</v>
      </c>
      <c r="S852" s="49">
        <f t="shared" si="169"/>
        <v>339.02</v>
      </c>
      <c r="T852" s="49">
        <f t="shared" si="170"/>
        <v>288.72000000000003</v>
      </c>
      <c r="U852" s="324">
        <v>293.82</v>
      </c>
      <c r="V852" s="353"/>
      <c r="Y852" s="49">
        <v>2813920031</v>
      </c>
      <c r="Z852" s="49" t="s">
        <v>1501</v>
      </c>
      <c r="AA852" s="324">
        <v>293.82</v>
      </c>
      <c r="AC852">
        <v>2813910071</v>
      </c>
      <c r="AD852" t="s">
        <v>1936</v>
      </c>
      <c r="AE852" s="325">
        <v>1.91</v>
      </c>
      <c r="AG852">
        <v>2813940005</v>
      </c>
      <c r="AH852" t="s">
        <v>2045</v>
      </c>
      <c r="AI852" s="325">
        <v>24.06</v>
      </c>
    </row>
    <row r="853" spans="2:35">
      <c r="B853" s="210">
        <v>2812441400</v>
      </c>
      <c r="E853" s="211">
        <f t="shared" si="165"/>
        <v>199.39</v>
      </c>
      <c r="F853" s="270">
        <v>169.48</v>
      </c>
      <c r="G853" s="216" t="s">
        <v>886</v>
      </c>
      <c r="J853" s="49">
        <f t="shared" si="167"/>
        <v>2812441800</v>
      </c>
      <c r="K853" s="212">
        <f t="shared" si="164"/>
        <v>195.2</v>
      </c>
      <c r="L853" s="270">
        <v>165.92</v>
      </c>
      <c r="M853" s="270">
        <f t="shared" si="166"/>
        <v>165.92</v>
      </c>
      <c r="N853" s="270">
        <f t="shared" si="168"/>
        <v>165.92</v>
      </c>
      <c r="O853" s="249"/>
      <c r="P853" s="249"/>
      <c r="Q853" s="49">
        <v>2813920032</v>
      </c>
      <c r="R853" s="49" t="s">
        <v>1502</v>
      </c>
      <c r="S853" s="49">
        <f t="shared" si="169"/>
        <v>403.92</v>
      </c>
      <c r="T853" s="49">
        <f t="shared" si="170"/>
        <v>343.99</v>
      </c>
      <c r="U853" s="324">
        <v>350.08</v>
      </c>
      <c r="V853" s="353"/>
      <c r="Y853" s="49">
        <v>2813920032</v>
      </c>
      <c r="Z853" s="49" t="s">
        <v>1502</v>
      </c>
      <c r="AA853" s="324">
        <v>350.08</v>
      </c>
      <c r="AC853">
        <v>2813910072</v>
      </c>
      <c r="AD853" t="s">
        <v>1937</v>
      </c>
      <c r="AE853" s="325">
        <v>3.77</v>
      </c>
      <c r="AG853">
        <v>2813940006</v>
      </c>
      <c r="AH853" t="s">
        <v>2046</v>
      </c>
      <c r="AI853" s="325">
        <v>30.42</v>
      </c>
    </row>
    <row r="854" spans="2:35">
      <c r="B854" s="210">
        <v>2812441800</v>
      </c>
      <c r="E854" s="211">
        <f t="shared" si="165"/>
        <v>195.2</v>
      </c>
      <c r="F854" s="270">
        <v>165.92</v>
      </c>
      <c r="G854" s="216" t="s">
        <v>887</v>
      </c>
      <c r="J854" s="49">
        <f t="shared" si="167"/>
        <v>2812442000</v>
      </c>
      <c r="K854" s="212">
        <f t="shared" si="164"/>
        <v>195.2</v>
      </c>
      <c r="L854" s="270">
        <v>165.92</v>
      </c>
      <c r="M854" s="270">
        <f t="shared" si="166"/>
        <v>165.92</v>
      </c>
      <c r="N854" s="270">
        <f t="shared" si="168"/>
        <v>165.92</v>
      </c>
      <c r="O854" s="249"/>
      <c r="P854" s="249"/>
      <c r="Q854" s="49">
        <v>2813920033</v>
      </c>
      <c r="R854" s="49" t="s">
        <v>1503</v>
      </c>
      <c r="S854" s="49">
        <f t="shared" si="169"/>
        <v>76.48</v>
      </c>
      <c r="T854" s="49">
        <f t="shared" si="170"/>
        <v>65.13</v>
      </c>
      <c r="U854" s="324">
        <v>66.290000000000006</v>
      </c>
      <c r="V854" s="353"/>
      <c r="Y854" s="49">
        <v>2813920033</v>
      </c>
      <c r="Z854" s="49" t="s">
        <v>1503</v>
      </c>
      <c r="AA854" s="324">
        <v>66.290000000000006</v>
      </c>
      <c r="AC854">
        <v>2813910073</v>
      </c>
      <c r="AD854" t="s">
        <v>1938</v>
      </c>
      <c r="AE854" s="325">
        <v>2.4700000000000002</v>
      </c>
      <c r="AG854">
        <v>2813940007</v>
      </c>
      <c r="AH854" t="s">
        <v>2047</v>
      </c>
      <c r="AI854" s="325">
        <v>11.26</v>
      </c>
    </row>
    <row r="855" spans="2:35">
      <c r="B855" s="210">
        <v>2812442000</v>
      </c>
      <c r="E855" s="211">
        <f t="shared" si="165"/>
        <v>195.2</v>
      </c>
      <c r="F855" s="270">
        <v>165.92</v>
      </c>
      <c r="G855" s="216" t="s">
        <v>888</v>
      </c>
      <c r="J855" s="49">
        <f t="shared" si="167"/>
        <v>2812500000</v>
      </c>
      <c r="K855" s="212">
        <f t="shared" si="164"/>
        <v>371.23</v>
      </c>
      <c r="L855" s="270">
        <v>315.55</v>
      </c>
      <c r="M855" s="270">
        <f t="shared" si="166"/>
        <v>315.55</v>
      </c>
      <c r="N855" s="270">
        <f t="shared" si="168"/>
        <v>315.5455</v>
      </c>
      <c r="O855" s="249"/>
      <c r="P855" s="249"/>
      <c r="Q855" s="49">
        <v>2813920034</v>
      </c>
      <c r="R855" s="49" t="s">
        <v>1504</v>
      </c>
      <c r="S855" s="49">
        <f t="shared" si="169"/>
        <v>101.87</v>
      </c>
      <c r="T855" s="49">
        <f t="shared" si="170"/>
        <v>86.75</v>
      </c>
      <c r="U855" s="324">
        <v>88.28</v>
      </c>
      <c r="V855" s="353"/>
      <c r="Y855" s="49">
        <v>2813920034</v>
      </c>
      <c r="Z855" s="49" t="s">
        <v>1504</v>
      </c>
      <c r="AA855" s="324">
        <v>88.28</v>
      </c>
      <c r="AC855">
        <v>2813910074</v>
      </c>
      <c r="AD855" t="s">
        <v>1939</v>
      </c>
      <c r="AE855" s="325">
        <v>3.13</v>
      </c>
      <c r="AG855">
        <v>2813940008</v>
      </c>
      <c r="AH855" t="s">
        <v>2048</v>
      </c>
      <c r="AI855" s="325">
        <v>17.75</v>
      </c>
    </row>
    <row r="856" spans="2:35">
      <c r="B856" s="210">
        <v>2812500000</v>
      </c>
      <c r="E856" s="211">
        <f t="shared" si="165"/>
        <v>371.23</v>
      </c>
      <c r="F856" s="270">
        <v>315.55</v>
      </c>
      <c r="G856" s="216" t="s">
        <v>890</v>
      </c>
      <c r="J856" s="49">
        <f t="shared" si="167"/>
        <v>2812500200</v>
      </c>
      <c r="K856" s="212">
        <f t="shared" si="164"/>
        <v>131.78</v>
      </c>
      <c r="L856" s="270">
        <v>112.01</v>
      </c>
      <c r="M856" s="270">
        <f t="shared" si="166"/>
        <v>112.01</v>
      </c>
      <c r="N856" s="270">
        <f t="shared" si="168"/>
        <v>112.01299999999999</v>
      </c>
      <c r="O856" s="249"/>
      <c r="P856" s="249"/>
      <c r="Q856" s="49">
        <v>2813920035</v>
      </c>
      <c r="R856" s="49" t="s">
        <v>1505</v>
      </c>
      <c r="S856" s="49">
        <f t="shared" si="169"/>
        <v>113.57</v>
      </c>
      <c r="T856" s="49">
        <f t="shared" si="170"/>
        <v>96.72</v>
      </c>
      <c r="U856" s="324">
        <v>98.43</v>
      </c>
      <c r="V856" s="353"/>
      <c r="Y856" s="49">
        <v>2813920035</v>
      </c>
      <c r="Z856" s="49" t="s">
        <v>1505</v>
      </c>
      <c r="AA856" s="324">
        <v>98.43</v>
      </c>
      <c r="AC856">
        <v>2813910075</v>
      </c>
      <c r="AD856" t="s">
        <v>1940</v>
      </c>
      <c r="AE856" s="325">
        <v>4.4400000000000004</v>
      </c>
      <c r="AG856">
        <v>2813940009</v>
      </c>
      <c r="AH856" t="s">
        <v>2049</v>
      </c>
      <c r="AI856" s="325">
        <v>24.22</v>
      </c>
    </row>
    <row r="857" spans="2:35">
      <c r="B857" s="210">
        <v>2812500200</v>
      </c>
      <c r="E857" s="211">
        <f t="shared" si="165"/>
        <v>131.78</v>
      </c>
      <c r="F857" s="270">
        <v>112.01</v>
      </c>
      <c r="G857" s="216" t="s">
        <v>891</v>
      </c>
      <c r="J857" s="49">
        <f t="shared" si="167"/>
        <v>2812500300</v>
      </c>
      <c r="K857" s="212">
        <f t="shared" si="164"/>
        <v>143.99</v>
      </c>
      <c r="L857" s="270">
        <v>122.39</v>
      </c>
      <c r="M857" s="270">
        <f t="shared" si="166"/>
        <v>122.39</v>
      </c>
      <c r="N857" s="270">
        <f t="shared" si="168"/>
        <v>122.39150000000001</v>
      </c>
      <c r="O857" s="249"/>
      <c r="P857" s="249"/>
      <c r="Q857" s="49">
        <v>2813920036</v>
      </c>
      <c r="R857" s="49" t="s">
        <v>1506</v>
      </c>
      <c r="S857" s="49">
        <f t="shared" si="169"/>
        <v>45.61</v>
      </c>
      <c r="T857" s="49">
        <f t="shared" si="170"/>
        <v>38.840000000000003</v>
      </c>
      <c r="U857" s="324">
        <v>39.520000000000003</v>
      </c>
      <c r="V857" s="353"/>
      <c r="Y857" s="49">
        <v>2813920036</v>
      </c>
      <c r="Z857" s="49" t="s">
        <v>1506</v>
      </c>
      <c r="AA857" s="324">
        <v>39.520000000000003</v>
      </c>
      <c r="AC857">
        <v>2813910076</v>
      </c>
      <c r="AD857" t="s">
        <v>1941</v>
      </c>
      <c r="AE857" s="325">
        <v>2.21</v>
      </c>
      <c r="AG857">
        <v>2813940010</v>
      </c>
      <c r="AH857" t="s">
        <v>2050</v>
      </c>
      <c r="AI857" s="325">
        <v>61.29</v>
      </c>
    </row>
    <row r="858" spans="2:35">
      <c r="B858" s="210">
        <v>2812500300</v>
      </c>
      <c r="E858" s="211">
        <f t="shared" si="165"/>
        <v>143.99</v>
      </c>
      <c r="F858" s="270">
        <v>122.39</v>
      </c>
      <c r="G858" s="216" t="s">
        <v>892</v>
      </c>
      <c r="J858" s="49">
        <f t="shared" si="167"/>
        <v>2812500400</v>
      </c>
      <c r="K858" s="212">
        <f t="shared" si="164"/>
        <v>143.99</v>
      </c>
      <c r="L858" s="270">
        <v>122.39</v>
      </c>
      <c r="M858" s="270">
        <f t="shared" si="166"/>
        <v>122.39</v>
      </c>
      <c r="N858" s="270">
        <f t="shared" si="168"/>
        <v>122.39150000000001</v>
      </c>
      <c r="O858" s="249"/>
      <c r="P858" s="249"/>
      <c r="Q858" s="49">
        <v>2813920037</v>
      </c>
      <c r="R858" s="49" t="s">
        <v>1507</v>
      </c>
      <c r="S858" s="49">
        <f t="shared" si="169"/>
        <v>68.989999999999995</v>
      </c>
      <c r="T858" s="49">
        <f t="shared" si="170"/>
        <v>58.75</v>
      </c>
      <c r="U858" s="324">
        <v>59.79</v>
      </c>
      <c r="V858" s="353"/>
      <c r="Y858" s="49">
        <v>2813920037</v>
      </c>
      <c r="Z858" s="49" t="s">
        <v>1507</v>
      </c>
      <c r="AA858" s="324">
        <v>59.79</v>
      </c>
      <c r="AC858">
        <v>2813910077</v>
      </c>
      <c r="AD858" t="s">
        <v>1942</v>
      </c>
      <c r="AE858" s="325">
        <v>2.76</v>
      </c>
      <c r="AG858">
        <v>2813940011</v>
      </c>
      <c r="AH858" t="s">
        <v>2051</v>
      </c>
      <c r="AI858" s="325">
        <v>66.069999999999993</v>
      </c>
    </row>
    <row r="859" spans="2:35">
      <c r="B859" s="210">
        <v>2812500400</v>
      </c>
      <c r="E859" s="211">
        <f t="shared" si="165"/>
        <v>143.99</v>
      </c>
      <c r="F859" s="270">
        <v>122.39</v>
      </c>
      <c r="G859" s="216" t="s">
        <v>893</v>
      </c>
      <c r="J859" s="49">
        <f t="shared" si="167"/>
        <v>2812500500</v>
      </c>
      <c r="K859" s="212">
        <f t="shared" si="164"/>
        <v>196.07</v>
      </c>
      <c r="L859" s="270">
        <v>166.66</v>
      </c>
      <c r="M859" s="270">
        <f t="shared" si="166"/>
        <v>166.66</v>
      </c>
      <c r="N859" s="270">
        <f t="shared" si="168"/>
        <v>166.65949999999998</v>
      </c>
      <c r="O859" s="249"/>
      <c r="P859" s="249"/>
      <c r="Q859" s="49">
        <v>2813920038</v>
      </c>
      <c r="R859" s="49" t="s">
        <v>1508</v>
      </c>
      <c r="S859" s="49">
        <f t="shared" si="169"/>
        <v>73.05</v>
      </c>
      <c r="T859" s="49">
        <f t="shared" si="170"/>
        <v>62.21</v>
      </c>
      <c r="U859" s="324">
        <v>63.31</v>
      </c>
      <c r="V859" s="353"/>
      <c r="Y859" s="49">
        <v>2813920038</v>
      </c>
      <c r="Z859" s="49" t="s">
        <v>1508</v>
      </c>
      <c r="AA859" s="324">
        <v>63.31</v>
      </c>
      <c r="AC859">
        <v>2813910078</v>
      </c>
      <c r="AD859" t="s">
        <v>1943</v>
      </c>
      <c r="AE859" s="325">
        <v>4.8600000000000003</v>
      </c>
      <c r="AG859">
        <v>2813940012</v>
      </c>
      <c r="AH859" t="s">
        <v>2052</v>
      </c>
      <c r="AI859" s="325">
        <v>67.290000000000006</v>
      </c>
    </row>
    <row r="860" spans="2:35">
      <c r="B860" s="210">
        <v>2812500500</v>
      </c>
      <c r="E860" s="211">
        <f t="shared" si="165"/>
        <v>196.07</v>
      </c>
      <c r="F860" s="270">
        <v>166.66</v>
      </c>
      <c r="G860" s="216" t="s">
        <v>894</v>
      </c>
      <c r="J860" s="49">
        <f t="shared" si="167"/>
        <v>2812500600</v>
      </c>
      <c r="K860" s="212">
        <f t="shared" si="164"/>
        <v>131.78</v>
      </c>
      <c r="L860" s="270">
        <v>112.01</v>
      </c>
      <c r="M860" s="270">
        <f t="shared" si="166"/>
        <v>112.01</v>
      </c>
      <c r="N860" s="270">
        <f t="shared" si="168"/>
        <v>112.01299999999999</v>
      </c>
      <c r="O860" s="249"/>
      <c r="P860" s="249"/>
      <c r="Q860" s="49">
        <v>2813920039</v>
      </c>
      <c r="R860" s="49" t="s">
        <v>1509</v>
      </c>
      <c r="S860" s="49">
        <f t="shared" si="169"/>
        <v>103.73</v>
      </c>
      <c r="T860" s="49">
        <f t="shared" si="170"/>
        <v>88.33</v>
      </c>
      <c r="U860" s="324">
        <v>89.89</v>
      </c>
      <c r="V860" s="353"/>
      <c r="Y860" s="49">
        <v>2813920039</v>
      </c>
      <c r="Z860" s="49" t="s">
        <v>1509</v>
      </c>
      <c r="AA860" s="324">
        <v>89.89</v>
      </c>
      <c r="AC860">
        <v>2813910079</v>
      </c>
      <c r="AD860" t="s">
        <v>1944</v>
      </c>
      <c r="AE860" s="325">
        <v>3.73</v>
      </c>
      <c r="AG860">
        <v>2813940013</v>
      </c>
      <c r="AH860" t="s">
        <v>2053</v>
      </c>
      <c r="AI860" s="325">
        <v>74.52</v>
      </c>
    </row>
    <row r="861" spans="2:35">
      <c r="B861" s="210">
        <v>2812500600</v>
      </c>
      <c r="E861" s="211">
        <f t="shared" si="165"/>
        <v>131.78</v>
      </c>
      <c r="F861" s="270">
        <v>112.01</v>
      </c>
      <c r="G861" s="216" t="s">
        <v>895</v>
      </c>
      <c r="J861" s="49">
        <f t="shared" si="167"/>
        <v>2812502220</v>
      </c>
      <c r="K861" s="212">
        <f t="shared" si="164"/>
        <v>197.72</v>
      </c>
      <c r="L861" s="270">
        <v>168.06</v>
      </c>
      <c r="M861" s="270">
        <f t="shared" si="166"/>
        <v>168.06</v>
      </c>
      <c r="N861" s="270">
        <f t="shared" si="168"/>
        <v>168.06199999999998</v>
      </c>
      <c r="O861" s="249"/>
      <c r="P861" s="249"/>
      <c r="Q861" s="49">
        <v>2813920040</v>
      </c>
      <c r="R861" s="49" t="s">
        <v>1510</v>
      </c>
      <c r="S861" s="49">
        <f t="shared" si="169"/>
        <v>138.91999999999999</v>
      </c>
      <c r="T861" s="49">
        <f t="shared" si="170"/>
        <v>118.31</v>
      </c>
      <c r="U861" s="324">
        <v>120.41</v>
      </c>
      <c r="V861" s="353"/>
      <c r="Y861" s="49">
        <v>2813920040</v>
      </c>
      <c r="Z861" s="49" t="s">
        <v>1510</v>
      </c>
      <c r="AA861" s="324">
        <v>120.41</v>
      </c>
      <c r="AC861">
        <v>2813910080</v>
      </c>
      <c r="AD861" t="s">
        <v>1945</v>
      </c>
      <c r="AE861" s="325">
        <v>5.65</v>
      </c>
      <c r="AG861">
        <v>2813940014</v>
      </c>
      <c r="AH861" t="s">
        <v>2054</v>
      </c>
      <c r="AI861" s="325">
        <v>55.19</v>
      </c>
    </row>
    <row r="862" spans="2:35">
      <c r="B862" s="210">
        <v>2812502220</v>
      </c>
      <c r="E862" s="211">
        <f t="shared" si="165"/>
        <v>197.72</v>
      </c>
      <c r="F862" s="270">
        <v>168.06</v>
      </c>
      <c r="G862" s="216" t="s">
        <v>896</v>
      </c>
      <c r="J862" s="49">
        <f t="shared" si="167"/>
        <v>2812505100</v>
      </c>
      <c r="K862" s="212">
        <f t="shared" si="164"/>
        <v>763.26</v>
      </c>
      <c r="L862" s="270">
        <v>648.77</v>
      </c>
      <c r="M862" s="270">
        <f t="shared" si="166"/>
        <v>648.77</v>
      </c>
      <c r="N862" s="270">
        <f t="shared" si="168"/>
        <v>648.77099999999996</v>
      </c>
      <c r="O862" s="249"/>
      <c r="P862" s="249"/>
      <c r="Q862" s="49">
        <v>2813920041</v>
      </c>
      <c r="R862" s="49" t="s">
        <v>1511</v>
      </c>
      <c r="S862" s="49">
        <f t="shared" si="169"/>
        <v>161.78</v>
      </c>
      <c r="T862" s="49">
        <f t="shared" si="170"/>
        <v>137.77000000000001</v>
      </c>
      <c r="U862" s="324">
        <v>140.21</v>
      </c>
      <c r="V862" s="353"/>
      <c r="Y862" s="49">
        <v>2813920041</v>
      </c>
      <c r="Z862" s="49" t="s">
        <v>1511</v>
      </c>
      <c r="AA862" s="324">
        <v>140.21</v>
      </c>
      <c r="AC862">
        <v>2813910081</v>
      </c>
      <c r="AD862" t="s">
        <v>1946</v>
      </c>
      <c r="AE862" s="325">
        <v>2.66</v>
      </c>
      <c r="AG862">
        <v>2813940015</v>
      </c>
      <c r="AH862" t="s">
        <v>2055</v>
      </c>
      <c r="AI862" s="325">
        <v>62.07</v>
      </c>
    </row>
    <row r="863" spans="2:35">
      <c r="B863" s="210">
        <v>2812505100</v>
      </c>
      <c r="E863" s="211">
        <f t="shared" si="165"/>
        <v>763.26</v>
      </c>
      <c r="F863" s="270">
        <v>648.77</v>
      </c>
      <c r="G863" s="216" t="s">
        <v>898</v>
      </c>
      <c r="J863" s="49">
        <f t="shared" si="167"/>
        <v>2812505500</v>
      </c>
      <c r="K863" s="212">
        <f t="shared" si="164"/>
        <v>729.94</v>
      </c>
      <c r="L863" s="270">
        <v>620.45000000000005</v>
      </c>
      <c r="M863" s="270">
        <f t="shared" si="166"/>
        <v>620.45000000000005</v>
      </c>
      <c r="N863" s="270">
        <f t="shared" si="168"/>
        <v>620.44900000000007</v>
      </c>
      <c r="O863" s="249"/>
      <c r="P863" s="249"/>
      <c r="Q863" s="49">
        <v>2813920042</v>
      </c>
      <c r="R863" s="49" t="s">
        <v>1512</v>
      </c>
      <c r="S863" s="49">
        <f t="shared" si="169"/>
        <v>61.34</v>
      </c>
      <c r="T863" s="49">
        <f t="shared" si="170"/>
        <v>52.24</v>
      </c>
      <c r="U863" s="324">
        <v>53.16</v>
      </c>
      <c r="V863" s="353"/>
      <c r="Y863" s="49">
        <v>2813920042</v>
      </c>
      <c r="Z863" s="49" t="s">
        <v>1512</v>
      </c>
      <c r="AA863" s="324">
        <v>53.16</v>
      </c>
      <c r="AC863">
        <v>2813910082</v>
      </c>
      <c r="AD863" t="s">
        <v>1947</v>
      </c>
      <c r="AE863" s="325">
        <v>3.66</v>
      </c>
      <c r="AG863">
        <v>2813940016</v>
      </c>
      <c r="AH863" t="s">
        <v>2056</v>
      </c>
      <c r="AI863" s="325">
        <v>111.47</v>
      </c>
    </row>
    <row r="864" spans="2:35">
      <c r="B864" s="210">
        <v>2812505500</v>
      </c>
      <c r="E864" s="211">
        <f t="shared" si="165"/>
        <v>729.94</v>
      </c>
      <c r="F864" s="270">
        <v>620.45000000000005</v>
      </c>
      <c r="G864" s="216" t="s">
        <v>899</v>
      </c>
      <c r="J864" s="49">
        <f t="shared" si="167"/>
        <v>2812506520</v>
      </c>
      <c r="K864" s="212">
        <f t="shared" si="164"/>
        <v>170.27</v>
      </c>
      <c r="L864" s="270">
        <v>144.72999999999999</v>
      </c>
      <c r="M864" s="270">
        <f t="shared" si="166"/>
        <v>144.72999999999999</v>
      </c>
      <c r="N864" s="270">
        <f t="shared" si="168"/>
        <v>144.7295</v>
      </c>
      <c r="O864" s="249"/>
      <c r="P864" s="249"/>
      <c r="Q864" s="49">
        <v>2813920043</v>
      </c>
      <c r="R864" s="49" t="s">
        <v>1513</v>
      </c>
      <c r="S864" s="49">
        <f t="shared" si="169"/>
        <v>79.59</v>
      </c>
      <c r="T864" s="49">
        <f t="shared" si="170"/>
        <v>67.78</v>
      </c>
      <c r="U864" s="324">
        <v>68.98</v>
      </c>
      <c r="V864" s="353"/>
      <c r="Y864" s="49">
        <v>2813920043</v>
      </c>
      <c r="Z864" s="49" t="s">
        <v>1513</v>
      </c>
      <c r="AA864" s="324">
        <v>68.98</v>
      </c>
      <c r="AC864">
        <v>2813910083</v>
      </c>
      <c r="AD864" t="s">
        <v>1948</v>
      </c>
      <c r="AE864" s="325">
        <v>5.44</v>
      </c>
      <c r="AG864">
        <v>2813940017</v>
      </c>
      <c r="AH864" t="s">
        <v>2057</v>
      </c>
      <c r="AI864" s="325">
        <v>162.1</v>
      </c>
    </row>
    <row r="865" spans="2:35">
      <c r="B865" s="210">
        <v>2812506520</v>
      </c>
      <c r="E865" s="211">
        <f t="shared" si="165"/>
        <v>170.27</v>
      </c>
      <c r="F865" s="270">
        <v>144.72999999999999</v>
      </c>
      <c r="G865" s="216" t="s">
        <v>900</v>
      </c>
      <c r="J865" s="49">
        <f t="shared" si="167"/>
        <v>2812510900</v>
      </c>
      <c r="K865" s="212">
        <f t="shared" si="164"/>
        <v>266.66000000000003</v>
      </c>
      <c r="L865" s="270">
        <v>226.66</v>
      </c>
      <c r="M865" s="270">
        <f t="shared" si="166"/>
        <v>226.66</v>
      </c>
      <c r="N865" s="270">
        <f t="shared" si="168"/>
        <v>226.661</v>
      </c>
      <c r="O865" s="249"/>
      <c r="P865" s="249"/>
      <c r="Q865" s="49">
        <v>2813920044</v>
      </c>
      <c r="R865" s="49" t="s">
        <v>1514</v>
      </c>
      <c r="S865" s="49">
        <f t="shared" si="169"/>
        <v>77.98</v>
      </c>
      <c r="T865" s="49">
        <f t="shared" si="170"/>
        <v>66.400000000000006</v>
      </c>
      <c r="U865" s="324">
        <v>67.569999999999993</v>
      </c>
      <c r="V865" s="353"/>
      <c r="Y865" s="49">
        <v>2813920044</v>
      </c>
      <c r="Z865" s="49" t="s">
        <v>1514</v>
      </c>
      <c r="AA865" s="324">
        <v>67.569999999999993</v>
      </c>
      <c r="AC865">
        <v>2813910084</v>
      </c>
      <c r="AD865" t="s">
        <v>1949</v>
      </c>
      <c r="AE865" s="325">
        <v>11.24</v>
      </c>
      <c r="AG865">
        <v>2813950000</v>
      </c>
      <c r="AH865" t="s">
        <v>2058</v>
      </c>
      <c r="AI865" s="325">
        <v>168.39</v>
      </c>
    </row>
    <row r="866" spans="2:35">
      <c r="B866" s="210">
        <v>2812510900</v>
      </c>
      <c r="E866" s="211">
        <f t="shared" si="165"/>
        <v>266.66000000000003</v>
      </c>
      <c r="F866" s="270">
        <v>226.66</v>
      </c>
      <c r="G866" s="216" t="s">
        <v>901</v>
      </c>
      <c r="J866" s="49">
        <f t="shared" si="167"/>
        <v>2812512220</v>
      </c>
      <c r="K866" s="212">
        <f t="shared" si="164"/>
        <v>402.77</v>
      </c>
      <c r="L866" s="270">
        <v>342.35</v>
      </c>
      <c r="M866" s="270">
        <f t="shared" si="166"/>
        <v>342.35</v>
      </c>
      <c r="N866" s="270">
        <f t="shared" si="168"/>
        <v>342.35449999999997</v>
      </c>
      <c r="O866" s="249"/>
      <c r="P866" s="249"/>
      <c r="Q866" s="49">
        <v>2813920045</v>
      </c>
      <c r="R866" s="49" t="s">
        <v>1515</v>
      </c>
      <c r="S866" s="49">
        <f t="shared" si="169"/>
        <v>207.06</v>
      </c>
      <c r="T866" s="49">
        <f t="shared" si="170"/>
        <v>176.33</v>
      </c>
      <c r="U866" s="324">
        <v>179.45</v>
      </c>
      <c r="V866" s="353"/>
      <c r="Y866" s="49">
        <v>2813920045</v>
      </c>
      <c r="Z866" s="49" t="s">
        <v>1515</v>
      </c>
      <c r="AA866" s="324">
        <v>179.45</v>
      </c>
      <c r="AC866">
        <v>2813910085</v>
      </c>
      <c r="AD866" t="s">
        <v>1950</v>
      </c>
      <c r="AE866" s="325">
        <v>11.24</v>
      </c>
      <c r="AG866">
        <v>2813950001</v>
      </c>
      <c r="AH866" t="s">
        <v>2059</v>
      </c>
      <c r="AI866" s="325">
        <v>403.44</v>
      </c>
    </row>
    <row r="867" spans="2:35">
      <c r="B867" s="210">
        <v>2812512220</v>
      </c>
      <c r="E867" s="211">
        <f t="shared" si="165"/>
        <v>402.77</v>
      </c>
      <c r="F867" s="270">
        <v>342.35</v>
      </c>
      <c r="G867" s="216" t="s">
        <v>902</v>
      </c>
      <c r="J867" s="49">
        <f t="shared" ref="J867:J898" si="171">B868*$K$13</f>
        <v>2812515400</v>
      </c>
      <c r="K867" s="212">
        <f t="shared" ref="K867:K922" si="172">VLOOKUP(J867,$Q$14:$V$1164,3,FALSE)</f>
        <v>377.9</v>
      </c>
      <c r="L867" s="270">
        <v>321.22000000000003</v>
      </c>
      <c r="M867" s="270">
        <f t="shared" si="166"/>
        <v>321.22000000000003</v>
      </c>
      <c r="N867" s="270">
        <f t="shared" si="168"/>
        <v>321.21499999999997</v>
      </c>
      <c r="O867" s="249"/>
      <c r="P867" s="249"/>
      <c r="Q867" s="49">
        <v>2813920046</v>
      </c>
      <c r="R867" s="49" t="s">
        <v>1516</v>
      </c>
      <c r="S867" s="49">
        <f t="shared" si="169"/>
        <v>213.86</v>
      </c>
      <c r="T867" s="49">
        <f t="shared" si="170"/>
        <v>182.13</v>
      </c>
      <c r="U867" s="324">
        <v>185.36</v>
      </c>
      <c r="V867" s="353"/>
      <c r="Y867" s="49">
        <v>2813920046</v>
      </c>
      <c r="Z867" s="49" t="s">
        <v>1516</v>
      </c>
      <c r="AA867" s="324">
        <v>185.36</v>
      </c>
      <c r="AC867">
        <v>2813910086</v>
      </c>
      <c r="AD867" t="s">
        <v>1951</v>
      </c>
      <c r="AE867" s="325">
        <v>12.09</v>
      </c>
      <c r="AG867">
        <v>2813950002</v>
      </c>
      <c r="AH867" t="s">
        <v>2060</v>
      </c>
      <c r="AI867" s="325">
        <v>263.02999999999997</v>
      </c>
    </row>
    <row r="868" spans="2:35">
      <c r="B868" s="210">
        <v>2812515400</v>
      </c>
      <c r="E868" s="211">
        <f t="shared" ref="E868:E923" si="173">VLOOKUP(B868,$Q$14:$V$1164,3,FALSE)</f>
        <v>377.9</v>
      </c>
      <c r="F868" s="270">
        <v>321.22000000000003</v>
      </c>
      <c r="G868" s="216" t="s">
        <v>903</v>
      </c>
      <c r="J868" s="49">
        <f t="shared" si="171"/>
        <v>2812540700</v>
      </c>
      <c r="K868" s="212">
        <f t="shared" si="172"/>
        <v>291.41000000000003</v>
      </c>
      <c r="L868" s="270">
        <v>247.7</v>
      </c>
      <c r="M868" s="270">
        <f t="shared" si="166"/>
        <v>247.7</v>
      </c>
      <c r="N868" s="270">
        <f t="shared" si="168"/>
        <v>247.69850000000002</v>
      </c>
      <c r="O868" s="249"/>
      <c r="P868" s="249"/>
      <c r="Q868" s="49">
        <v>2813920047</v>
      </c>
      <c r="R868" s="49" t="s">
        <v>1517</v>
      </c>
      <c r="S868" s="49">
        <f t="shared" si="169"/>
        <v>178.3</v>
      </c>
      <c r="T868" s="49">
        <f t="shared" si="170"/>
        <v>151.84</v>
      </c>
      <c r="U868" s="324">
        <v>154.52000000000001</v>
      </c>
      <c r="V868" s="353"/>
      <c r="Y868" s="49">
        <v>2813920047</v>
      </c>
      <c r="Z868" s="49" t="s">
        <v>1517</v>
      </c>
      <c r="AA868" s="324">
        <v>154.52000000000001</v>
      </c>
      <c r="AC868">
        <v>2813910087</v>
      </c>
      <c r="AD868" t="s">
        <v>1952</v>
      </c>
      <c r="AE868" s="325">
        <v>11.54</v>
      </c>
      <c r="AG868">
        <v>2813950003</v>
      </c>
      <c r="AH868" t="s">
        <v>2061</v>
      </c>
      <c r="AI868" s="325">
        <v>323.98</v>
      </c>
    </row>
    <row r="869" spans="2:35">
      <c r="B869" s="210">
        <v>2812540700</v>
      </c>
      <c r="E869" s="211">
        <f t="shared" si="173"/>
        <v>291.41000000000003</v>
      </c>
      <c r="F869" s="270">
        <v>247.7</v>
      </c>
      <c r="G869" s="216" t="s">
        <v>904</v>
      </c>
      <c r="J869" s="49">
        <f t="shared" si="171"/>
        <v>2812541800</v>
      </c>
      <c r="K869" s="212">
        <f t="shared" si="172"/>
        <v>260.38</v>
      </c>
      <c r="L869" s="270">
        <v>221.32</v>
      </c>
      <c r="M869" s="270">
        <f t="shared" ref="M869:M922" si="174">ROUND(N869,2)</f>
        <v>221.32</v>
      </c>
      <c r="N869" s="270">
        <f t="shared" si="168"/>
        <v>221.32299999999998</v>
      </c>
      <c r="O869" s="249"/>
      <c r="P869" s="249"/>
      <c r="Q869" s="49">
        <v>2813920048</v>
      </c>
      <c r="R869" s="49" t="s">
        <v>1518</v>
      </c>
      <c r="S869" s="49">
        <f t="shared" si="169"/>
        <v>219.01</v>
      </c>
      <c r="T869" s="49">
        <f t="shared" si="170"/>
        <v>186.52</v>
      </c>
      <c r="U869" s="324">
        <v>189.82</v>
      </c>
      <c r="V869" s="353"/>
      <c r="Y869" s="49">
        <v>2813920048</v>
      </c>
      <c r="Z869" s="49" t="s">
        <v>1518</v>
      </c>
      <c r="AA869" s="324">
        <v>189.82</v>
      </c>
      <c r="AC869">
        <v>2813910088</v>
      </c>
      <c r="AD869" t="s">
        <v>1953</v>
      </c>
      <c r="AE869" s="325">
        <v>11.54</v>
      </c>
      <c r="AG869">
        <v>2813950004</v>
      </c>
      <c r="AH869" t="s">
        <v>2062</v>
      </c>
      <c r="AI869" s="325">
        <v>517.65</v>
      </c>
    </row>
    <row r="870" spans="2:35">
      <c r="B870" s="210">
        <v>2812541800</v>
      </c>
      <c r="E870" s="211">
        <f t="shared" si="173"/>
        <v>260.38</v>
      </c>
      <c r="F870" s="270">
        <v>221.32</v>
      </c>
      <c r="G870" s="216" t="s">
        <v>905</v>
      </c>
      <c r="J870" s="49">
        <f t="shared" si="171"/>
        <v>2812542100</v>
      </c>
      <c r="K870" s="212">
        <f t="shared" si="172"/>
        <v>39.97</v>
      </c>
      <c r="L870" s="270">
        <v>33.97</v>
      </c>
      <c r="M870" s="270">
        <f t="shared" si="174"/>
        <v>33.97</v>
      </c>
      <c r="N870" s="270">
        <f t="shared" si="168"/>
        <v>33.974499999999999</v>
      </c>
      <c r="O870" s="249"/>
      <c r="P870" s="249"/>
      <c r="Q870" s="49">
        <v>2813920049</v>
      </c>
      <c r="R870" s="49" t="s">
        <v>1519</v>
      </c>
      <c r="S870" s="49">
        <f t="shared" si="169"/>
        <v>237.17</v>
      </c>
      <c r="T870" s="49">
        <f t="shared" si="170"/>
        <v>201.98</v>
      </c>
      <c r="U870" s="324">
        <v>205.55</v>
      </c>
      <c r="V870" s="353"/>
      <c r="Y870" s="49">
        <v>2813920049</v>
      </c>
      <c r="Z870" s="49" t="s">
        <v>1519</v>
      </c>
      <c r="AA870" s="324">
        <v>205.55</v>
      </c>
      <c r="AC870">
        <v>2813910089</v>
      </c>
      <c r="AD870" t="s">
        <v>1954</v>
      </c>
      <c r="AE870" s="325">
        <v>12.4</v>
      </c>
      <c r="AG870">
        <v>2813950005</v>
      </c>
      <c r="AH870" t="s">
        <v>2061</v>
      </c>
      <c r="AI870" s="325">
        <v>641.73</v>
      </c>
    </row>
    <row r="871" spans="2:35">
      <c r="B871" s="210">
        <v>2812542100</v>
      </c>
      <c r="E871" s="211">
        <f t="shared" si="173"/>
        <v>39.97</v>
      </c>
      <c r="F871" s="270">
        <v>33.97</v>
      </c>
      <c r="G871" s="216" t="s">
        <v>906</v>
      </c>
      <c r="J871" s="49">
        <f t="shared" si="171"/>
        <v>2812551400</v>
      </c>
      <c r="K871" s="212">
        <f t="shared" si="172"/>
        <v>256.35000000000002</v>
      </c>
      <c r="L871" s="270">
        <v>217.9</v>
      </c>
      <c r="M871" s="270">
        <f t="shared" si="174"/>
        <v>217.9</v>
      </c>
      <c r="N871" s="270">
        <f t="shared" si="168"/>
        <v>217.89750000000001</v>
      </c>
      <c r="O871" s="249"/>
      <c r="P871" s="249"/>
      <c r="Q871" s="49">
        <v>2813930000</v>
      </c>
      <c r="R871" s="49" t="s">
        <v>1520</v>
      </c>
      <c r="S871" s="49">
        <f t="shared" si="169"/>
        <v>25.58</v>
      </c>
      <c r="T871" s="49">
        <f t="shared" si="170"/>
        <v>21.78</v>
      </c>
      <c r="U871" s="324">
        <v>22.16</v>
      </c>
      <c r="V871" s="353"/>
      <c r="Y871" s="49">
        <v>2813930000</v>
      </c>
      <c r="Z871" s="49" t="s">
        <v>1520</v>
      </c>
      <c r="AA871" s="324">
        <v>22.16</v>
      </c>
      <c r="AC871">
        <v>2813910090</v>
      </c>
      <c r="AD871" t="s">
        <v>1955</v>
      </c>
      <c r="AE871" s="325">
        <v>11.54</v>
      </c>
      <c r="AG871">
        <v>2813950006</v>
      </c>
      <c r="AH871" t="s">
        <v>2063</v>
      </c>
      <c r="AI871" s="325">
        <v>868.86</v>
      </c>
    </row>
    <row r="872" spans="2:35">
      <c r="B872" s="210">
        <v>2812551400</v>
      </c>
      <c r="E872" s="211">
        <f t="shared" si="173"/>
        <v>256.35000000000002</v>
      </c>
      <c r="F872" s="270">
        <v>217.9</v>
      </c>
      <c r="G872" s="216" t="s">
        <v>907</v>
      </c>
      <c r="J872" s="49">
        <f t="shared" si="171"/>
        <v>2812551800</v>
      </c>
      <c r="K872" s="212">
        <f t="shared" si="172"/>
        <v>260.38</v>
      </c>
      <c r="L872" s="270">
        <v>221.32</v>
      </c>
      <c r="M872" s="270">
        <f t="shared" si="174"/>
        <v>221.32</v>
      </c>
      <c r="N872" s="270">
        <f t="shared" si="168"/>
        <v>221.32299999999998</v>
      </c>
      <c r="O872" s="249"/>
      <c r="P872" s="249"/>
      <c r="Q872" s="49">
        <v>2813930001</v>
      </c>
      <c r="R872" s="49" t="s">
        <v>1521</v>
      </c>
      <c r="S872" s="49">
        <f t="shared" si="169"/>
        <v>33.04</v>
      </c>
      <c r="T872" s="49">
        <f t="shared" si="170"/>
        <v>28.13</v>
      </c>
      <c r="U872" s="324">
        <v>28.62</v>
      </c>
      <c r="V872" s="353"/>
      <c r="Y872" s="49">
        <v>2813930001</v>
      </c>
      <c r="Z872" s="49" t="s">
        <v>1521</v>
      </c>
      <c r="AA872" s="324">
        <v>28.62</v>
      </c>
      <c r="AC872">
        <v>2813910091</v>
      </c>
      <c r="AD872" t="s">
        <v>1956</v>
      </c>
      <c r="AE872" s="325">
        <v>11.54</v>
      </c>
      <c r="AG872">
        <v>2813950007</v>
      </c>
      <c r="AH872" t="s">
        <v>2064</v>
      </c>
      <c r="AI872" s="325">
        <v>875.76</v>
      </c>
    </row>
    <row r="873" spans="2:35">
      <c r="B873" s="210">
        <v>2812551800</v>
      </c>
      <c r="E873" s="211">
        <f t="shared" si="173"/>
        <v>260.38</v>
      </c>
      <c r="F873" s="270">
        <v>221.32</v>
      </c>
      <c r="G873" s="216" t="s">
        <v>908</v>
      </c>
      <c r="J873" s="49">
        <f t="shared" si="171"/>
        <v>2812552000</v>
      </c>
      <c r="K873" s="212">
        <f t="shared" si="172"/>
        <v>260.38</v>
      </c>
      <c r="L873" s="270">
        <v>221.32</v>
      </c>
      <c r="M873" s="270">
        <f t="shared" si="174"/>
        <v>221.32</v>
      </c>
      <c r="N873" s="270">
        <f t="shared" si="168"/>
        <v>221.32299999999998</v>
      </c>
      <c r="O873" s="249"/>
      <c r="P873" s="249"/>
      <c r="Q873" s="49">
        <v>2813930002</v>
      </c>
      <c r="R873" s="49" t="s">
        <v>1522</v>
      </c>
      <c r="S873" s="49">
        <f t="shared" si="169"/>
        <v>29.52</v>
      </c>
      <c r="T873" s="49">
        <f t="shared" si="170"/>
        <v>25.14</v>
      </c>
      <c r="U873" s="324">
        <v>25.59</v>
      </c>
      <c r="V873" s="353"/>
      <c r="Y873" s="49">
        <v>2813930002</v>
      </c>
      <c r="Z873" s="49" t="s">
        <v>1522</v>
      </c>
      <c r="AA873" s="324">
        <v>25.59</v>
      </c>
      <c r="AC873">
        <v>2813910092</v>
      </c>
      <c r="AD873" t="s">
        <v>1957</v>
      </c>
      <c r="AE873" s="325">
        <v>11.54</v>
      </c>
      <c r="AG873">
        <v>2813950008</v>
      </c>
      <c r="AH873" t="s">
        <v>1577</v>
      </c>
      <c r="AI873" s="325">
        <v>83.06</v>
      </c>
    </row>
    <row r="874" spans="2:35">
      <c r="B874" s="210">
        <v>2812552000</v>
      </c>
      <c r="E874" s="211">
        <f t="shared" si="173"/>
        <v>260.38</v>
      </c>
      <c r="F874" s="270">
        <v>221.32</v>
      </c>
      <c r="G874" s="216" t="s">
        <v>909</v>
      </c>
      <c r="J874" s="49">
        <f t="shared" si="171"/>
        <v>2812600000</v>
      </c>
      <c r="K874" s="212">
        <f t="shared" si="172"/>
        <v>651.14</v>
      </c>
      <c r="L874" s="270">
        <v>553.47</v>
      </c>
      <c r="M874" s="270">
        <f t="shared" si="174"/>
        <v>553.47</v>
      </c>
      <c r="N874" s="270">
        <f t="shared" si="168"/>
        <v>553.46899999999994</v>
      </c>
      <c r="O874" s="249"/>
      <c r="P874" s="249"/>
      <c r="Q874" s="49">
        <v>2813930003</v>
      </c>
      <c r="R874" s="49" t="s">
        <v>1523</v>
      </c>
      <c r="S874" s="49">
        <f t="shared" si="169"/>
        <v>41.88</v>
      </c>
      <c r="T874" s="49">
        <f t="shared" si="170"/>
        <v>35.67</v>
      </c>
      <c r="U874" s="324">
        <v>36.299999999999997</v>
      </c>
      <c r="V874" s="353"/>
      <c r="Y874" s="49">
        <v>2813930003</v>
      </c>
      <c r="Z874" s="49" t="s">
        <v>1523</v>
      </c>
      <c r="AA874" s="324">
        <v>36.299999999999997</v>
      </c>
      <c r="AC874">
        <v>2813920000</v>
      </c>
      <c r="AD874" t="s">
        <v>1958</v>
      </c>
      <c r="AE874" s="325">
        <v>56.88</v>
      </c>
      <c r="AG874">
        <v>1280300896</v>
      </c>
      <c r="AH874" t="s">
        <v>2073</v>
      </c>
      <c r="AI874" s="325">
        <v>396.75</v>
      </c>
    </row>
    <row r="875" spans="2:35">
      <c r="B875" s="210">
        <v>2812600000</v>
      </c>
      <c r="E875" s="211">
        <f t="shared" si="173"/>
        <v>651.14</v>
      </c>
      <c r="F875" s="270">
        <v>553.47</v>
      </c>
      <c r="G875" s="216" t="s">
        <v>910</v>
      </c>
      <c r="J875" s="49">
        <f t="shared" si="171"/>
        <v>2812600200</v>
      </c>
      <c r="K875" s="212">
        <f t="shared" si="172"/>
        <v>218.69</v>
      </c>
      <c r="L875" s="270">
        <v>185.89</v>
      </c>
      <c r="M875" s="270">
        <f t="shared" si="174"/>
        <v>185.89</v>
      </c>
      <c r="N875" s="270">
        <f t="shared" si="168"/>
        <v>185.88649999999998</v>
      </c>
      <c r="O875" s="249"/>
      <c r="P875" s="249"/>
      <c r="Q875" s="49">
        <v>2813930004</v>
      </c>
      <c r="R875" s="49" t="s">
        <v>1524</v>
      </c>
      <c r="S875" s="49">
        <f t="shared" si="169"/>
        <v>51.62</v>
      </c>
      <c r="T875" s="49">
        <f t="shared" si="170"/>
        <v>43.96</v>
      </c>
      <c r="U875" s="324">
        <v>44.74</v>
      </c>
      <c r="V875" s="353"/>
      <c r="Y875" s="49">
        <v>2813930004</v>
      </c>
      <c r="Z875" s="49" t="s">
        <v>1524</v>
      </c>
      <c r="AA875" s="324">
        <v>44.74</v>
      </c>
      <c r="AC875">
        <v>2813920001</v>
      </c>
      <c r="AD875" t="s">
        <v>1959</v>
      </c>
      <c r="AE875" s="325">
        <v>75.73</v>
      </c>
      <c r="AG875">
        <v>1280300897</v>
      </c>
      <c r="AH875" t="s">
        <v>2074</v>
      </c>
      <c r="AI875" s="325">
        <v>690.99</v>
      </c>
    </row>
    <row r="876" spans="2:35">
      <c r="B876" s="210">
        <v>2812600200</v>
      </c>
      <c r="E876" s="211">
        <f t="shared" si="173"/>
        <v>218.69</v>
      </c>
      <c r="F876" s="270">
        <v>185.89</v>
      </c>
      <c r="G876" s="216" t="s">
        <v>911</v>
      </c>
      <c r="J876" s="49">
        <f t="shared" si="171"/>
        <v>2812600300</v>
      </c>
      <c r="K876" s="212">
        <f t="shared" si="172"/>
        <v>238.99</v>
      </c>
      <c r="L876" s="270">
        <v>203.14</v>
      </c>
      <c r="M876" s="270">
        <f t="shared" si="174"/>
        <v>203.14</v>
      </c>
      <c r="N876" s="270">
        <f t="shared" si="168"/>
        <v>203.14150000000001</v>
      </c>
      <c r="O876" s="249"/>
      <c r="P876" s="249"/>
      <c r="Q876" s="49">
        <v>2813930005</v>
      </c>
      <c r="R876" s="49" t="s">
        <v>1525</v>
      </c>
      <c r="S876" s="49">
        <f t="shared" si="169"/>
        <v>25.58</v>
      </c>
      <c r="T876" s="49">
        <f t="shared" si="170"/>
        <v>21.78</v>
      </c>
      <c r="U876" s="324">
        <v>22.16</v>
      </c>
      <c r="V876" s="353"/>
      <c r="Y876" s="49">
        <v>2813930005</v>
      </c>
      <c r="Z876" s="49" t="s">
        <v>1525</v>
      </c>
      <c r="AA876" s="324">
        <v>22.16</v>
      </c>
      <c r="AC876">
        <v>2813920002</v>
      </c>
      <c r="AD876" t="s">
        <v>1960</v>
      </c>
      <c r="AE876" s="325">
        <v>72.5</v>
      </c>
      <c r="AG876">
        <v>1280300898</v>
      </c>
      <c r="AH876" t="s">
        <v>2075</v>
      </c>
      <c r="AI876" s="325">
        <v>904.99</v>
      </c>
    </row>
    <row r="877" spans="2:35">
      <c r="B877" s="210">
        <v>2812600300</v>
      </c>
      <c r="E877" s="211">
        <f t="shared" si="173"/>
        <v>238.99</v>
      </c>
      <c r="F877" s="270">
        <v>203.14</v>
      </c>
      <c r="G877" s="216" t="s">
        <v>912</v>
      </c>
      <c r="J877" s="49">
        <f t="shared" si="171"/>
        <v>2812600400</v>
      </c>
      <c r="K877" s="212">
        <f t="shared" si="172"/>
        <v>239</v>
      </c>
      <c r="L877" s="270">
        <v>203.15</v>
      </c>
      <c r="M877" s="270">
        <f t="shared" si="174"/>
        <v>203.15</v>
      </c>
      <c r="N877" s="270">
        <f t="shared" si="168"/>
        <v>203.15</v>
      </c>
      <c r="O877" s="249"/>
      <c r="P877" s="249"/>
      <c r="Q877" s="49">
        <v>2813930006</v>
      </c>
      <c r="R877" s="49" t="s">
        <v>1526</v>
      </c>
      <c r="S877" s="49">
        <f t="shared" si="169"/>
        <v>33.04</v>
      </c>
      <c r="T877" s="49">
        <f t="shared" si="170"/>
        <v>28.13</v>
      </c>
      <c r="U877" s="324">
        <v>28.62</v>
      </c>
      <c r="V877" s="353"/>
      <c r="Y877" s="49">
        <v>2813930006</v>
      </c>
      <c r="Z877" s="49" t="s">
        <v>1526</v>
      </c>
      <c r="AA877" s="324">
        <v>28.62</v>
      </c>
      <c r="AC877">
        <v>2813920003</v>
      </c>
      <c r="AD877" t="s">
        <v>1961</v>
      </c>
      <c r="AE877" s="325">
        <v>186.04</v>
      </c>
      <c r="AG877">
        <v>1280300900</v>
      </c>
      <c r="AH877" t="s">
        <v>2076</v>
      </c>
      <c r="AI877" s="325">
        <v>901.49</v>
      </c>
    </row>
    <row r="878" spans="2:35">
      <c r="B878" s="210">
        <v>2812600400</v>
      </c>
      <c r="E878" s="211">
        <f t="shared" si="173"/>
        <v>239</v>
      </c>
      <c r="F878" s="270">
        <v>203.15</v>
      </c>
      <c r="G878" s="216" t="s">
        <v>913</v>
      </c>
      <c r="J878" s="49">
        <f t="shared" si="171"/>
        <v>2812600500</v>
      </c>
      <c r="K878" s="212">
        <f t="shared" si="172"/>
        <v>509.32</v>
      </c>
      <c r="L878" s="270">
        <v>432.92</v>
      </c>
      <c r="M878" s="270">
        <f t="shared" si="174"/>
        <v>432.92</v>
      </c>
      <c r="N878" s="270">
        <f t="shared" si="168"/>
        <v>432.92199999999997</v>
      </c>
      <c r="O878" s="249"/>
      <c r="P878" s="249"/>
      <c r="Q878" s="49">
        <v>2813930007</v>
      </c>
      <c r="R878" s="49" t="s">
        <v>1527</v>
      </c>
      <c r="S878" s="49">
        <f t="shared" si="169"/>
        <v>29.51</v>
      </c>
      <c r="T878" s="49">
        <f t="shared" si="170"/>
        <v>25.13</v>
      </c>
      <c r="U878" s="324">
        <v>25.58</v>
      </c>
      <c r="V878" s="353"/>
      <c r="Y878" s="49">
        <v>2813930007</v>
      </c>
      <c r="Z878" s="49" t="s">
        <v>1527</v>
      </c>
      <c r="AA878" s="324">
        <v>25.58</v>
      </c>
      <c r="AC878">
        <v>2813920004</v>
      </c>
      <c r="AD878" t="s">
        <v>1962</v>
      </c>
      <c r="AE878" s="325">
        <v>198.07</v>
      </c>
      <c r="AG878">
        <v>1280300901</v>
      </c>
      <c r="AH878" t="s">
        <v>2077</v>
      </c>
      <c r="AI878" s="325">
        <v>1776.75</v>
      </c>
    </row>
    <row r="879" spans="2:35">
      <c r="B879" s="210">
        <v>2812600500</v>
      </c>
      <c r="E879" s="211">
        <f t="shared" si="173"/>
        <v>509.32</v>
      </c>
      <c r="F879" s="270">
        <v>432.92</v>
      </c>
      <c r="G879" s="216" t="s">
        <v>914</v>
      </c>
      <c r="J879" s="49">
        <f t="shared" si="171"/>
        <v>2812600600</v>
      </c>
      <c r="K879" s="212">
        <f t="shared" si="172"/>
        <v>218.69</v>
      </c>
      <c r="L879" s="270">
        <v>185.89</v>
      </c>
      <c r="M879" s="270">
        <f t="shared" si="174"/>
        <v>185.89</v>
      </c>
      <c r="N879" s="270">
        <f t="shared" si="168"/>
        <v>185.88649999999998</v>
      </c>
      <c r="O879" s="249"/>
      <c r="P879" s="249"/>
      <c r="Q879" s="49">
        <v>2813930008</v>
      </c>
      <c r="R879" s="49" t="s">
        <v>1528</v>
      </c>
      <c r="S879" s="49">
        <f t="shared" si="169"/>
        <v>41.88</v>
      </c>
      <c r="T879" s="49">
        <f t="shared" si="170"/>
        <v>35.67</v>
      </c>
      <c r="U879" s="324">
        <v>36.299999999999997</v>
      </c>
      <c r="V879" s="353"/>
      <c r="Y879" s="49">
        <v>2813930008</v>
      </c>
      <c r="Z879" s="49" t="s">
        <v>1528</v>
      </c>
      <c r="AA879" s="324">
        <v>36.299999999999997</v>
      </c>
      <c r="AC879">
        <v>2813920005</v>
      </c>
      <c r="AD879" t="s">
        <v>1963</v>
      </c>
      <c r="AE879" s="325">
        <v>187.92</v>
      </c>
      <c r="AG879">
        <v>1280300902</v>
      </c>
      <c r="AH879" t="s">
        <v>2078</v>
      </c>
      <c r="AI879" s="325">
        <v>1982.75</v>
      </c>
    </row>
    <row r="880" spans="2:35">
      <c r="B880" s="210">
        <v>2812600600</v>
      </c>
      <c r="E880" s="211">
        <f t="shared" si="173"/>
        <v>218.69</v>
      </c>
      <c r="F880" s="270">
        <v>185.89</v>
      </c>
      <c r="G880" s="216" t="s">
        <v>915</v>
      </c>
      <c r="J880" s="49">
        <f t="shared" si="171"/>
        <v>2812602220</v>
      </c>
      <c r="K880" s="212">
        <f t="shared" si="172"/>
        <v>347.19</v>
      </c>
      <c r="L880" s="270">
        <v>295.11</v>
      </c>
      <c r="M880" s="270">
        <f t="shared" si="174"/>
        <v>295.11</v>
      </c>
      <c r="N880" s="270">
        <f t="shared" si="168"/>
        <v>295.11149999999998</v>
      </c>
      <c r="O880" s="249"/>
      <c r="P880" s="249"/>
      <c r="Q880" s="49">
        <v>2813930009</v>
      </c>
      <c r="R880" s="49" t="s">
        <v>1529</v>
      </c>
      <c r="S880" s="49">
        <f t="shared" si="169"/>
        <v>51.62</v>
      </c>
      <c r="T880" s="49">
        <f t="shared" si="170"/>
        <v>43.96</v>
      </c>
      <c r="U880" s="324">
        <v>44.74</v>
      </c>
      <c r="V880" s="353"/>
      <c r="Y880" s="49">
        <v>2813930009</v>
      </c>
      <c r="Z880" s="49" t="s">
        <v>1529</v>
      </c>
      <c r="AA880" s="324">
        <v>44.74</v>
      </c>
      <c r="AC880">
        <v>2813920006</v>
      </c>
      <c r="AD880" t="s">
        <v>1964</v>
      </c>
      <c r="AE880" s="325">
        <v>199.99</v>
      </c>
      <c r="AG880">
        <v>1280300903</v>
      </c>
      <c r="AH880" t="s">
        <v>2079</v>
      </c>
      <c r="AI880" s="325">
        <v>3682.25</v>
      </c>
    </row>
    <row r="881" spans="2:35">
      <c r="B881" s="210">
        <v>2812602220</v>
      </c>
      <c r="E881" s="211">
        <f t="shared" si="173"/>
        <v>347.19</v>
      </c>
      <c r="F881" s="270">
        <v>295.11</v>
      </c>
      <c r="G881" s="216" t="s">
        <v>916</v>
      </c>
      <c r="J881" s="49">
        <f t="shared" si="171"/>
        <v>2812605100</v>
      </c>
      <c r="K881" s="212">
        <f t="shared" si="172"/>
        <v>1422.09</v>
      </c>
      <c r="L881" s="270">
        <v>1208.78</v>
      </c>
      <c r="M881" s="270">
        <f t="shared" si="174"/>
        <v>1208.78</v>
      </c>
      <c r="N881" s="270">
        <f t="shared" si="168"/>
        <v>1208.7764999999999</v>
      </c>
      <c r="O881" s="249"/>
      <c r="P881" s="249"/>
      <c r="Q881" s="49">
        <v>2813930010</v>
      </c>
      <c r="R881" s="49" t="s">
        <v>1530</v>
      </c>
      <c r="S881" s="49">
        <f t="shared" si="169"/>
        <v>48.62</v>
      </c>
      <c r="T881" s="49">
        <f t="shared" si="170"/>
        <v>41.4</v>
      </c>
      <c r="U881" s="324">
        <v>42.14</v>
      </c>
      <c r="V881" s="353"/>
      <c r="Y881" s="49">
        <v>2813930010</v>
      </c>
      <c r="Z881" s="49" t="s">
        <v>1530</v>
      </c>
      <c r="AA881" s="324">
        <v>42.14</v>
      </c>
      <c r="AC881">
        <v>2813920007</v>
      </c>
      <c r="AD881" t="s">
        <v>1965</v>
      </c>
      <c r="AE881" s="325">
        <v>38.840000000000003</v>
      </c>
      <c r="AG881">
        <v>1280300904</v>
      </c>
      <c r="AH881" t="s">
        <v>2080</v>
      </c>
      <c r="AI881" s="325">
        <v>52.99</v>
      </c>
    </row>
    <row r="882" spans="2:35">
      <c r="B882" s="210">
        <v>2812605100</v>
      </c>
      <c r="E882" s="211">
        <f t="shared" si="173"/>
        <v>1422.09</v>
      </c>
      <c r="F882" s="270">
        <v>1208.78</v>
      </c>
      <c r="G882" s="216" t="s">
        <v>918</v>
      </c>
      <c r="J882" s="49">
        <f t="shared" si="171"/>
        <v>2812606510</v>
      </c>
      <c r="K882" s="212">
        <f t="shared" si="172"/>
        <v>326.12</v>
      </c>
      <c r="L882" s="270">
        <v>277.2</v>
      </c>
      <c r="M882" s="270">
        <f t="shared" si="174"/>
        <v>277.2</v>
      </c>
      <c r="N882" s="270">
        <f t="shared" si="168"/>
        <v>277.202</v>
      </c>
      <c r="O882" s="249"/>
      <c r="P882" s="249"/>
      <c r="Q882" s="49">
        <v>2813930011</v>
      </c>
      <c r="R882" s="49" t="s">
        <v>1531</v>
      </c>
      <c r="S882" s="49">
        <f t="shared" si="169"/>
        <v>27.06</v>
      </c>
      <c r="T882" s="49">
        <f t="shared" si="170"/>
        <v>23.04</v>
      </c>
      <c r="U882" s="324">
        <v>23.45</v>
      </c>
      <c r="V882" s="353"/>
      <c r="Y882" s="49">
        <v>2813930011</v>
      </c>
      <c r="Z882" s="49" t="s">
        <v>1531</v>
      </c>
      <c r="AA882" s="324">
        <v>23.45</v>
      </c>
      <c r="AC882">
        <v>2813920008</v>
      </c>
      <c r="AD882" t="s">
        <v>1966</v>
      </c>
      <c r="AE882" s="325">
        <v>58.76</v>
      </c>
      <c r="AG882">
        <v>1280300905</v>
      </c>
      <c r="AH882" t="s">
        <v>2081</v>
      </c>
      <c r="AI882" s="325">
        <v>123.49</v>
      </c>
    </row>
    <row r="883" spans="2:35">
      <c r="B883" s="210">
        <v>2812606510</v>
      </c>
      <c r="E883" s="211">
        <f t="shared" si="173"/>
        <v>326.12</v>
      </c>
      <c r="F883" s="270">
        <v>277.2</v>
      </c>
      <c r="G883" s="216" t="s">
        <v>919</v>
      </c>
      <c r="J883" s="49">
        <f t="shared" si="171"/>
        <v>2812610900</v>
      </c>
      <c r="K883" s="212">
        <f t="shared" si="172"/>
        <v>425.04</v>
      </c>
      <c r="L883" s="270">
        <v>361.28</v>
      </c>
      <c r="M883" s="270">
        <f t="shared" si="174"/>
        <v>361.28</v>
      </c>
      <c r="N883" s="270">
        <f t="shared" si="168"/>
        <v>361.28399999999999</v>
      </c>
      <c r="O883" s="249"/>
      <c r="P883" s="249"/>
      <c r="Q883" s="49">
        <v>2813930012</v>
      </c>
      <c r="R883" s="49" t="s">
        <v>1532</v>
      </c>
      <c r="S883" s="49">
        <f t="shared" si="169"/>
        <v>36.24</v>
      </c>
      <c r="T883" s="49">
        <f t="shared" si="170"/>
        <v>30.86</v>
      </c>
      <c r="U883" s="324">
        <v>31.41</v>
      </c>
      <c r="V883" s="353"/>
      <c r="Y883" s="49">
        <v>2813930012</v>
      </c>
      <c r="Z883" s="49" t="s">
        <v>1532</v>
      </c>
      <c r="AA883" s="324">
        <v>31.41</v>
      </c>
      <c r="AC883">
        <v>2813920009</v>
      </c>
      <c r="AD883" t="s">
        <v>1967</v>
      </c>
      <c r="AE883" s="325">
        <v>62.18</v>
      </c>
      <c r="AG883">
        <v>1280300906</v>
      </c>
      <c r="AH883" t="s">
        <v>2082</v>
      </c>
      <c r="AI883" s="325">
        <v>74.989999999999995</v>
      </c>
    </row>
    <row r="884" spans="2:35">
      <c r="B884" s="210">
        <v>2812610900</v>
      </c>
      <c r="E884" s="211">
        <f t="shared" si="173"/>
        <v>425.04</v>
      </c>
      <c r="F884" s="270">
        <v>361.28</v>
      </c>
      <c r="G884" s="216" t="s">
        <v>920</v>
      </c>
      <c r="J884" s="49">
        <f t="shared" si="171"/>
        <v>2812612220</v>
      </c>
      <c r="K884" s="212">
        <f t="shared" si="172"/>
        <v>430.87</v>
      </c>
      <c r="L884" s="270">
        <v>366.24</v>
      </c>
      <c r="M884" s="270">
        <f t="shared" si="174"/>
        <v>366.24</v>
      </c>
      <c r="N884" s="270">
        <f t="shared" si="168"/>
        <v>366.23950000000002</v>
      </c>
      <c r="O884" s="249"/>
      <c r="P884" s="249"/>
      <c r="Q884" s="49">
        <v>2813930013</v>
      </c>
      <c r="R884" s="49" t="s">
        <v>1533</v>
      </c>
      <c r="S884" s="49">
        <f t="shared" si="169"/>
        <v>37.630000000000003</v>
      </c>
      <c r="T884" s="49">
        <f t="shared" si="170"/>
        <v>32.04</v>
      </c>
      <c r="U884" s="324">
        <v>32.6</v>
      </c>
      <c r="V884" s="353"/>
      <c r="Y884" s="49">
        <v>2813930013</v>
      </c>
      <c r="Z884" s="49" t="s">
        <v>1533</v>
      </c>
      <c r="AA884" s="324">
        <v>32.6</v>
      </c>
      <c r="AC884">
        <v>2813920010</v>
      </c>
      <c r="AD884" t="s">
        <v>1968</v>
      </c>
      <c r="AE884" s="325">
        <v>136.62</v>
      </c>
      <c r="AG884">
        <v>1280300907</v>
      </c>
      <c r="AH884" t="s">
        <v>2083</v>
      </c>
      <c r="AI884" s="325">
        <v>147.97999999999999</v>
      </c>
    </row>
    <row r="885" spans="2:35">
      <c r="B885" s="210">
        <v>2812612220</v>
      </c>
      <c r="E885" s="211">
        <f t="shared" si="173"/>
        <v>430.87</v>
      </c>
      <c r="F885" s="270">
        <v>366.24</v>
      </c>
      <c r="G885" s="216" t="s">
        <v>921</v>
      </c>
      <c r="J885" s="49">
        <f t="shared" si="171"/>
        <v>2812615400</v>
      </c>
      <c r="K885" s="212">
        <f t="shared" si="172"/>
        <v>669.49</v>
      </c>
      <c r="L885" s="270">
        <v>569.07000000000005</v>
      </c>
      <c r="M885" s="270">
        <f t="shared" si="174"/>
        <v>569.07000000000005</v>
      </c>
      <c r="N885" s="270">
        <f t="shared" si="168"/>
        <v>569.06650000000002</v>
      </c>
      <c r="O885" s="249"/>
      <c r="P885" s="249"/>
      <c r="Q885" s="49">
        <v>2813930014</v>
      </c>
      <c r="R885" s="49" t="s">
        <v>1534</v>
      </c>
      <c r="S885" s="49">
        <f t="shared" si="169"/>
        <v>53.76</v>
      </c>
      <c r="T885" s="49">
        <f t="shared" si="170"/>
        <v>45.78</v>
      </c>
      <c r="U885" s="324">
        <v>46.59</v>
      </c>
      <c r="V885" s="353"/>
      <c r="Y885" s="49">
        <v>2813930014</v>
      </c>
      <c r="Z885" s="49" t="s">
        <v>1534</v>
      </c>
      <c r="AA885" s="324">
        <v>46.59</v>
      </c>
      <c r="AC885">
        <v>2813920011</v>
      </c>
      <c r="AD885" t="s">
        <v>1969</v>
      </c>
      <c r="AE885" s="325">
        <v>162.69999999999999</v>
      </c>
      <c r="AG885">
        <v>1280300908</v>
      </c>
      <c r="AH885" t="s">
        <v>2084</v>
      </c>
      <c r="AI885" s="325">
        <v>6.99</v>
      </c>
    </row>
    <row r="886" spans="2:35">
      <c r="B886" s="210">
        <v>2812615400</v>
      </c>
      <c r="E886" s="211">
        <f t="shared" si="173"/>
        <v>669.49</v>
      </c>
      <c r="F886" s="270">
        <v>569.07000000000005</v>
      </c>
      <c r="G886" s="216" t="s">
        <v>922</v>
      </c>
      <c r="J886" s="49">
        <f t="shared" si="171"/>
        <v>2812631000</v>
      </c>
      <c r="K886" s="212">
        <f t="shared" si="172"/>
        <v>240.38</v>
      </c>
      <c r="L886" s="270">
        <v>204.32</v>
      </c>
      <c r="M886" s="270">
        <f t="shared" si="174"/>
        <v>204.32</v>
      </c>
      <c r="N886" s="270">
        <f t="shared" si="168"/>
        <v>204.32299999999998</v>
      </c>
      <c r="O886" s="249"/>
      <c r="P886" s="249"/>
      <c r="Q886" s="49">
        <v>2813930015</v>
      </c>
      <c r="R886" s="49" t="s">
        <v>1535</v>
      </c>
      <c r="S886" s="49">
        <f t="shared" si="169"/>
        <v>36.909999999999997</v>
      </c>
      <c r="T886" s="49">
        <f t="shared" si="170"/>
        <v>31.43</v>
      </c>
      <c r="U886" s="324">
        <v>31.98</v>
      </c>
      <c r="V886" s="353"/>
      <c r="Y886" s="49">
        <v>2813930015</v>
      </c>
      <c r="Z886" s="49" t="s">
        <v>1535</v>
      </c>
      <c r="AA886" s="324">
        <v>31.98</v>
      </c>
      <c r="AC886">
        <v>2813920012</v>
      </c>
      <c r="AD886" t="s">
        <v>1970</v>
      </c>
      <c r="AE886" s="325">
        <v>141.09</v>
      </c>
      <c r="AG886">
        <v>1280300909</v>
      </c>
      <c r="AH886" t="s">
        <v>2085</v>
      </c>
      <c r="AI886" s="325">
        <v>24.99</v>
      </c>
    </row>
    <row r="887" spans="2:35">
      <c r="B887" s="210">
        <v>2812631000</v>
      </c>
      <c r="E887" s="211">
        <f t="shared" si="173"/>
        <v>240.38</v>
      </c>
      <c r="F887" s="270">
        <v>204.32</v>
      </c>
      <c r="G887" s="216" t="s">
        <v>923</v>
      </c>
      <c r="J887" s="49">
        <f t="shared" si="171"/>
        <v>2812650700</v>
      </c>
      <c r="K887" s="212">
        <f t="shared" si="172"/>
        <v>464.5</v>
      </c>
      <c r="L887" s="270">
        <v>394.83</v>
      </c>
      <c r="M887" s="270">
        <f t="shared" si="174"/>
        <v>394.83</v>
      </c>
      <c r="N887" s="270">
        <f t="shared" si="168"/>
        <v>394.82499999999999</v>
      </c>
      <c r="O887" s="249"/>
      <c r="P887" s="249"/>
      <c r="Q887" s="49">
        <v>2813930016</v>
      </c>
      <c r="R887" s="49" t="s">
        <v>1536</v>
      </c>
      <c r="S887" s="49">
        <f t="shared" si="169"/>
        <v>78.349999999999994</v>
      </c>
      <c r="T887" s="49">
        <f t="shared" si="170"/>
        <v>66.72</v>
      </c>
      <c r="U887" s="324">
        <v>67.900000000000006</v>
      </c>
      <c r="V887" s="353"/>
      <c r="Y887" s="49">
        <v>2813930016</v>
      </c>
      <c r="Z887" s="49" t="s">
        <v>1536</v>
      </c>
      <c r="AA887" s="324">
        <v>67.900000000000006</v>
      </c>
      <c r="AC887">
        <v>2813920013</v>
      </c>
      <c r="AD887" t="s">
        <v>1971</v>
      </c>
      <c r="AE887" s="325">
        <v>169.74</v>
      </c>
      <c r="AG887">
        <v>1280300910</v>
      </c>
      <c r="AH887" t="s">
        <v>2086</v>
      </c>
      <c r="AI887" s="325">
        <v>34.75</v>
      </c>
    </row>
    <row r="888" spans="2:35">
      <c r="B888" s="210">
        <v>2812650700</v>
      </c>
      <c r="E888" s="211">
        <f t="shared" si="173"/>
        <v>464.5</v>
      </c>
      <c r="F888" s="270">
        <v>394.83</v>
      </c>
      <c r="G888" s="216" t="s">
        <v>924</v>
      </c>
      <c r="J888" s="49">
        <f t="shared" si="171"/>
        <v>2812652100</v>
      </c>
      <c r="K888" s="212">
        <f t="shared" si="172"/>
        <v>171.44</v>
      </c>
      <c r="L888" s="270">
        <v>145.72</v>
      </c>
      <c r="M888" s="270">
        <f t="shared" si="174"/>
        <v>145.72</v>
      </c>
      <c r="N888" s="270">
        <f t="shared" si="168"/>
        <v>145.72399999999999</v>
      </c>
      <c r="O888" s="249"/>
      <c r="P888" s="249"/>
      <c r="Q888" s="49">
        <v>2813930017</v>
      </c>
      <c r="R888" s="49" t="s">
        <v>1537</v>
      </c>
      <c r="S888" s="49">
        <f t="shared" si="169"/>
        <v>53.51</v>
      </c>
      <c r="T888" s="49">
        <f t="shared" si="170"/>
        <v>45.57</v>
      </c>
      <c r="U888" s="324">
        <v>46.38</v>
      </c>
      <c r="V888" s="353"/>
      <c r="Y888" s="49">
        <v>2813930017</v>
      </c>
      <c r="Z888" s="49" t="s">
        <v>1537</v>
      </c>
      <c r="AA888" s="324">
        <v>46.38</v>
      </c>
      <c r="AC888">
        <v>2813920014</v>
      </c>
      <c r="AD888" t="s">
        <v>1972</v>
      </c>
      <c r="AE888" s="325">
        <v>77.099999999999994</v>
      </c>
      <c r="AG888">
        <v>2813920014</v>
      </c>
      <c r="AH888" t="s">
        <v>1972</v>
      </c>
      <c r="AI888" s="325">
        <v>77.099999999999994</v>
      </c>
    </row>
    <row r="889" spans="2:35">
      <c r="B889" s="210">
        <v>2812652100</v>
      </c>
      <c r="E889" s="211">
        <f t="shared" si="173"/>
        <v>171.44</v>
      </c>
      <c r="F889" s="270">
        <v>145.72</v>
      </c>
      <c r="G889" s="216" t="s">
        <v>925</v>
      </c>
      <c r="J889" s="49">
        <f t="shared" si="171"/>
        <v>2812652100</v>
      </c>
      <c r="K889" s="212">
        <f t="shared" si="172"/>
        <v>171.44</v>
      </c>
      <c r="L889" s="270">
        <v>145.72</v>
      </c>
      <c r="M889" s="270">
        <f t="shared" si="174"/>
        <v>145.72</v>
      </c>
      <c r="N889" s="270">
        <f t="shared" si="168"/>
        <v>145.72399999999999</v>
      </c>
      <c r="O889" s="249"/>
      <c r="P889" s="249"/>
      <c r="Q889" s="49">
        <v>2813930018</v>
      </c>
      <c r="R889" s="49" t="s">
        <v>1538</v>
      </c>
      <c r="S889" s="49">
        <f t="shared" si="169"/>
        <v>108.47</v>
      </c>
      <c r="T889" s="49">
        <f t="shared" si="170"/>
        <v>92.38</v>
      </c>
      <c r="U889" s="324">
        <v>94.01</v>
      </c>
      <c r="V889" s="353"/>
      <c r="Y889" s="49">
        <v>2813930018</v>
      </c>
      <c r="Z889" s="49" t="s">
        <v>1538</v>
      </c>
      <c r="AA889" s="324">
        <v>94.01</v>
      </c>
      <c r="AC889">
        <v>2813920015</v>
      </c>
      <c r="AD889" t="s">
        <v>1973</v>
      </c>
      <c r="AE889" s="325">
        <v>103.29</v>
      </c>
      <c r="AG889">
        <v>2813920015</v>
      </c>
      <c r="AH889" t="s">
        <v>1973</v>
      </c>
      <c r="AI889" s="325">
        <v>103.29</v>
      </c>
    </row>
    <row r="890" spans="2:35">
      <c r="B890" s="210">
        <v>2812652100</v>
      </c>
      <c r="E890" s="211">
        <f t="shared" si="173"/>
        <v>171.44</v>
      </c>
      <c r="F890" s="270">
        <v>145.72</v>
      </c>
      <c r="G890" s="216" t="s">
        <v>925</v>
      </c>
      <c r="J890" s="49">
        <f t="shared" si="171"/>
        <v>2812661800</v>
      </c>
      <c r="K890" s="212">
        <f t="shared" si="172"/>
        <v>488.79</v>
      </c>
      <c r="L890" s="270">
        <v>415.47</v>
      </c>
      <c r="M890" s="270">
        <f t="shared" si="174"/>
        <v>415.47</v>
      </c>
      <c r="N890" s="270">
        <f t="shared" si="168"/>
        <v>415.47149999999999</v>
      </c>
      <c r="O890" s="249"/>
      <c r="P890" s="249"/>
      <c r="Q890" s="49">
        <v>2813930019</v>
      </c>
      <c r="R890" s="49" t="s">
        <v>1539</v>
      </c>
      <c r="S890" s="49">
        <f t="shared" si="169"/>
        <v>74.62</v>
      </c>
      <c r="T890" s="49">
        <f t="shared" si="170"/>
        <v>63.54</v>
      </c>
      <c r="U890" s="324">
        <v>64.66</v>
      </c>
      <c r="V890" s="353"/>
      <c r="Y890" s="49">
        <v>2813930019</v>
      </c>
      <c r="Z890" s="49" t="s">
        <v>1539</v>
      </c>
      <c r="AA890" s="324">
        <v>64.66</v>
      </c>
      <c r="AC890">
        <v>2813920016</v>
      </c>
      <c r="AD890" t="s">
        <v>1974</v>
      </c>
      <c r="AE890" s="325">
        <v>103.29</v>
      </c>
      <c r="AG890">
        <v>2813920016</v>
      </c>
      <c r="AH890" t="s">
        <v>1974</v>
      </c>
      <c r="AI890" s="325">
        <v>103.29</v>
      </c>
    </row>
    <row r="891" spans="2:35">
      <c r="B891" s="210">
        <v>2812661800</v>
      </c>
      <c r="E891" s="211">
        <f t="shared" si="173"/>
        <v>488.79</v>
      </c>
      <c r="F891" s="270">
        <v>415.47</v>
      </c>
      <c r="G891" s="216" t="s">
        <v>926</v>
      </c>
      <c r="J891" s="49">
        <f t="shared" si="171"/>
        <v>2812700000</v>
      </c>
      <c r="K891" s="212">
        <f t="shared" si="172"/>
        <v>1298.72</v>
      </c>
      <c r="L891" s="270">
        <v>1103.9100000000001</v>
      </c>
      <c r="M891" s="270">
        <f t="shared" si="174"/>
        <v>1103.9100000000001</v>
      </c>
      <c r="N891" s="270">
        <f t="shared" si="168"/>
        <v>1103.912</v>
      </c>
      <c r="O891" s="249"/>
      <c r="P891" s="249"/>
      <c r="Q891" s="49">
        <v>2813930020</v>
      </c>
      <c r="R891" s="49" t="s">
        <v>1540</v>
      </c>
      <c r="S891" s="49">
        <f t="shared" si="169"/>
        <v>148.32</v>
      </c>
      <c r="T891" s="49">
        <f t="shared" si="170"/>
        <v>126.32</v>
      </c>
      <c r="U891" s="324">
        <v>128.56</v>
      </c>
      <c r="V891" s="353"/>
      <c r="Y891" s="49">
        <v>2813930020</v>
      </c>
      <c r="Z891" s="49" t="s">
        <v>1540</v>
      </c>
      <c r="AA891" s="324">
        <v>128.56</v>
      </c>
      <c r="AC891">
        <v>2813920017</v>
      </c>
      <c r="AD891" t="s">
        <v>1975</v>
      </c>
      <c r="AE891" s="325">
        <v>177.16</v>
      </c>
      <c r="AG891">
        <v>2813920017</v>
      </c>
      <c r="AH891" t="s">
        <v>1975</v>
      </c>
      <c r="AI891" s="325">
        <v>177.16</v>
      </c>
    </row>
    <row r="892" spans="2:35">
      <c r="B892" s="210">
        <v>2812700000</v>
      </c>
      <c r="E892" s="211">
        <f t="shared" si="173"/>
        <v>1298.72</v>
      </c>
      <c r="F892" s="270">
        <v>1103.9100000000001</v>
      </c>
      <c r="G892" s="216" t="s">
        <v>927</v>
      </c>
      <c r="J892" s="49">
        <f t="shared" si="171"/>
        <v>2812700200</v>
      </c>
      <c r="K892" s="212">
        <f t="shared" si="172"/>
        <v>255.47</v>
      </c>
      <c r="L892" s="270">
        <v>217.15</v>
      </c>
      <c r="M892" s="270">
        <f t="shared" si="174"/>
        <v>217.15</v>
      </c>
      <c r="N892" s="270">
        <f t="shared" si="168"/>
        <v>217.14949999999999</v>
      </c>
      <c r="O892" s="249"/>
      <c r="P892" s="249"/>
      <c r="Q892" s="49">
        <v>2813930021</v>
      </c>
      <c r="R892" s="49" t="s">
        <v>1541</v>
      </c>
      <c r="S892" s="49">
        <f t="shared" si="169"/>
        <v>66.849999999999994</v>
      </c>
      <c r="T892" s="49">
        <f t="shared" si="170"/>
        <v>56.93</v>
      </c>
      <c r="U892" s="324">
        <v>57.94</v>
      </c>
      <c r="V892" s="353"/>
      <c r="Y892" s="49">
        <v>2813930021</v>
      </c>
      <c r="Z892" s="49" t="s">
        <v>1541</v>
      </c>
      <c r="AA892" s="324">
        <v>57.94</v>
      </c>
      <c r="AC892">
        <v>2813920018</v>
      </c>
      <c r="AD892" t="s">
        <v>1976</v>
      </c>
      <c r="AE892" s="325">
        <v>188.68</v>
      </c>
      <c r="AG892">
        <v>2813920018</v>
      </c>
      <c r="AH892" t="s">
        <v>1976</v>
      </c>
      <c r="AI892" s="325">
        <v>188.68</v>
      </c>
    </row>
    <row r="893" spans="2:35">
      <c r="B893" s="210">
        <v>2812700200</v>
      </c>
      <c r="E893" s="211">
        <f t="shared" si="173"/>
        <v>255.47</v>
      </c>
      <c r="F893" s="270">
        <v>217.15</v>
      </c>
      <c r="G893" s="216" t="s">
        <v>928</v>
      </c>
      <c r="J893" s="49">
        <f t="shared" si="171"/>
        <v>2812700300</v>
      </c>
      <c r="K893" s="212">
        <f t="shared" si="172"/>
        <v>316.67</v>
      </c>
      <c r="L893" s="270">
        <v>269.17</v>
      </c>
      <c r="M893" s="270">
        <f t="shared" si="174"/>
        <v>269.17</v>
      </c>
      <c r="N893" s="270">
        <f t="shared" si="168"/>
        <v>269.16950000000003</v>
      </c>
      <c r="O893" s="249"/>
      <c r="P893" s="249"/>
      <c r="Q893" s="49">
        <v>2813930022</v>
      </c>
      <c r="R893" s="49" t="s">
        <v>1542</v>
      </c>
      <c r="S893" s="49">
        <f t="shared" si="169"/>
        <v>43.2</v>
      </c>
      <c r="T893" s="49">
        <f t="shared" si="170"/>
        <v>36.79</v>
      </c>
      <c r="U893" s="324">
        <v>37.44</v>
      </c>
      <c r="V893" s="353"/>
      <c r="Y893" s="49">
        <v>2813930022</v>
      </c>
      <c r="Z893" s="49" t="s">
        <v>1542</v>
      </c>
      <c r="AA893" s="324">
        <v>37.44</v>
      </c>
      <c r="AC893">
        <v>2813920019</v>
      </c>
      <c r="AD893" t="s">
        <v>1977</v>
      </c>
      <c r="AE893" s="325">
        <v>177.16</v>
      </c>
      <c r="AG893">
        <v>2813920019</v>
      </c>
      <c r="AH893" t="s">
        <v>1977</v>
      </c>
      <c r="AI893" s="325">
        <v>177.16</v>
      </c>
    </row>
    <row r="894" spans="2:35">
      <c r="B894" s="210">
        <v>2812700300</v>
      </c>
      <c r="E894" s="211">
        <f t="shared" si="173"/>
        <v>316.67</v>
      </c>
      <c r="F894" s="270">
        <v>269.17</v>
      </c>
      <c r="G894" s="216" t="s">
        <v>929</v>
      </c>
      <c r="J894" s="49">
        <f t="shared" si="171"/>
        <v>2812700400</v>
      </c>
      <c r="K894" s="212">
        <f t="shared" si="172"/>
        <v>305.66000000000003</v>
      </c>
      <c r="L894" s="270">
        <v>259.81</v>
      </c>
      <c r="M894" s="270">
        <f t="shared" si="174"/>
        <v>259.81</v>
      </c>
      <c r="N894" s="270">
        <f t="shared" si="168"/>
        <v>259.81100000000004</v>
      </c>
      <c r="O894" s="249"/>
      <c r="P894" s="249"/>
      <c r="Q894" s="49">
        <v>2813930023</v>
      </c>
      <c r="R894" s="49" t="s">
        <v>1543</v>
      </c>
      <c r="S894" s="49">
        <f t="shared" si="169"/>
        <v>89.13</v>
      </c>
      <c r="T894" s="49">
        <f t="shared" si="170"/>
        <v>75.900000000000006</v>
      </c>
      <c r="U894" s="324">
        <v>77.25</v>
      </c>
      <c r="V894" s="353"/>
      <c r="Y894" s="49">
        <v>2813930023</v>
      </c>
      <c r="Z894" s="49" t="s">
        <v>1543</v>
      </c>
      <c r="AA894" s="324">
        <v>77.25</v>
      </c>
      <c r="AC894">
        <v>2813920020</v>
      </c>
      <c r="AD894" t="s">
        <v>1978</v>
      </c>
      <c r="AE894" s="325">
        <v>189.12</v>
      </c>
      <c r="AG894">
        <v>2813920020</v>
      </c>
      <c r="AH894" t="s">
        <v>1978</v>
      </c>
      <c r="AI894" s="325">
        <v>189.12</v>
      </c>
    </row>
    <row r="895" spans="2:35">
      <c r="B895" s="210">
        <v>2812700400</v>
      </c>
      <c r="E895" s="211">
        <f t="shared" si="173"/>
        <v>305.66000000000003</v>
      </c>
      <c r="F895" s="270">
        <v>259.81</v>
      </c>
      <c r="G895" s="216" t="s">
        <v>930</v>
      </c>
      <c r="J895" s="49">
        <f t="shared" si="171"/>
        <v>2812700500</v>
      </c>
      <c r="K895" s="212">
        <f t="shared" si="172"/>
        <v>517.96</v>
      </c>
      <c r="L895" s="270">
        <v>440.27</v>
      </c>
      <c r="M895" s="270">
        <f t="shared" si="174"/>
        <v>440.27</v>
      </c>
      <c r="N895" s="270">
        <f t="shared" si="168"/>
        <v>440.26600000000002</v>
      </c>
      <c r="O895" s="249"/>
      <c r="P895" s="249"/>
      <c r="Q895" s="49">
        <v>2813930024</v>
      </c>
      <c r="R895" s="49" t="s">
        <v>1544</v>
      </c>
      <c r="S895" s="49">
        <f t="shared" si="169"/>
        <v>71.790000000000006</v>
      </c>
      <c r="T895" s="49">
        <f t="shared" si="170"/>
        <v>61.13</v>
      </c>
      <c r="U895" s="324">
        <v>62.21</v>
      </c>
      <c r="V895" s="353"/>
      <c r="Y895" s="49">
        <v>2813930024</v>
      </c>
      <c r="Z895" s="49" t="s">
        <v>1544</v>
      </c>
      <c r="AA895" s="324">
        <v>62.21</v>
      </c>
      <c r="AC895">
        <v>2813920021</v>
      </c>
      <c r="AD895" t="s">
        <v>1979</v>
      </c>
      <c r="AE895" s="325">
        <v>52.22</v>
      </c>
      <c r="AG895">
        <v>2813920021</v>
      </c>
      <c r="AH895" t="s">
        <v>1979</v>
      </c>
      <c r="AI895" s="325">
        <v>52.22</v>
      </c>
    </row>
    <row r="896" spans="2:35">
      <c r="B896" s="210">
        <v>2812700500</v>
      </c>
      <c r="E896" s="211">
        <f t="shared" si="173"/>
        <v>517.96</v>
      </c>
      <c r="F896" s="270">
        <v>440.27</v>
      </c>
      <c r="G896" s="216" t="s">
        <v>931</v>
      </c>
      <c r="J896" s="49">
        <f t="shared" si="171"/>
        <v>2812700600</v>
      </c>
      <c r="K896" s="212">
        <f t="shared" si="172"/>
        <v>255.47</v>
      </c>
      <c r="L896" s="270">
        <v>217.15</v>
      </c>
      <c r="M896" s="270">
        <f t="shared" si="174"/>
        <v>217.15</v>
      </c>
      <c r="N896" s="270">
        <f t="shared" si="168"/>
        <v>217.14949999999999</v>
      </c>
      <c r="O896" s="249"/>
      <c r="P896" s="249"/>
      <c r="Q896" s="49">
        <v>2813930025</v>
      </c>
      <c r="R896" s="49" t="s">
        <v>1545</v>
      </c>
      <c r="S896" s="49">
        <f t="shared" si="169"/>
        <v>142.81</v>
      </c>
      <c r="T896" s="49">
        <f t="shared" si="170"/>
        <v>121.62</v>
      </c>
      <c r="U896" s="324">
        <v>123.77</v>
      </c>
      <c r="V896" s="353"/>
      <c r="Y896" s="49">
        <v>2813930025</v>
      </c>
      <c r="Z896" s="49" t="s">
        <v>1545</v>
      </c>
      <c r="AA896" s="324">
        <v>123.77</v>
      </c>
      <c r="AC896">
        <v>2813920022</v>
      </c>
      <c r="AD896" t="s">
        <v>1980</v>
      </c>
      <c r="AE896" s="325">
        <v>67.78</v>
      </c>
      <c r="AG896">
        <v>2813920022</v>
      </c>
      <c r="AH896" t="s">
        <v>1980</v>
      </c>
      <c r="AI896" s="325">
        <v>67.78</v>
      </c>
    </row>
    <row r="897" spans="2:35">
      <c r="B897" s="210">
        <v>2812700600</v>
      </c>
      <c r="E897" s="211">
        <f t="shared" si="173"/>
        <v>255.47</v>
      </c>
      <c r="F897" s="270">
        <v>217.15</v>
      </c>
      <c r="G897" s="216" t="s">
        <v>932</v>
      </c>
      <c r="J897" s="49">
        <f t="shared" si="171"/>
        <v>2812702220</v>
      </c>
      <c r="K897" s="212">
        <f t="shared" si="172"/>
        <v>378.84</v>
      </c>
      <c r="L897" s="270">
        <v>322.01</v>
      </c>
      <c r="M897" s="270">
        <f t="shared" si="174"/>
        <v>322.01</v>
      </c>
      <c r="N897" s="270">
        <f t="shared" si="168"/>
        <v>322.01399999999995</v>
      </c>
      <c r="O897" s="249"/>
      <c r="P897" s="249"/>
      <c r="Q897" s="49">
        <v>2813930026</v>
      </c>
      <c r="R897" s="49" t="s">
        <v>1546</v>
      </c>
      <c r="S897" s="49">
        <f t="shared" si="169"/>
        <v>101.77</v>
      </c>
      <c r="T897" s="49">
        <f t="shared" si="170"/>
        <v>86.67</v>
      </c>
      <c r="U897" s="324">
        <v>88.2</v>
      </c>
      <c r="V897" s="353"/>
      <c r="Y897" s="49">
        <v>2813930026</v>
      </c>
      <c r="Z897" s="49" t="s">
        <v>1546</v>
      </c>
      <c r="AA897" s="324">
        <v>88.2</v>
      </c>
      <c r="AC897">
        <v>2813920023</v>
      </c>
      <c r="AD897" t="s">
        <v>1981</v>
      </c>
      <c r="AE897" s="325">
        <v>66.39</v>
      </c>
      <c r="AG897">
        <v>2813920023</v>
      </c>
      <c r="AH897" t="s">
        <v>1981</v>
      </c>
      <c r="AI897" s="325">
        <v>66.39</v>
      </c>
    </row>
    <row r="898" spans="2:35">
      <c r="B898" s="210">
        <v>2812702220</v>
      </c>
      <c r="E898" s="211">
        <f t="shared" si="173"/>
        <v>378.84</v>
      </c>
      <c r="F898" s="270">
        <v>322.01</v>
      </c>
      <c r="G898" s="216" t="s">
        <v>933</v>
      </c>
      <c r="J898" s="49">
        <f t="shared" si="171"/>
        <v>2812705100</v>
      </c>
      <c r="K898" s="212">
        <f t="shared" si="172"/>
        <v>1849.56</v>
      </c>
      <c r="L898" s="270">
        <v>1572.13</v>
      </c>
      <c r="M898" s="270">
        <f t="shared" si="174"/>
        <v>1572.13</v>
      </c>
      <c r="N898" s="270">
        <f t="shared" si="168"/>
        <v>1572.126</v>
      </c>
      <c r="O898" s="249"/>
      <c r="P898" s="249"/>
      <c r="Q898" s="49">
        <v>2813930027</v>
      </c>
      <c r="R898" s="49" t="s">
        <v>1547</v>
      </c>
      <c r="S898" s="49">
        <f t="shared" si="169"/>
        <v>202.8</v>
      </c>
      <c r="T898" s="49">
        <f t="shared" si="170"/>
        <v>172.71</v>
      </c>
      <c r="U898" s="324">
        <v>175.77</v>
      </c>
      <c r="V898" s="353"/>
      <c r="Y898" s="49">
        <v>2813930027</v>
      </c>
      <c r="Z898" s="49" t="s">
        <v>1547</v>
      </c>
      <c r="AA898" s="324">
        <v>175.77</v>
      </c>
      <c r="AC898">
        <v>2813920024</v>
      </c>
      <c r="AD898" t="s">
        <v>1982</v>
      </c>
      <c r="AE898" s="325">
        <v>176.33</v>
      </c>
      <c r="AG898">
        <v>2813920024</v>
      </c>
      <c r="AH898" t="s">
        <v>1982</v>
      </c>
      <c r="AI898" s="325">
        <v>176.33</v>
      </c>
    </row>
    <row r="899" spans="2:35">
      <c r="B899" s="210">
        <v>2812705100</v>
      </c>
      <c r="E899" s="211">
        <f t="shared" si="173"/>
        <v>1849.56</v>
      </c>
      <c r="F899" s="270">
        <v>1572.13</v>
      </c>
      <c r="G899" s="216" t="s">
        <v>935</v>
      </c>
      <c r="J899" s="49">
        <f t="shared" ref="J899:J922" si="175">B900*$K$13</f>
        <v>2812705400</v>
      </c>
      <c r="K899" s="212">
        <f t="shared" si="172"/>
        <v>559.80999999999995</v>
      </c>
      <c r="L899" s="270">
        <v>475.84</v>
      </c>
      <c r="M899" s="270">
        <f t="shared" si="174"/>
        <v>475.84</v>
      </c>
      <c r="N899" s="270">
        <f t="shared" si="168"/>
        <v>475.83849999999995</v>
      </c>
      <c r="O899" s="249"/>
      <c r="P899" s="249"/>
      <c r="Q899" s="49">
        <v>2813930028</v>
      </c>
      <c r="R899" s="49" t="s">
        <v>1548</v>
      </c>
      <c r="S899" s="49">
        <f t="shared" si="169"/>
        <v>180.3</v>
      </c>
      <c r="T899" s="49">
        <f t="shared" si="170"/>
        <v>153.54</v>
      </c>
      <c r="U899" s="324">
        <v>156.26</v>
      </c>
      <c r="V899" s="353"/>
      <c r="Y899" s="49">
        <v>2813930028</v>
      </c>
      <c r="Z899" s="49" t="s">
        <v>1548</v>
      </c>
      <c r="AA899" s="324">
        <v>156.26</v>
      </c>
      <c r="AC899">
        <v>2813920025</v>
      </c>
      <c r="AD899" t="s">
        <v>1983</v>
      </c>
      <c r="AE899" s="325">
        <v>182.13</v>
      </c>
      <c r="AG899">
        <v>2813920025</v>
      </c>
      <c r="AH899" t="s">
        <v>1983</v>
      </c>
      <c r="AI899" s="325">
        <v>182.13</v>
      </c>
    </row>
    <row r="900" spans="2:35">
      <c r="B900" s="210">
        <v>2812705400</v>
      </c>
      <c r="E900" s="211">
        <f t="shared" si="173"/>
        <v>559.80999999999995</v>
      </c>
      <c r="F900" s="270">
        <v>475.84</v>
      </c>
      <c r="G900" s="216" t="s">
        <v>936</v>
      </c>
      <c r="J900" s="49">
        <f t="shared" si="175"/>
        <v>2812706510</v>
      </c>
      <c r="K900" s="212">
        <f t="shared" si="172"/>
        <v>428.15</v>
      </c>
      <c r="L900" s="270">
        <v>363.93</v>
      </c>
      <c r="M900" s="270">
        <f t="shared" si="174"/>
        <v>363.93</v>
      </c>
      <c r="N900" s="270">
        <f t="shared" ref="N900:N922" si="176">K900*$N$13</f>
        <v>363.92749999999995</v>
      </c>
      <c r="O900" s="249"/>
      <c r="P900" s="249"/>
      <c r="Q900" s="49">
        <v>2813930029</v>
      </c>
      <c r="R900" s="49" t="s">
        <v>1549</v>
      </c>
      <c r="S900" s="49">
        <f t="shared" si="169"/>
        <v>359.95</v>
      </c>
      <c r="T900" s="49">
        <f t="shared" si="170"/>
        <v>306.54000000000002</v>
      </c>
      <c r="U900" s="324">
        <v>311.95999999999998</v>
      </c>
      <c r="V900" s="353"/>
      <c r="Y900" s="49">
        <v>2813930029</v>
      </c>
      <c r="Z900" s="49" t="s">
        <v>1549</v>
      </c>
      <c r="AA900" s="324">
        <v>311.95999999999998</v>
      </c>
      <c r="AC900">
        <v>2813920026</v>
      </c>
      <c r="AD900" t="s">
        <v>1984</v>
      </c>
      <c r="AE900" s="325">
        <v>132.55000000000001</v>
      </c>
      <c r="AG900">
        <v>2813920026</v>
      </c>
      <c r="AH900" t="s">
        <v>1984</v>
      </c>
      <c r="AI900" s="325">
        <v>132.55000000000001</v>
      </c>
    </row>
    <row r="901" spans="2:35">
      <c r="B901" s="210">
        <v>2812706510</v>
      </c>
      <c r="E901" s="211">
        <f t="shared" si="173"/>
        <v>428.15</v>
      </c>
      <c r="F901" s="270">
        <v>363.93</v>
      </c>
      <c r="G901" s="216" t="s">
        <v>937</v>
      </c>
      <c r="J901" s="49">
        <f t="shared" si="175"/>
        <v>2812710900</v>
      </c>
      <c r="K901" s="212">
        <f t="shared" si="172"/>
        <v>496.48</v>
      </c>
      <c r="L901" s="270">
        <v>422.01</v>
      </c>
      <c r="M901" s="270">
        <f t="shared" si="174"/>
        <v>422.01</v>
      </c>
      <c r="N901" s="270">
        <f t="shared" si="176"/>
        <v>422.00799999999998</v>
      </c>
      <c r="O901" s="249"/>
      <c r="P901" s="249"/>
      <c r="Q901" s="49">
        <v>2813930030</v>
      </c>
      <c r="R901" s="49" t="s">
        <v>1550</v>
      </c>
      <c r="S901" s="49">
        <f t="shared" si="169"/>
        <v>155.16999999999999</v>
      </c>
      <c r="T901" s="49">
        <f t="shared" si="170"/>
        <v>132.15</v>
      </c>
      <c r="U901" s="324">
        <v>134.49</v>
      </c>
      <c r="V901" s="353"/>
      <c r="Y901" s="49">
        <v>2813930030</v>
      </c>
      <c r="Z901" s="49" t="s">
        <v>1550</v>
      </c>
      <c r="AA901" s="324">
        <v>134.49</v>
      </c>
      <c r="AC901">
        <v>2813920027</v>
      </c>
      <c r="AD901" t="s">
        <v>1985</v>
      </c>
      <c r="AE901" s="325">
        <v>162.83000000000001</v>
      </c>
      <c r="AG901">
        <v>2813920027</v>
      </c>
      <c r="AH901" t="s">
        <v>1985</v>
      </c>
      <c r="AI901" s="325">
        <v>162.83000000000001</v>
      </c>
    </row>
    <row r="902" spans="2:35">
      <c r="B902" s="210">
        <v>2812710900</v>
      </c>
      <c r="E902" s="211">
        <f t="shared" si="173"/>
        <v>496.48</v>
      </c>
      <c r="F902" s="270">
        <v>422.01</v>
      </c>
      <c r="G902" s="216" t="s">
        <v>938</v>
      </c>
      <c r="J902" s="49">
        <f t="shared" si="175"/>
        <v>2812712220</v>
      </c>
      <c r="K902" s="212">
        <f t="shared" si="172"/>
        <v>455.5</v>
      </c>
      <c r="L902" s="270">
        <v>387.18</v>
      </c>
      <c r="M902" s="270">
        <f t="shared" si="174"/>
        <v>387.18</v>
      </c>
      <c r="N902" s="270">
        <f t="shared" si="176"/>
        <v>387.17500000000001</v>
      </c>
      <c r="O902" s="249"/>
      <c r="P902" s="249"/>
      <c r="Q902" s="49">
        <v>2813930031</v>
      </c>
      <c r="R902" s="49" t="s">
        <v>1551</v>
      </c>
      <c r="S902" s="49">
        <f t="shared" si="169"/>
        <v>240.9</v>
      </c>
      <c r="T902" s="49">
        <f t="shared" si="170"/>
        <v>205.16</v>
      </c>
      <c r="U902" s="324">
        <v>208.79</v>
      </c>
      <c r="V902" s="353"/>
      <c r="Y902" s="49">
        <v>2813930031</v>
      </c>
      <c r="Z902" s="49" t="s">
        <v>1551</v>
      </c>
      <c r="AA902" s="324">
        <v>208.79</v>
      </c>
      <c r="AC902">
        <v>2813920028</v>
      </c>
      <c r="AD902" t="s">
        <v>1986</v>
      </c>
      <c r="AE902" s="325">
        <v>176.33</v>
      </c>
      <c r="AG902">
        <v>2813920028</v>
      </c>
      <c r="AH902" t="s">
        <v>1986</v>
      </c>
      <c r="AI902" s="325">
        <v>176.33</v>
      </c>
    </row>
    <row r="903" spans="2:35">
      <c r="B903" s="210">
        <v>2812712220</v>
      </c>
      <c r="E903" s="211">
        <f t="shared" si="173"/>
        <v>455.5</v>
      </c>
      <c r="F903" s="270">
        <v>387.18</v>
      </c>
      <c r="G903" s="216" t="s">
        <v>939</v>
      </c>
      <c r="J903" s="49">
        <f t="shared" si="175"/>
        <v>2812715400</v>
      </c>
      <c r="K903" s="212">
        <f t="shared" si="172"/>
        <v>900.24</v>
      </c>
      <c r="L903" s="270">
        <v>765.2</v>
      </c>
      <c r="M903" s="270">
        <f t="shared" si="174"/>
        <v>765.2</v>
      </c>
      <c r="N903" s="270">
        <f t="shared" si="176"/>
        <v>765.20399999999995</v>
      </c>
      <c r="O903" s="249"/>
      <c r="P903" s="249"/>
      <c r="Q903" s="49">
        <v>2813940000</v>
      </c>
      <c r="R903" s="49" t="s">
        <v>1552</v>
      </c>
      <c r="S903" s="49">
        <f t="shared" si="169"/>
        <v>32.26</v>
      </c>
      <c r="T903" s="49">
        <f t="shared" si="170"/>
        <v>27.47</v>
      </c>
      <c r="U903" s="324">
        <v>27.96</v>
      </c>
      <c r="V903" s="353"/>
      <c r="Y903" s="49">
        <v>2813940000</v>
      </c>
      <c r="Z903" s="49" t="s">
        <v>1552</v>
      </c>
      <c r="AA903" s="324">
        <v>27.96</v>
      </c>
      <c r="AC903">
        <v>2813920029</v>
      </c>
      <c r="AD903" t="s">
        <v>1987</v>
      </c>
      <c r="AE903" s="325">
        <v>282.95999999999998</v>
      </c>
      <c r="AG903">
        <v>2813920029</v>
      </c>
      <c r="AH903" t="s">
        <v>1987</v>
      </c>
      <c r="AI903" s="325">
        <v>282.95999999999998</v>
      </c>
    </row>
    <row r="904" spans="2:35">
      <c r="B904" s="210">
        <v>2812715400</v>
      </c>
      <c r="E904" s="211">
        <f t="shared" si="173"/>
        <v>900.24</v>
      </c>
      <c r="F904" s="270">
        <v>765.2</v>
      </c>
      <c r="G904" s="216" t="s">
        <v>1595</v>
      </c>
      <c r="J904" s="49">
        <f t="shared" si="175"/>
        <v>2812741000</v>
      </c>
      <c r="K904" s="212">
        <f t="shared" si="172"/>
        <v>300.44</v>
      </c>
      <c r="L904" s="270">
        <v>255.37</v>
      </c>
      <c r="M904" s="270">
        <f t="shared" si="174"/>
        <v>255.37</v>
      </c>
      <c r="N904" s="270">
        <f t="shared" si="176"/>
        <v>255.374</v>
      </c>
      <c r="O904" s="249"/>
      <c r="P904" s="249"/>
      <c r="Q904" s="49">
        <v>2813940001</v>
      </c>
      <c r="R904" s="49" t="s">
        <v>1553</v>
      </c>
      <c r="S904" s="49">
        <f t="shared" si="169"/>
        <v>58.58</v>
      </c>
      <c r="T904" s="49">
        <f t="shared" si="170"/>
        <v>49.89</v>
      </c>
      <c r="U904" s="324">
        <v>50.77</v>
      </c>
      <c r="V904" s="353"/>
      <c r="Y904" s="49">
        <v>2813940001</v>
      </c>
      <c r="Z904" s="49" t="s">
        <v>1553</v>
      </c>
      <c r="AA904" s="324">
        <v>50.77</v>
      </c>
      <c r="AC904">
        <v>2813920030</v>
      </c>
      <c r="AD904" t="s">
        <v>1988</v>
      </c>
      <c r="AE904" s="325">
        <v>337.07</v>
      </c>
      <c r="AG904">
        <v>2813920030</v>
      </c>
      <c r="AH904" t="s">
        <v>1988</v>
      </c>
      <c r="AI904" s="325">
        <v>337.07</v>
      </c>
    </row>
    <row r="905" spans="2:35">
      <c r="B905" s="210">
        <v>2812741000</v>
      </c>
      <c r="E905" s="211">
        <f t="shared" si="173"/>
        <v>300.44</v>
      </c>
      <c r="F905" s="270">
        <v>255.37</v>
      </c>
      <c r="G905" s="216" t="s">
        <v>941</v>
      </c>
      <c r="J905" s="49">
        <f t="shared" si="175"/>
        <v>2812760700</v>
      </c>
      <c r="K905" s="212">
        <f t="shared" si="172"/>
        <v>542.59</v>
      </c>
      <c r="L905" s="270">
        <v>461.2</v>
      </c>
      <c r="M905" s="270">
        <f t="shared" si="174"/>
        <v>461.2</v>
      </c>
      <c r="N905" s="270">
        <f t="shared" si="176"/>
        <v>461.20150000000001</v>
      </c>
      <c r="O905" s="249"/>
      <c r="P905" s="249"/>
      <c r="Q905" s="49">
        <v>2813940002</v>
      </c>
      <c r="R905" s="49" t="s">
        <v>1554</v>
      </c>
      <c r="S905" s="49">
        <f t="shared" si="169"/>
        <v>81.05</v>
      </c>
      <c r="T905" s="49">
        <f t="shared" si="170"/>
        <v>69.02</v>
      </c>
      <c r="U905" s="324">
        <v>70.239999999999995</v>
      </c>
      <c r="V905" s="353"/>
      <c r="Y905" s="49">
        <v>2813940002</v>
      </c>
      <c r="Z905" s="49" t="s">
        <v>1554</v>
      </c>
      <c r="AA905" s="324">
        <v>70.239999999999995</v>
      </c>
      <c r="AC905">
        <v>2813920031</v>
      </c>
      <c r="AD905" t="s">
        <v>1989</v>
      </c>
      <c r="AE905" s="325">
        <v>288.72000000000003</v>
      </c>
      <c r="AG905">
        <v>2813920031</v>
      </c>
      <c r="AH905" t="s">
        <v>1989</v>
      </c>
      <c r="AI905" s="325">
        <v>288.72000000000003</v>
      </c>
    </row>
    <row r="906" spans="2:35">
      <c r="B906" s="210">
        <v>2812760700</v>
      </c>
      <c r="E906" s="211">
        <f t="shared" si="173"/>
        <v>542.59</v>
      </c>
      <c r="F906" s="270">
        <v>461.2</v>
      </c>
      <c r="G906" s="216" t="s">
        <v>942</v>
      </c>
      <c r="J906" s="49">
        <f t="shared" si="175"/>
        <v>2812762100</v>
      </c>
      <c r="K906" s="212">
        <f t="shared" si="172"/>
        <v>242.26</v>
      </c>
      <c r="L906" s="270">
        <v>205.92</v>
      </c>
      <c r="M906" s="270">
        <f t="shared" si="174"/>
        <v>205.92</v>
      </c>
      <c r="N906" s="270">
        <f t="shared" si="176"/>
        <v>205.92099999999999</v>
      </c>
      <c r="O906" s="249"/>
      <c r="P906" s="249"/>
      <c r="Q906" s="49">
        <v>2813940003</v>
      </c>
      <c r="R906" s="49" t="s">
        <v>1555</v>
      </c>
      <c r="S906" s="49">
        <f t="shared" si="169"/>
        <v>78.91</v>
      </c>
      <c r="T906" s="49">
        <f t="shared" si="170"/>
        <v>67.2</v>
      </c>
      <c r="U906" s="324">
        <v>68.39</v>
      </c>
      <c r="V906" s="353"/>
      <c r="Y906" s="49">
        <v>2813940003</v>
      </c>
      <c r="Z906" s="49" t="s">
        <v>1555</v>
      </c>
      <c r="AA906" s="324">
        <v>68.39</v>
      </c>
      <c r="AC906">
        <v>2813920032</v>
      </c>
      <c r="AD906" t="s">
        <v>1990</v>
      </c>
      <c r="AE906" s="325">
        <v>343.99</v>
      </c>
      <c r="AG906">
        <v>2813920032</v>
      </c>
      <c r="AH906" t="s">
        <v>1990</v>
      </c>
      <c r="AI906" s="325">
        <v>343.99</v>
      </c>
    </row>
    <row r="907" spans="2:35">
      <c r="B907" s="210">
        <v>2812762100</v>
      </c>
      <c r="E907" s="211">
        <f t="shared" si="173"/>
        <v>242.26</v>
      </c>
      <c r="F907" s="270">
        <v>205.92</v>
      </c>
      <c r="G907" s="216" t="s">
        <v>943</v>
      </c>
      <c r="J907" s="49">
        <f t="shared" si="175"/>
        <v>2812771800</v>
      </c>
      <c r="K907" s="212">
        <f t="shared" si="172"/>
        <v>715.95</v>
      </c>
      <c r="L907" s="270">
        <v>608.55999999999995</v>
      </c>
      <c r="M907" s="270">
        <f t="shared" si="174"/>
        <v>608.55999999999995</v>
      </c>
      <c r="N907" s="270">
        <f t="shared" si="176"/>
        <v>608.5575</v>
      </c>
      <c r="O907" s="249"/>
      <c r="P907" s="249"/>
      <c r="Q907" s="49">
        <v>2813940004</v>
      </c>
      <c r="R907" s="49" t="s">
        <v>1556</v>
      </c>
      <c r="S907" s="49">
        <f t="shared" si="169"/>
        <v>18.34</v>
      </c>
      <c r="T907" s="49">
        <f t="shared" si="170"/>
        <v>15.61</v>
      </c>
      <c r="U907" s="324">
        <v>15.88</v>
      </c>
      <c r="V907" s="353"/>
      <c r="Y907" s="49">
        <v>2813940004</v>
      </c>
      <c r="Z907" s="49" t="s">
        <v>1556</v>
      </c>
      <c r="AA907" s="324">
        <v>15.88</v>
      </c>
      <c r="AC907">
        <v>2813920033</v>
      </c>
      <c r="AD907" t="s">
        <v>1991</v>
      </c>
      <c r="AE907" s="325">
        <v>65.13</v>
      </c>
      <c r="AG907">
        <v>2813920033</v>
      </c>
      <c r="AH907" t="s">
        <v>1991</v>
      </c>
      <c r="AI907" s="325">
        <v>65.13</v>
      </c>
    </row>
    <row r="908" spans="2:35">
      <c r="B908" s="210">
        <v>2812771800</v>
      </c>
      <c r="E908" s="211">
        <f t="shared" si="173"/>
        <v>715.95</v>
      </c>
      <c r="F908" s="270">
        <v>608.55999999999995</v>
      </c>
      <c r="G908" s="216" t="s">
        <v>944</v>
      </c>
      <c r="J908" s="49">
        <f t="shared" si="175"/>
        <v>2812800000</v>
      </c>
      <c r="K908" s="212">
        <f t="shared" si="172"/>
        <v>1688.91</v>
      </c>
      <c r="L908" s="270">
        <v>1435.57</v>
      </c>
      <c r="M908" s="270">
        <f t="shared" si="174"/>
        <v>1435.57</v>
      </c>
      <c r="N908" s="270">
        <f t="shared" si="176"/>
        <v>1435.5735</v>
      </c>
      <c r="O908" s="249"/>
      <c r="P908" s="249"/>
      <c r="Q908" s="49">
        <v>2813940005</v>
      </c>
      <c r="R908" s="49" t="s">
        <v>1557</v>
      </c>
      <c r="S908" s="49">
        <f t="shared" si="169"/>
        <v>24.06</v>
      </c>
      <c r="T908" s="49">
        <f t="shared" si="170"/>
        <v>20.48</v>
      </c>
      <c r="U908" s="324">
        <v>20.84</v>
      </c>
      <c r="V908" s="353"/>
      <c r="Y908" s="49">
        <v>2813940005</v>
      </c>
      <c r="Z908" s="49" t="s">
        <v>1557</v>
      </c>
      <c r="AA908" s="324">
        <v>20.84</v>
      </c>
      <c r="AC908">
        <v>2813920034</v>
      </c>
      <c r="AD908" t="s">
        <v>1992</v>
      </c>
      <c r="AE908" s="325">
        <v>86.75</v>
      </c>
      <c r="AG908">
        <v>2813920034</v>
      </c>
      <c r="AH908" t="s">
        <v>1992</v>
      </c>
      <c r="AI908" s="325">
        <v>86.75</v>
      </c>
    </row>
    <row r="909" spans="2:35">
      <c r="B909" s="210">
        <v>2812800000</v>
      </c>
      <c r="E909" s="211">
        <f t="shared" si="173"/>
        <v>1688.91</v>
      </c>
      <c r="F909" s="270">
        <v>1435.57</v>
      </c>
      <c r="G909" s="216" t="s">
        <v>1596</v>
      </c>
      <c r="J909" s="49">
        <f t="shared" si="175"/>
        <v>2812800200</v>
      </c>
      <c r="K909" s="212">
        <f t="shared" si="172"/>
        <v>310.33999999999997</v>
      </c>
      <c r="L909" s="270">
        <v>263.79000000000002</v>
      </c>
      <c r="M909" s="270">
        <f t="shared" si="174"/>
        <v>263.79000000000002</v>
      </c>
      <c r="N909" s="270">
        <f t="shared" si="176"/>
        <v>263.78899999999999</v>
      </c>
      <c r="O909" s="249"/>
      <c r="P909" s="249"/>
      <c r="Q909" s="49">
        <v>2813940006</v>
      </c>
      <c r="R909" s="49" t="s">
        <v>1558</v>
      </c>
      <c r="S909" s="49">
        <f t="shared" si="169"/>
        <v>30.42</v>
      </c>
      <c r="T909" s="49">
        <f t="shared" si="170"/>
        <v>25.9</v>
      </c>
      <c r="U909" s="324">
        <v>26.36</v>
      </c>
      <c r="V909" s="353"/>
      <c r="Y909" s="49">
        <v>2813940006</v>
      </c>
      <c r="Z909" s="49" t="s">
        <v>1558</v>
      </c>
      <c r="AA909" s="324">
        <v>26.36</v>
      </c>
      <c r="AC909">
        <v>2813920035</v>
      </c>
      <c r="AD909" t="s">
        <v>1993</v>
      </c>
      <c r="AE909" s="325">
        <v>96.72</v>
      </c>
      <c r="AG909">
        <v>2813920035</v>
      </c>
      <c r="AH909" t="s">
        <v>1993</v>
      </c>
      <c r="AI909" s="325">
        <v>96.72</v>
      </c>
    </row>
    <row r="910" spans="2:35">
      <c r="B910" s="210">
        <v>2812800200</v>
      </c>
      <c r="E910" s="211">
        <f t="shared" si="173"/>
        <v>310.33999999999997</v>
      </c>
      <c r="F910" s="270">
        <v>263.79000000000002</v>
      </c>
      <c r="G910" s="216" t="s">
        <v>946</v>
      </c>
      <c r="J910" s="49">
        <f t="shared" si="175"/>
        <v>2812800300</v>
      </c>
      <c r="K910" s="212">
        <f t="shared" si="172"/>
        <v>427.39</v>
      </c>
      <c r="L910" s="270">
        <v>363.28</v>
      </c>
      <c r="M910" s="270">
        <f t="shared" si="174"/>
        <v>363.28</v>
      </c>
      <c r="N910" s="270">
        <f t="shared" si="176"/>
        <v>363.28149999999999</v>
      </c>
      <c r="O910" s="249"/>
      <c r="P910" s="249"/>
      <c r="Q910" s="49">
        <v>2813940007</v>
      </c>
      <c r="R910" s="49" t="s">
        <v>1559</v>
      </c>
      <c r="S910" s="49">
        <f t="shared" si="169"/>
        <v>11.26</v>
      </c>
      <c r="T910" s="49">
        <f t="shared" si="170"/>
        <v>9.59</v>
      </c>
      <c r="U910" s="324">
        <v>9.76</v>
      </c>
      <c r="V910" s="353"/>
      <c r="Y910" s="49">
        <v>2813940007</v>
      </c>
      <c r="Z910" s="49" t="s">
        <v>1559</v>
      </c>
      <c r="AA910" s="324">
        <v>9.76</v>
      </c>
      <c r="AC910">
        <v>2813920036</v>
      </c>
      <c r="AD910" t="s">
        <v>1994</v>
      </c>
      <c r="AE910" s="325">
        <v>38.840000000000003</v>
      </c>
      <c r="AG910">
        <v>2813920036</v>
      </c>
      <c r="AH910" t="s">
        <v>1994</v>
      </c>
      <c r="AI910" s="325">
        <v>38.840000000000003</v>
      </c>
    </row>
    <row r="911" spans="2:35">
      <c r="B911" s="210">
        <v>2812800300</v>
      </c>
      <c r="E911" s="211">
        <f t="shared" si="173"/>
        <v>427.39</v>
      </c>
      <c r="F911" s="270">
        <v>363.28</v>
      </c>
      <c r="G911" s="216" t="s">
        <v>947</v>
      </c>
      <c r="J911" s="49">
        <f t="shared" si="175"/>
        <v>2812800400</v>
      </c>
      <c r="K911" s="212">
        <f t="shared" si="172"/>
        <v>412.1</v>
      </c>
      <c r="L911" s="270">
        <v>350.29</v>
      </c>
      <c r="M911" s="270">
        <f t="shared" si="174"/>
        <v>350.29</v>
      </c>
      <c r="N911" s="270">
        <f t="shared" si="176"/>
        <v>350.28500000000003</v>
      </c>
      <c r="O911" s="249"/>
      <c r="P911" s="249"/>
      <c r="Q911" s="49">
        <v>2813940008</v>
      </c>
      <c r="R911" s="49" t="s">
        <v>1560</v>
      </c>
      <c r="S911" s="49">
        <f t="shared" ref="S911:S941" si="177">VLOOKUP(Q911,$AG$13:$AI$982,3,FALSE)</f>
        <v>17.75</v>
      </c>
      <c r="T911" s="49">
        <f t="shared" ref="T911:T941" si="178">VLOOKUP(Q911,$AC$13:$AE$982,3,FALSE)</f>
        <v>15.11</v>
      </c>
      <c r="U911" s="324">
        <v>15.37</v>
      </c>
      <c r="V911" s="353"/>
      <c r="Y911" s="49">
        <v>2813940008</v>
      </c>
      <c r="Z911" s="49" t="s">
        <v>1560</v>
      </c>
      <c r="AA911" s="324">
        <v>15.37</v>
      </c>
      <c r="AC911">
        <v>2813920037</v>
      </c>
      <c r="AD911" t="s">
        <v>1995</v>
      </c>
      <c r="AE911" s="325">
        <v>58.75</v>
      </c>
      <c r="AG911">
        <v>2813920037</v>
      </c>
      <c r="AH911" t="s">
        <v>1995</v>
      </c>
      <c r="AI911" s="325">
        <v>58.75</v>
      </c>
    </row>
    <row r="912" spans="2:35">
      <c r="B912" s="210">
        <v>2812800400</v>
      </c>
      <c r="E912" s="211">
        <f t="shared" si="173"/>
        <v>412.1</v>
      </c>
      <c r="F912" s="270">
        <v>350.29</v>
      </c>
      <c r="G912" s="216" t="s">
        <v>948</v>
      </c>
      <c r="J912" s="49">
        <f t="shared" si="175"/>
        <v>2812800500</v>
      </c>
      <c r="K912" s="212">
        <f t="shared" si="172"/>
        <v>765.59</v>
      </c>
      <c r="L912" s="270">
        <v>650.75</v>
      </c>
      <c r="M912" s="270">
        <f t="shared" si="174"/>
        <v>650.75</v>
      </c>
      <c r="N912" s="270">
        <f t="shared" si="176"/>
        <v>650.75149999999996</v>
      </c>
      <c r="O912" s="249"/>
      <c r="P912" s="249"/>
      <c r="Q912" s="49">
        <v>2813940009</v>
      </c>
      <c r="R912" s="49" t="s">
        <v>1561</v>
      </c>
      <c r="S912" s="49">
        <f t="shared" si="177"/>
        <v>24.22</v>
      </c>
      <c r="T912" s="49">
        <f t="shared" si="178"/>
        <v>20.62</v>
      </c>
      <c r="U912" s="324">
        <v>20.99</v>
      </c>
      <c r="V912" s="353"/>
      <c r="Y912" s="49">
        <v>2813940009</v>
      </c>
      <c r="Z912" s="49" t="s">
        <v>1561</v>
      </c>
      <c r="AA912" s="324">
        <v>20.99</v>
      </c>
      <c r="AC912">
        <v>2813920038</v>
      </c>
      <c r="AD912" t="s">
        <v>1996</v>
      </c>
      <c r="AE912" s="325">
        <v>62.21</v>
      </c>
      <c r="AG912">
        <v>2813920038</v>
      </c>
      <c r="AH912" t="s">
        <v>1996</v>
      </c>
      <c r="AI912" s="325">
        <v>62.21</v>
      </c>
    </row>
    <row r="913" spans="2:35">
      <c r="B913" s="210">
        <v>2812800500</v>
      </c>
      <c r="E913" s="211">
        <f t="shared" si="173"/>
        <v>765.59</v>
      </c>
      <c r="F913" s="270">
        <v>650.75</v>
      </c>
      <c r="G913" s="216" t="s">
        <v>949</v>
      </c>
      <c r="J913" s="49">
        <f t="shared" si="175"/>
        <v>2812800600</v>
      </c>
      <c r="K913" s="212">
        <f t="shared" si="172"/>
        <v>310.33999999999997</v>
      </c>
      <c r="L913" s="270">
        <v>263.79000000000002</v>
      </c>
      <c r="M913" s="270">
        <f t="shared" si="174"/>
        <v>263.79000000000002</v>
      </c>
      <c r="N913" s="270">
        <f t="shared" si="176"/>
        <v>263.78899999999999</v>
      </c>
      <c r="O913" s="249"/>
      <c r="P913" s="249"/>
      <c r="Q913" s="49">
        <v>2813940010</v>
      </c>
      <c r="R913" s="49" t="s">
        <v>1562</v>
      </c>
      <c r="S913" s="49">
        <f t="shared" si="177"/>
        <v>61.29</v>
      </c>
      <c r="T913" s="49">
        <f t="shared" si="178"/>
        <v>52.19</v>
      </c>
      <c r="U913" s="324">
        <v>53.12</v>
      </c>
      <c r="V913" s="353"/>
      <c r="Y913" s="49">
        <v>2813940010</v>
      </c>
      <c r="Z913" s="49" t="s">
        <v>1562</v>
      </c>
      <c r="AA913" s="324">
        <v>53.12</v>
      </c>
      <c r="AC913">
        <v>2813920039</v>
      </c>
      <c r="AD913" t="s">
        <v>1997</v>
      </c>
      <c r="AE913" s="325">
        <v>88.33</v>
      </c>
      <c r="AG913">
        <v>2813920039</v>
      </c>
      <c r="AH913" t="s">
        <v>1997</v>
      </c>
      <c r="AI913" s="325">
        <v>88.33</v>
      </c>
    </row>
    <row r="914" spans="2:35">
      <c r="B914" s="210">
        <v>2812800600</v>
      </c>
      <c r="E914" s="211">
        <f t="shared" si="173"/>
        <v>310.33999999999997</v>
      </c>
      <c r="F914" s="270">
        <v>263.79000000000002</v>
      </c>
      <c r="G914" s="216" t="s">
        <v>950</v>
      </c>
      <c r="J914" s="49">
        <f t="shared" si="175"/>
        <v>2812805100</v>
      </c>
      <c r="K914" s="212">
        <f t="shared" si="172"/>
        <v>3442.29</v>
      </c>
      <c r="L914" s="270">
        <v>2925.95</v>
      </c>
      <c r="M914" s="270">
        <f t="shared" si="174"/>
        <v>2925.95</v>
      </c>
      <c r="N914" s="270">
        <f t="shared" si="176"/>
        <v>2925.9465</v>
      </c>
      <c r="O914" s="249"/>
      <c r="P914" s="249"/>
      <c r="Q914" s="49">
        <v>2813940011</v>
      </c>
      <c r="R914" s="49" t="s">
        <v>1563</v>
      </c>
      <c r="S914" s="49">
        <f t="shared" si="177"/>
        <v>66.069999999999993</v>
      </c>
      <c r="T914" s="49">
        <f t="shared" si="178"/>
        <v>56.26</v>
      </c>
      <c r="U914" s="324">
        <v>57.26</v>
      </c>
      <c r="V914" s="353"/>
      <c r="Y914" s="49">
        <v>2813940011</v>
      </c>
      <c r="Z914" s="49" t="s">
        <v>1563</v>
      </c>
      <c r="AA914" s="324">
        <v>57.26</v>
      </c>
      <c r="AC914">
        <v>2813920040</v>
      </c>
      <c r="AD914" t="s">
        <v>1998</v>
      </c>
      <c r="AE914" s="325">
        <v>118.31</v>
      </c>
      <c r="AG914">
        <v>2813920040</v>
      </c>
      <c r="AH914" t="s">
        <v>1998</v>
      </c>
      <c r="AI914" s="325">
        <v>118.31</v>
      </c>
    </row>
    <row r="915" spans="2:35">
      <c r="B915" s="210">
        <v>2812805100</v>
      </c>
      <c r="E915" s="211">
        <f t="shared" si="173"/>
        <v>3442.29</v>
      </c>
      <c r="F915" s="270">
        <v>2925.95</v>
      </c>
      <c r="G915" s="216" t="s">
        <v>952</v>
      </c>
      <c r="J915" s="49">
        <f t="shared" si="175"/>
        <v>2812806510</v>
      </c>
      <c r="K915" s="212">
        <f t="shared" si="172"/>
        <v>674.25</v>
      </c>
      <c r="L915" s="270">
        <v>573.11</v>
      </c>
      <c r="M915" s="270">
        <f t="shared" si="174"/>
        <v>573.11</v>
      </c>
      <c r="N915" s="270">
        <f t="shared" si="176"/>
        <v>573.11249999999995</v>
      </c>
      <c r="O915" s="249"/>
      <c r="P915" s="249"/>
      <c r="Q915" s="49">
        <v>2813940012</v>
      </c>
      <c r="R915" s="49" t="s">
        <v>1564</v>
      </c>
      <c r="S915" s="49">
        <f t="shared" si="177"/>
        <v>67.290000000000006</v>
      </c>
      <c r="T915" s="49">
        <f t="shared" si="178"/>
        <v>57.31</v>
      </c>
      <c r="U915" s="324">
        <v>58.33</v>
      </c>
      <c r="V915" s="353"/>
      <c r="Y915" s="49">
        <v>2813940012</v>
      </c>
      <c r="Z915" s="49" t="s">
        <v>1564</v>
      </c>
      <c r="AA915" s="324">
        <v>58.33</v>
      </c>
      <c r="AC915">
        <v>2813920041</v>
      </c>
      <c r="AD915" t="s">
        <v>1999</v>
      </c>
      <c r="AE915" s="325">
        <v>137.77000000000001</v>
      </c>
      <c r="AG915">
        <v>2813920041</v>
      </c>
      <c r="AH915" t="s">
        <v>1999</v>
      </c>
      <c r="AI915" s="325">
        <v>137.77000000000001</v>
      </c>
    </row>
    <row r="916" spans="2:35">
      <c r="B916" s="210">
        <v>2812806510</v>
      </c>
      <c r="E916" s="211">
        <f t="shared" si="173"/>
        <v>674.25</v>
      </c>
      <c r="F916" s="270">
        <v>573.11</v>
      </c>
      <c r="G916" s="216" t="s">
        <v>953</v>
      </c>
      <c r="J916" s="49">
        <f t="shared" si="175"/>
        <v>2812810900</v>
      </c>
      <c r="K916" s="212">
        <f t="shared" si="172"/>
        <v>603.16</v>
      </c>
      <c r="L916" s="270">
        <v>512.69000000000005</v>
      </c>
      <c r="M916" s="270">
        <f t="shared" si="174"/>
        <v>512.69000000000005</v>
      </c>
      <c r="N916" s="270">
        <f t="shared" si="176"/>
        <v>512.68599999999992</v>
      </c>
      <c r="O916" s="249"/>
      <c r="P916" s="249"/>
      <c r="Q916" s="49">
        <v>2813940013</v>
      </c>
      <c r="R916" s="49" t="s">
        <v>1565</v>
      </c>
      <c r="S916" s="49">
        <f t="shared" si="177"/>
        <v>74.52</v>
      </c>
      <c r="T916" s="49">
        <f t="shared" si="178"/>
        <v>63.46</v>
      </c>
      <c r="U916" s="324">
        <v>64.58</v>
      </c>
      <c r="V916" s="353"/>
      <c r="Y916" s="49">
        <v>2813940013</v>
      </c>
      <c r="Z916" s="49" t="s">
        <v>1565</v>
      </c>
      <c r="AA916" s="324">
        <v>64.58</v>
      </c>
      <c r="AC916">
        <v>2813920042</v>
      </c>
      <c r="AD916" t="s">
        <v>2000</v>
      </c>
      <c r="AE916" s="325">
        <v>52.24</v>
      </c>
      <c r="AG916">
        <v>2813920042</v>
      </c>
      <c r="AH916" t="s">
        <v>2000</v>
      </c>
      <c r="AI916" s="325">
        <v>52.24</v>
      </c>
    </row>
    <row r="917" spans="2:35">
      <c r="B917" s="210">
        <v>2812810900</v>
      </c>
      <c r="E917" s="211">
        <f t="shared" si="173"/>
        <v>603.16</v>
      </c>
      <c r="F917" s="270">
        <v>512.69000000000005</v>
      </c>
      <c r="G917" s="216" t="s">
        <v>954</v>
      </c>
      <c r="J917" s="49">
        <f t="shared" si="175"/>
        <v>2812812220</v>
      </c>
      <c r="K917" s="212">
        <f t="shared" si="172"/>
        <v>499.88</v>
      </c>
      <c r="L917" s="270">
        <v>424.9</v>
      </c>
      <c r="M917" s="270">
        <f t="shared" si="174"/>
        <v>424.9</v>
      </c>
      <c r="N917" s="270">
        <f t="shared" si="176"/>
        <v>424.89799999999997</v>
      </c>
      <c r="O917" s="249"/>
      <c r="P917" s="249"/>
      <c r="Q917" s="49">
        <v>2813940014</v>
      </c>
      <c r="R917" s="49" t="s">
        <v>1566</v>
      </c>
      <c r="S917" s="49">
        <f t="shared" si="177"/>
        <v>55.19</v>
      </c>
      <c r="T917" s="49">
        <f t="shared" si="178"/>
        <v>47</v>
      </c>
      <c r="U917" s="324">
        <v>47.83</v>
      </c>
      <c r="V917" s="353"/>
      <c r="Y917" s="49">
        <v>2813940014</v>
      </c>
      <c r="Z917" s="49" t="s">
        <v>1566</v>
      </c>
      <c r="AA917" s="324">
        <v>47.83</v>
      </c>
      <c r="AC917">
        <v>2813920043</v>
      </c>
      <c r="AD917" t="s">
        <v>2001</v>
      </c>
      <c r="AE917" s="325">
        <v>67.78</v>
      </c>
      <c r="AG917">
        <v>2813920043</v>
      </c>
      <c r="AH917" t="s">
        <v>2001</v>
      </c>
      <c r="AI917" s="325">
        <v>67.78</v>
      </c>
    </row>
    <row r="918" spans="2:35">
      <c r="B918" s="210">
        <v>2812812220</v>
      </c>
      <c r="E918" s="211">
        <f t="shared" si="173"/>
        <v>499.88</v>
      </c>
      <c r="F918" s="270">
        <v>424.9</v>
      </c>
      <c r="G918" s="216" t="s">
        <v>955</v>
      </c>
      <c r="J918" s="49">
        <f t="shared" si="175"/>
        <v>2812815400</v>
      </c>
      <c r="K918" s="212">
        <f t="shared" si="172"/>
        <v>894.02</v>
      </c>
      <c r="L918" s="270">
        <v>759.92</v>
      </c>
      <c r="M918" s="270">
        <f t="shared" si="174"/>
        <v>759.92</v>
      </c>
      <c r="N918" s="270">
        <f t="shared" si="176"/>
        <v>759.91699999999992</v>
      </c>
      <c r="O918" s="249"/>
      <c r="P918" s="249"/>
      <c r="Q918" s="49">
        <v>2813940015</v>
      </c>
      <c r="R918" s="49" t="s">
        <v>1567</v>
      </c>
      <c r="S918" s="49">
        <f t="shared" si="177"/>
        <v>62.07</v>
      </c>
      <c r="T918" s="49">
        <f t="shared" si="178"/>
        <v>52.86</v>
      </c>
      <c r="U918" s="324">
        <v>53.8</v>
      </c>
      <c r="V918" s="353"/>
      <c r="Y918" s="49">
        <v>2813940015</v>
      </c>
      <c r="Z918" s="49" t="s">
        <v>1567</v>
      </c>
      <c r="AA918" s="324">
        <v>53.8</v>
      </c>
      <c r="AC918">
        <v>2813920044</v>
      </c>
      <c r="AD918" t="s">
        <v>2002</v>
      </c>
      <c r="AE918" s="325">
        <v>66.400000000000006</v>
      </c>
      <c r="AG918">
        <v>2813920044</v>
      </c>
      <c r="AH918" t="s">
        <v>2002</v>
      </c>
      <c r="AI918" s="325">
        <v>66.400000000000006</v>
      </c>
    </row>
    <row r="919" spans="2:35">
      <c r="B919" s="210">
        <v>2812815400</v>
      </c>
      <c r="E919" s="211">
        <f t="shared" si="173"/>
        <v>894.02</v>
      </c>
      <c r="F919" s="270">
        <v>759.92</v>
      </c>
      <c r="G919" s="216" t="s">
        <v>956</v>
      </c>
      <c r="J919" s="49">
        <f t="shared" si="175"/>
        <v>2812851000</v>
      </c>
      <c r="K919" s="212">
        <f t="shared" si="172"/>
        <v>341.19</v>
      </c>
      <c r="L919" s="270">
        <v>290.01</v>
      </c>
      <c r="M919" s="270">
        <f t="shared" si="174"/>
        <v>290.01</v>
      </c>
      <c r="N919" s="270">
        <f t="shared" si="176"/>
        <v>290.01150000000001</v>
      </c>
      <c r="O919" s="249"/>
      <c r="P919" s="249"/>
      <c r="Q919" s="49">
        <v>2813940016</v>
      </c>
      <c r="R919" s="49" t="s">
        <v>1568</v>
      </c>
      <c r="S919" s="49">
        <f t="shared" si="177"/>
        <v>111.47</v>
      </c>
      <c r="T919" s="49">
        <f t="shared" si="178"/>
        <v>94.93</v>
      </c>
      <c r="U919" s="324">
        <v>96.61</v>
      </c>
      <c r="V919" s="353"/>
      <c r="Y919" s="49">
        <v>2813940016</v>
      </c>
      <c r="Z919" s="49" t="s">
        <v>1568</v>
      </c>
      <c r="AA919" s="324">
        <v>96.61</v>
      </c>
      <c r="AC919">
        <v>2813920045</v>
      </c>
      <c r="AD919" t="s">
        <v>2003</v>
      </c>
      <c r="AE919" s="325">
        <v>176.33</v>
      </c>
      <c r="AG919">
        <v>2813920045</v>
      </c>
      <c r="AH919" t="s">
        <v>2003</v>
      </c>
      <c r="AI919" s="325">
        <v>176.33</v>
      </c>
    </row>
    <row r="920" spans="2:35">
      <c r="B920" s="210">
        <v>2812851000</v>
      </c>
      <c r="E920" s="211">
        <f t="shared" si="173"/>
        <v>341.19</v>
      </c>
      <c r="F920" s="270">
        <v>290.01</v>
      </c>
      <c r="G920" s="216" t="s">
        <v>957</v>
      </c>
      <c r="J920" s="49">
        <f t="shared" si="175"/>
        <v>2812870700</v>
      </c>
      <c r="K920" s="212">
        <f t="shared" si="172"/>
        <v>696.54</v>
      </c>
      <c r="L920" s="270">
        <v>592.05999999999995</v>
      </c>
      <c r="M920" s="270">
        <f t="shared" si="174"/>
        <v>592.05999999999995</v>
      </c>
      <c r="N920" s="270">
        <f t="shared" si="176"/>
        <v>592.05899999999997</v>
      </c>
      <c r="O920" s="249"/>
      <c r="P920" s="249"/>
      <c r="Q920" s="49">
        <v>2813940017</v>
      </c>
      <c r="R920" s="49" t="s">
        <v>1569</v>
      </c>
      <c r="S920" s="49">
        <f t="shared" si="177"/>
        <v>162.1</v>
      </c>
      <c r="T920" s="49">
        <f t="shared" si="178"/>
        <v>138.04</v>
      </c>
      <c r="U920" s="324">
        <v>140.47999999999999</v>
      </c>
      <c r="V920" s="353"/>
      <c r="Y920" s="49">
        <v>2813940017</v>
      </c>
      <c r="Z920" s="49" t="s">
        <v>1569</v>
      </c>
      <c r="AA920" s="324">
        <v>140.47999999999999</v>
      </c>
      <c r="AC920">
        <v>2813920046</v>
      </c>
      <c r="AD920" t="s">
        <v>2004</v>
      </c>
      <c r="AE920" s="325">
        <v>182.13</v>
      </c>
      <c r="AG920">
        <v>2813920046</v>
      </c>
      <c r="AH920" t="s">
        <v>2004</v>
      </c>
      <c r="AI920" s="325">
        <v>182.13</v>
      </c>
    </row>
    <row r="921" spans="2:35">
      <c r="B921" s="210">
        <v>2812870700</v>
      </c>
      <c r="E921" s="211">
        <f t="shared" si="173"/>
        <v>696.54</v>
      </c>
      <c r="F921" s="270">
        <v>592.05999999999995</v>
      </c>
      <c r="G921" s="216" t="s">
        <v>958</v>
      </c>
      <c r="J921" s="49">
        <f t="shared" si="175"/>
        <v>2812872100</v>
      </c>
      <c r="K921" s="212">
        <f t="shared" si="172"/>
        <v>271.51</v>
      </c>
      <c r="L921" s="270">
        <v>230.78</v>
      </c>
      <c r="M921" s="270">
        <f t="shared" si="174"/>
        <v>230.78</v>
      </c>
      <c r="N921" s="270">
        <f t="shared" si="176"/>
        <v>230.78349999999998</v>
      </c>
      <c r="O921" s="249"/>
      <c r="P921" s="249"/>
      <c r="Q921" s="49">
        <v>2813950000</v>
      </c>
      <c r="R921" s="49" t="s">
        <v>1570</v>
      </c>
      <c r="S921" s="49">
        <f t="shared" si="177"/>
        <v>168.39</v>
      </c>
      <c r="T921" s="49">
        <f t="shared" si="178"/>
        <v>143.4</v>
      </c>
      <c r="U921" s="324">
        <v>145.93</v>
      </c>
      <c r="V921" s="353"/>
      <c r="Y921" s="49">
        <v>2813950000</v>
      </c>
      <c r="Z921" s="49" t="s">
        <v>1570</v>
      </c>
      <c r="AA921" s="324">
        <v>145.93</v>
      </c>
      <c r="AC921">
        <v>2813920047</v>
      </c>
      <c r="AD921" t="s">
        <v>2005</v>
      </c>
      <c r="AE921" s="325">
        <v>151.84</v>
      </c>
      <c r="AG921">
        <v>2813920047</v>
      </c>
      <c r="AH921" t="s">
        <v>2005</v>
      </c>
      <c r="AI921" s="325">
        <v>151.84</v>
      </c>
    </row>
    <row r="922" spans="2:35">
      <c r="B922" s="210">
        <v>2812872100</v>
      </c>
      <c r="E922" s="211">
        <f t="shared" si="173"/>
        <v>271.51</v>
      </c>
      <c r="F922" s="270">
        <v>230.78</v>
      </c>
      <c r="G922" s="216" t="s">
        <v>959</v>
      </c>
      <c r="J922" s="49">
        <f t="shared" si="175"/>
        <v>2812881800</v>
      </c>
      <c r="K922" s="212">
        <f t="shared" si="172"/>
        <v>824.19</v>
      </c>
      <c r="L922" s="270">
        <v>700.56</v>
      </c>
      <c r="M922" s="270">
        <f t="shared" si="174"/>
        <v>700.56</v>
      </c>
      <c r="N922" s="270">
        <f t="shared" si="176"/>
        <v>700.56150000000002</v>
      </c>
      <c r="O922" s="249"/>
      <c r="P922" s="249"/>
      <c r="Q922" s="49">
        <v>2813950001</v>
      </c>
      <c r="R922" s="49" t="s">
        <v>1571</v>
      </c>
      <c r="S922" s="49">
        <f t="shared" si="177"/>
        <v>403.44</v>
      </c>
      <c r="T922" s="49">
        <f t="shared" si="178"/>
        <v>343.58</v>
      </c>
      <c r="U922" s="358">
        <v>357.7</v>
      </c>
      <c r="V922" s="353"/>
      <c r="Y922" s="49">
        <v>2813950001</v>
      </c>
      <c r="Z922" s="49" t="s">
        <v>1571</v>
      </c>
      <c r="AA922" s="358">
        <v>357.7</v>
      </c>
      <c r="AC922">
        <v>2813920048</v>
      </c>
      <c r="AD922" t="s">
        <v>2006</v>
      </c>
      <c r="AE922" s="325">
        <v>186.52</v>
      </c>
      <c r="AG922">
        <v>2813920048</v>
      </c>
      <c r="AH922" t="s">
        <v>2006</v>
      </c>
      <c r="AI922" s="325">
        <v>186.52</v>
      </c>
    </row>
    <row r="923" spans="2:35">
      <c r="B923" s="210">
        <v>2812881800</v>
      </c>
      <c r="E923" s="211">
        <f t="shared" si="173"/>
        <v>824.19</v>
      </c>
      <c r="F923" s="270">
        <v>700.56</v>
      </c>
      <c r="G923" s="216" t="s">
        <v>960</v>
      </c>
      <c r="K923" s="212"/>
      <c r="L923" s="329"/>
      <c r="M923" s="329"/>
      <c r="N923" s="329"/>
      <c r="O923" s="249"/>
      <c r="P923" s="249"/>
      <c r="Q923" s="49">
        <v>2813950002</v>
      </c>
      <c r="R923" s="49" t="s">
        <v>1572</v>
      </c>
      <c r="S923" s="49">
        <f t="shared" si="177"/>
        <v>263.02999999999997</v>
      </c>
      <c r="T923" s="49">
        <f t="shared" si="178"/>
        <v>224</v>
      </c>
      <c r="U923" s="324">
        <v>227.96</v>
      </c>
      <c r="V923" s="353"/>
      <c r="Y923" s="49">
        <v>2813950002</v>
      </c>
      <c r="Z923" s="49" t="s">
        <v>1572</v>
      </c>
      <c r="AA923" s="324">
        <v>227.96</v>
      </c>
      <c r="AC923" s="49">
        <v>2813920049</v>
      </c>
      <c r="AD923" s="187" t="s">
        <v>2007</v>
      </c>
      <c r="AE923" s="325">
        <v>201.98</v>
      </c>
      <c r="AG923" s="49">
        <v>2813920049</v>
      </c>
      <c r="AH923" s="187" t="s">
        <v>2007</v>
      </c>
      <c r="AI923" s="325">
        <v>201.98</v>
      </c>
    </row>
    <row r="924" spans="2:35">
      <c r="B924" s="210"/>
      <c r="E924" s="211"/>
      <c r="F924" s="211"/>
      <c r="G924" s="216"/>
      <c r="H924" s="366"/>
      <c r="I924" s="363"/>
      <c r="J924" s="367"/>
      <c r="K924" s="363"/>
      <c r="L924" s="363"/>
      <c r="M924" s="363"/>
      <c r="N924" s="368"/>
      <c r="O924" s="249"/>
      <c r="P924" s="249"/>
      <c r="Q924" s="49">
        <v>2813950003</v>
      </c>
      <c r="R924" s="49" t="s">
        <v>1573</v>
      </c>
      <c r="S924" s="49">
        <f t="shared" si="177"/>
        <v>323.98</v>
      </c>
      <c r="T924" s="49">
        <f t="shared" si="178"/>
        <v>275.91000000000003</v>
      </c>
      <c r="U924" s="324">
        <v>280.8</v>
      </c>
      <c r="V924" s="353"/>
      <c r="Y924" s="49">
        <v>2813950003</v>
      </c>
      <c r="Z924" s="49" t="s">
        <v>1573</v>
      </c>
      <c r="AA924" s="324">
        <v>280.8</v>
      </c>
      <c r="AC924" s="49">
        <v>2813930000</v>
      </c>
      <c r="AD924" s="187" t="s">
        <v>2008</v>
      </c>
      <c r="AE924" s="325">
        <v>21.78</v>
      </c>
      <c r="AG924" s="49">
        <v>2813930000</v>
      </c>
      <c r="AH924" s="187" t="s">
        <v>2008</v>
      </c>
      <c r="AI924" s="325">
        <v>21.78</v>
      </c>
    </row>
    <row r="925" spans="2:35">
      <c r="B925" s="363"/>
      <c r="C925" s="363"/>
      <c r="D925" s="364"/>
      <c r="E925" s="365"/>
      <c r="F925" s="365"/>
      <c r="G925" s="369" t="s">
        <v>1737</v>
      </c>
      <c r="J925" s="49">
        <v>2813002200</v>
      </c>
      <c r="K925" s="212" t="e">
        <f t="shared" ref="K925:K988" si="179">VLOOKUP(J925,$Q$14:$V$1164,3,FALSE)</f>
        <v>#N/A</v>
      </c>
      <c r="L925" s="270" t="e">
        <v>#N/A</v>
      </c>
      <c r="M925" s="270" t="e">
        <f t="shared" ref="M925:M988" si="180">ROUND(N925,2)</f>
        <v>#N/A</v>
      </c>
      <c r="N925" s="270" t="e">
        <f>K925*$N$13</f>
        <v>#N/A</v>
      </c>
      <c r="O925" s="249"/>
      <c r="P925" s="249"/>
      <c r="Q925" s="49">
        <v>2813950004</v>
      </c>
      <c r="R925" s="49" t="s">
        <v>1574</v>
      </c>
      <c r="S925" s="49">
        <f t="shared" si="177"/>
        <v>517.65</v>
      </c>
      <c r="T925" s="49">
        <f t="shared" si="178"/>
        <v>440.85</v>
      </c>
      <c r="U925" s="324">
        <v>448.65</v>
      </c>
      <c r="V925" s="353"/>
      <c r="Y925" s="49">
        <v>2813950004</v>
      </c>
      <c r="Z925" s="49" t="s">
        <v>1574</v>
      </c>
      <c r="AA925" s="324">
        <v>448.65</v>
      </c>
      <c r="AC925" s="49">
        <v>2813930001</v>
      </c>
      <c r="AD925" s="187" t="s">
        <v>2009</v>
      </c>
      <c r="AE925" s="325">
        <v>28.13</v>
      </c>
      <c r="AG925" s="49">
        <v>2813930001</v>
      </c>
      <c r="AH925" s="187" t="s">
        <v>2009</v>
      </c>
      <c r="AI925" s="325">
        <v>28.13</v>
      </c>
    </row>
    <row r="926" spans="2:35">
      <c r="J926" s="49">
        <v>2813002505</v>
      </c>
      <c r="K926" s="212" t="e">
        <f t="shared" si="179"/>
        <v>#N/A</v>
      </c>
      <c r="L926" s="270" t="e">
        <v>#N/A</v>
      </c>
      <c r="M926" s="270" t="e">
        <f t="shared" si="180"/>
        <v>#N/A</v>
      </c>
      <c r="N926" s="270" t="e">
        <f t="shared" ref="N926:N989" si="181">K926*$N$13</f>
        <v>#N/A</v>
      </c>
      <c r="O926" s="249"/>
      <c r="P926" s="249"/>
      <c r="Q926" s="49">
        <v>2813950005</v>
      </c>
      <c r="R926" s="49" t="s">
        <v>1573</v>
      </c>
      <c r="S926" s="49">
        <f t="shared" si="177"/>
        <v>641.73</v>
      </c>
      <c r="T926" s="49">
        <f t="shared" si="178"/>
        <v>546.52</v>
      </c>
      <c r="U926" s="324">
        <v>556.20000000000005</v>
      </c>
      <c r="V926" s="353"/>
      <c r="Y926" s="49">
        <v>2813950005</v>
      </c>
      <c r="Z926" s="49" t="s">
        <v>1573</v>
      </c>
      <c r="AA926" s="324">
        <v>556.20000000000005</v>
      </c>
      <c r="AC926" s="49">
        <v>2813930002</v>
      </c>
      <c r="AD926" s="187" t="s">
        <v>2010</v>
      </c>
      <c r="AE926" s="325">
        <v>25.14</v>
      </c>
      <c r="AG926" s="49">
        <v>2813930002</v>
      </c>
      <c r="AH926" s="187" t="s">
        <v>2010</v>
      </c>
      <c r="AI926" s="325">
        <v>25.14</v>
      </c>
    </row>
    <row r="927" spans="2:35">
      <c r="J927" s="49">
        <v>2813002580</v>
      </c>
      <c r="K927" s="212" t="e">
        <f t="shared" si="179"/>
        <v>#N/A</v>
      </c>
      <c r="L927" s="270" t="e">
        <v>#N/A</v>
      </c>
      <c r="M927" s="270" t="e">
        <f t="shared" si="180"/>
        <v>#N/A</v>
      </c>
      <c r="N927" s="270" t="e">
        <f t="shared" si="181"/>
        <v>#N/A</v>
      </c>
      <c r="O927" s="249"/>
      <c r="P927" s="249"/>
      <c r="Q927" s="49">
        <v>2813950006</v>
      </c>
      <c r="R927" s="49" t="s">
        <v>1575</v>
      </c>
      <c r="S927" s="49">
        <f t="shared" si="177"/>
        <v>868.86</v>
      </c>
      <c r="T927" s="49">
        <f t="shared" si="178"/>
        <v>739.96</v>
      </c>
      <c r="U927" s="324">
        <v>753.06</v>
      </c>
      <c r="V927" s="353"/>
      <c r="Y927" s="49">
        <v>2813950006</v>
      </c>
      <c r="Z927" s="49" t="s">
        <v>1575</v>
      </c>
      <c r="AA927" s="324">
        <v>753.06</v>
      </c>
      <c r="AC927" s="49">
        <v>2813930003</v>
      </c>
      <c r="AD927" s="187" t="s">
        <v>2011</v>
      </c>
      <c r="AE927" s="325">
        <v>35.67</v>
      </c>
      <c r="AG927" s="49">
        <v>2813930003</v>
      </c>
      <c r="AH927" s="187" t="s">
        <v>2011</v>
      </c>
      <c r="AI927" s="325">
        <v>35.67</v>
      </c>
    </row>
    <row r="928" spans="2:35">
      <c r="J928" s="49">
        <v>2813002581</v>
      </c>
      <c r="K928" s="212" t="e">
        <f t="shared" si="179"/>
        <v>#N/A</v>
      </c>
      <c r="L928" s="270" t="e">
        <v>#N/A</v>
      </c>
      <c r="M928" s="270" t="e">
        <f t="shared" si="180"/>
        <v>#N/A</v>
      </c>
      <c r="N928" s="270" t="e">
        <f t="shared" si="181"/>
        <v>#N/A</v>
      </c>
      <c r="O928" s="249"/>
      <c r="P928" s="249"/>
      <c r="Q928" s="49">
        <v>2813950007</v>
      </c>
      <c r="R928" s="49" t="s">
        <v>1576</v>
      </c>
      <c r="S928" s="49">
        <f t="shared" si="177"/>
        <v>875.76</v>
      </c>
      <c r="T928" s="49">
        <f t="shared" si="178"/>
        <v>745.83</v>
      </c>
      <c r="U928" s="324">
        <v>759.03</v>
      </c>
      <c r="V928" s="353"/>
      <c r="Y928" s="49">
        <v>2813950007</v>
      </c>
      <c r="Z928" s="49" t="s">
        <v>1576</v>
      </c>
      <c r="AA928" s="324">
        <v>759.03</v>
      </c>
      <c r="AC928" s="405">
        <v>2813930004</v>
      </c>
      <c r="AD928" s="49" t="s">
        <v>2012</v>
      </c>
      <c r="AE928" s="325">
        <v>43.96</v>
      </c>
      <c r="AG928" s="405">
        <v>2813930004</v>
      </c>
      <c r="AH928" s="49" t="s">
        <v>2012</v>
      </c>
      <c r="AI928" s="325">
        <v>43.96</v>
      </c>
    </row>
    <row r="929" spans="1:35">
      <c r="J929" s="49">
        <v>2813002582</v>
      </c>
      <c r="K929" s="212" t="e">
        <f t="shared" si="179"/>
        <v>#N/A</v>
      </c>
      <c r="L929" s="270" t="e">
        <v>#N/A</v>
      </c>
      <c r="M929" s="270" t="e">
        <f t="shared" si="180"/>
        <v>#N/A</v>
      </c>
      <c r="N929" s="270" t="e">
        <f t="shared" si="181"/>
        <v>#N/A</v>
      </c>
      <c r="O929" s="249"/>
      <c r="P929" s="249"/>
      <c r="Q929" s="49">
        <v>2813950008</v>
      </c>
      <c r="R929" s="49" t="s">
        <v>1577</v>
      </c>
      <c r="S929" s="49">
        <f t="shared" si="177"/>
        <v>83.06</v>
      </c>
      <c r="T929" s="49">
        <f t="shared" si="178"/>
        <v>70.739999999999995</v>
      </c>
      <c r="U929" s="324">
        <v>71.989999999999995</v>
      </c>
      <c r="V929" s="353"/>
      <c r="Y929" s="49">
        <v>2813950008</v>
      </c>
      <c r="Z929" s="49" t="s">
        <v>1577</v>
      </c>
      <c r="AA929" s="324">
        <v>71.989999999999995</v>
      </c>
      <c r="AC929" s="405">
        <v>2813930005</v>
      </c>
      <c r="AD929" s="49" t="s">
        <v>2013</v>
      </c>
      <c r="AE929" s="325">
        <v>21.78</v>
      </c>
      <c r="AG929" s="405">
        <v>2813930005</v>
      </c>
      <c r="AH929" s="49" t="s">
        <v>2013</v>
      </c>
      <c r="AI929" s="325">
        <v>21.78</v>
      </c>
    </row>
    <row r="930" spans="1:35">
      <c r="J930" s="49">
        <v>2813002583</v>
      </c>
      <c r="K930" s="212" t="e">
        <f t="shared" si="179"/>
        <v>#N/A</v>
      </c>
      <c r="L930" s="270" t="e">
        <v>#N/A</v>
      </c>
      <c r="M930" s="270" t="e">
        <f t="shared" si="180"/>
        <v>#N/A</v>
      </c>
      <c r="N930" s="270" t="e">
        <f t="shared" si="181"/>
        <v>#N/A</v>
      </c>
      <c r="O930" s="249"/>
      <c r="P930" s="249"/>
      <c r="Q930" s="49">
        <v>2813960000</v>
      </c>
      <c r="R930" s="49" t="s">
        <v>1578</v>
      </c>
      <c r="S930" s="49" t="e">
        <f t="shared" si="177"/>
        <v>#N/A</v>
      </c>
      <c r="T930" s="277" t="e">
        <f t="shared" si="178"/>
        <v>#N/A</v>
      </c>
      <c r="U930" s="358">
        <v>80.709999999999994</v>
      </c>
      <c r="V930" s="353"/>
      <c r="Y930" s="49">
        <v>2813960000</v>
      </c>
      <c r="Z930" s="49" t="s">
        <v>1578</v>
      </c>
      <c r="AA930" s="358">
        <v>80.709999999999994</v>
      </c>
      <c r="AC930" s="405">
        <v>2813930006</v>
      </c>
      <c r="AD930" s="49" t="s">
        <v>2014</v>
      </c>
      <c r="AE930" s="325">
        <v>28.13</v>
      </c>
      <c r="AG930" s="405">
        <v>2813930006</v>
      </c>
      <c r="AH930" s="49" t="s">
        <v>2014</v>
      </c>
      <c r="AI930" s="325">
        <v>28.13</v>
      </c>
    </row>
    <row r="931" spans="1:35">
      <c r="J931" s="49">
        <v>2813002680</v>
      </c>
      <c r="K931" s="212" t="e">
        <f t="shared" si="179"/>
        <v>#N/A</v>
      </c>
      <c r="L931" s="270" t="e">
        <v>#N/A</v>
      </c>
      <c r="M931" s="270" t="e">
        <f t="shared" si="180"/>
        <v>#N/A</v>
      </c>
      <c r="N931" s="270" t="e">
        <f t="shared" si="181"/>
        <v>#N/A</v>
      </c>
      <c r="O931" s="249"/>
      <c r="P931" s="249"/>
      <c r="Q931" s="49">
        <v>2813960001</v>
      </c>
      <c r="R931" s="49" t="s">
        <v>1579</v>
      </c>
      <c r="S931" s="49" t="e">
        <f t="shared" si="177"/>
        <v>#N/A</v>
      </c>
      <c r="T931" s="277" t="e">
        <f t="shared" si="178"/>
        <v>#N/A</v>
      </c>
      <c r="U931" s="358">
        <v>84.07</v>
      </c>
      <c r="V931" s="353"/>
      <c r="Y931" s="49">
        <v>2813960001</v>
      </c>
      <c r="Z931" s="49" t="s">
        <v>1579</v>
      </c>
      <c r="AA931" s="358">
        <v>84.07</v>
      </c>
      <c r="AC931" s="405">
        <v>2813930007</v>
      </c>
      <c r="AD931" s="49" t="s">
        <v>2015</v>
      </c>
      <c r="AE931" s="325">
        <v>25.13</v>
      </c>
      <c r="AG931" s="405">
        <v>2813930007</v>
      </c>
      <c r="AH931" s="49" t="s">
        <v>2015</v>
      </c>
      <c r="AI931" s="325">
        <v>25.13</v>
      </c>
    </row>
    <row r="932" spans="1:35">
      <c r="J932" s="49">
        <v>2813002681</v>
      </c>
      <c r="K932" s="212" t="e">
        <f t="shared" si="179"/>
        <v>#N/A</v>
      </c>
      <c r="L932" s="270" t="e">
        <v>#N/A</v>
      </c>
      <c r="M932" s="270" t="e">
        <f t="shared" si="180"/>
        <v>#N/A</v>
      </c>
      <c r="N932" s="270" t="e">
        <f t="shared" si="181"/>
        <v>#N/A</v>
      </c>
      <c r="O932" s="249"/>
      <c r="P932" s="249"/>
      <c r="Q932" s="49">
        <v>2813960002</v>
      </c>
      <c r="R932" s="49" t="s">
        <v>1580</v>
      </c>
      <c r="S932" s="49" t="e">
        <f t="shared" si="177"/>
        <v>#N/A</v>
      </c>
      <c r="T932" s="277" t="e">
        <f t="shared" si="178"/>
        <v>#N/A</v>
      </c>
      <c r="U932" s="358">
        <v>87.44</v>
      </c>
      <c r="V932" s="353"/>
      <c r="Y932" s="49">
        <v>2813960002</v>
      </c>
      <c r="Z932" s="49" t="s">
        <v>1580</v>
      </c>
      <c r="AA932" s="358">
        <v>87.44</v>
      </c>
      <c r="AC932" s="405">
        <v>2813930008</v>
      </c>
      <c r="AD932" s="49" t="s">
        <v>2016</v>
      </c>
      <c r="AE932" s="325">
        <v>35.67</v>
      </c>
      <c r="AG932" s="405">
        <v>2813930008</v>
      </c>
      <c r="AH932" s="49" t="s">
        <v>2016</v>
      </c>
      <c r="AI932" s="325">
        <v>35.67</v>
      </c>
    </row>
    <row r="933" spans="1:35">
      <c r="J933" s="49">
        <v>2813002682</v>
      </c>
      <c r="K933" s="212" t="e">
        <f t="shared" si="179"/>
        <v>#N/A</v>
      </c>
      <c r="L933" s="270" t="e">
        <v>#N/A</v>
      </c>
      <c r="M933" s="270" t="e">
        <f t="shared" si="180"/>
        <v>#N/A</v>
      </c>
      <c r="N933" s="270" t="e">
        <f t="shared" si="181"/>
        <v>#N/A</v>
      </c>
      <c r="O933" s="249"/>
      <c r="P933" s="249"/>
      <c r="Q933" s="49">
        <v>2813960003</v>
      </c>
      <c r="R933" s="49" t="s">
        <v>1581</v>
      </c>
      <c r="S933" s="49" t="e">
        <f t="shared" si="177"/>
        <v>#N/A</v>
      </c>
      <c r="T933" s="277" t="e">
        <f t="shared" si="178"/>
        <v>#N/A</v>
      </c>
      <c r="U933" s="358">
        <v>225.32</v>
      </c>
      <c r="V933" s="353"/>
      <c r="Y933" s="49">
        <v>2813960003</v>
      </c>
      <c r="Z933" s="49" t="s">
        <v>1581</v>
      </c>
      <c r="AA933" s="358">
        <v>225.32</v>
      </c>
      <c r="AC933" s="405">
        <v>2813930009</v>
      </c>
      <c r="AD933" s="49" t="s">
        <v>2017</v>
      </c>
      <c r="AE933" s="325">
        <v>43.96</v>
      </c>
      <c r="AG933" s="405">
        <v>2813930009</v>
      </c>
      <c r="AH933" s="49" t="s">
        <v>2017</v>
      </c>
      <c r="AI933" s="325">
        <v>43.96</v>
      </c>
    </row>
    <row r="934" spans="1:35">
      <c r="J934" s="49">
        <v>2813002700</v>
      </c>
      <c r="K934" s="212" t="e">
        <f t="shared" si="179"/>
        <v>#N/A</v>
      </c>
      <c r="L934" s="270" t="e">
        <v>#N/A</v>
      </c>
      <c r="M934" s="270" t="e">
        <f t="shared" si="180"/>
        <v>#N/A</v>
      </c>
      <c r="N934" s="270" t="e">
        <f t="shared" si="181"/>
        <v>#N/A</v>
      </c>
      <c r="O934" s="249"/>
      <c r="P934" s="249"/>
      <c r="Q934" s="49">
        <v>2813960004</v>
      </c>
      <c r="R934" s="49" t="s">
        <v>1582</v>
      </c>
      <c r="S934" s="49" t="e">
        <f t="shared" si="177"/>
        <v>#N/A</v>
      </c>
      <c r="T934" s="277" t="e">
        <f t="shared" si="178"/>
        <v>#N/A</v>
      </c>
      <c r="U934" s="358">
        <v>235.41</v>
      </c>
      <c r="V934" s="353"/>
      <c r="Y934" s="49">
        <v>2813960004</v>
      </c>
      <c r="Z934" s="49" t="s">
        <v>1582</v>
      </c>
      <c r="AA934" s="358">
        <v>235.41</v>
      </c>
      <c r="AC934" s="405">
        <v>2813930010</v>
      </c>
      <c r="AD934" s="49" t="s">
        <v>2018</v>
      </c>
      <c r="AE934" s="325">
        <v>41.4</v>
      </c>
      <c r="AG934" s="405">
        <v>2813930010</v>
      </c>
      <c r="AH934" s="49" t="s">
        <v>2018</v>
      </c>
      <c r="AI934" s="325">
        <v>41.4</v>
      </c>
    </row>
    <row r="935" spans="1:35">
      <c r="J935" s="49">
        <v>2813002701</v>
      </c>
      <c r="K935" s="212" t="e">
        <f t="shared" si="179"/>
        <v>#N/A</v>
      </c>
      <c r="L935" s="270" t="e">
        <v>#N/A</v>
      </c>
      <c r="M935" s="270" t="e">
        <f t="shared" si="180"/>
        <v>#N/A</v>
      </c>
      <c r="N935" s="270" t="e">
        <f t="shared" si="181"/>
        <v>#N/A</v>
      </c>
      <c r="O935" s="249"/>
      <c r="P935" s="249"/>
      <c r="Q935" s="49">
        <v>2813960005</v>
      </c>
      <c r="R935" s="49" t="s">
        <v>1583</v>
      </c>
      <c r="S935" s="49" t="e">
        <f t="shared" si="177"/>
        <v>#N/A</v>
      </c>
      <c r="T935" s="277" t="e">
        <f t="shared" si="178"/>
        <v>#N/A</v>
      </c>
      <c r="U935" s="358">
        <v>238.78</v>
      </c>
      <c r="V935" s="353"/>
      <c r="Y935" s="49">
        <v>2813960005</v>
      </c>
      <c r="Z935" s="49" t="s">
        <v>1583</v>
      </c>
      <c r="AA935" s="358">
        <v>238.78</v>
      </c>
      <c r="AC935" s="405">
        <v>2813930011</v>
      </c>
      <c r="AD935" s="49" t="s">
        <v>2019</v>
      </c>
      <c r="AE935" s="325">
        <v>23.04</v>
      </c>
      <c r="AG935" s="405">
        <v>2813930011</v>
      </c>
      <c r="AH935" s="49" t="s">
        <v>2019</v>
      </c>
      <c r="AI935" s="325">
        <v>23.04</v>
      </c>
    </row>
    <row r="936" spans="1:35">
      <c r="J936" s="49">
        <v>2813002702</v>
      </c>
      <c r="K936" s="212" t="e">
        <f t="shared" si="179"/>
        <v>#N/A</v>
      </c>
      <c r="L936" s="270" t="e">
        <v>#N/A</v>
      </c>
      <c r="M936" s="270" t="e">
        <f t="shared" si="180"/>
        <v>#N/A</v>
      </c>
      <c r="N936" s="270" t="e">
        <f t="shared" si="181"/>
        <v>#N/A</v>
      </c>
      <c r="O936" s="249"/>
      <c r="P936" s="249"/>
      <c r="Q936" s="49">
        <v>2813960006</v>
      </c>
      <c r="R936" s="49" t="s">
        <v>1584</v>
      </c>
      <c r="S936" s="49" t="e">
        <f t="shared" si="177"/>
        <v>#N/A</v>
      </c>
      <c r="T936" s="277" t="e">
        <f t="shared" si="178"/>
        <v>#N/A</v>
      </c>
      <c r="U936" s="358">
        <v>300.52</v>
      </c>
      <c r="V936" s="353"/>
      <c r="Y936" s="49">
        <v>2813960006</v>
      </c>
      <c r="Z936" s="49" t="s">
        <v>1584</v>
      </c>
      <c r="AA936" s="358">
        <v>300.52</v>
      </c>
      <c r="AC936" s="405">
        <v>2813930012</v>
      </c>
      <c r="AD936" s="49" t="s">
        <v>2020</v>
      </c>
      <c r="AE936" s="325">
        <v>30.86</v>
      </c>
      <c r="AG936" s="405">
        <v>2813930012</v>
      </c>
      <c r="AH936" s="49" t="s">
        <v>2020</v>
      </c>
      <c r="AI936" s="325">
        <v>30.86</v>
      </c>
    </row>
    <row r="937" spans="1:35">
      <c r="J937" s="49">
        <v>2813004000</v>
      </c>
      <c r="K937" s="212" t="e">
        <f t="shared" si="179"/>
        <v>#N/A</v>
      </c>
      <c r="L937" s="270" t="e">
        <v>#N/A</v>
      </c>
      <c r="M937" s="270" t="e">
        <f t="shared" si="180"/>
        <v>#N/A</v>
      </c>
      <c r="N937" s="270" t="e">
        <f t="shared" si="181"/>
        <v>#N/A</v>
      </c>
      <c r="O937" s="249"/>
      <c r="P937" s="249"/>
      <c r="Q937" s="49">
        <v>2813960007</v>
      </c>
      <c r="R937" s="49" t="s">
        <v>1585</v>
      </c>
      <c r="S937" s="49" t="e">
        <f t="shared" si="177"/>
        <v>#N/A</v>
      </c>
      <c r="T937" s="277" t="e">
        <f t="shared" si="178"/>
        <v>#N/A</v>
      </c>
      <c r="U937" s="358">
        <v>311.72000000000003</v>
      </c>
      <c r="V937" s="353"/>
      <c r="Y937" s="49">
        <v>2813960007</v>
      </c>
      <c r="Z937" s="49" t="s">
        <v>1585</v>
      </c>
      <c r="AA937" s="358">
        <v>311.72000000000003</v>
      </c>
      <c r="AC937" s="405">
        <v>2813930013</v>
      </c>
      <c r="AD937" s="49" t="s">
        <v>2021</v>
      </c>
      <c r="AE937" s="325">
        <v>32.04</v>
      </c>
      <c r="AG937" s="405">
        <v>2813930013</v>
      </c>
      <c r="AH937" s="49" t="s">
        <v>2021</v>
      </c>
      <c r="AI937" s="325">
        <v>32.04</v>
      </c>
    </row>
    <row r="938" spans="1:35">
      <c r="J938" s="49">
        <v>2813014000</v>
      </c>
      <c r="K938" s="212" t="e">
        <f t="shared" si="179"/>
        <v>#N/A</v>
      </c>
      <c r="L938" s="270" t="e">
        <v>#N/A</v>
      </c>
      <c r="M938" s="270" t="e">
        <f t="shared" si="180"/>
        <v>#N/A</v>
      </c>
      <c r="N938" s="270" t="e">
        <f t="shared" si="181"/>
        <v>#N/A</v>
      </c>
      <c r="O938" s="249"/>
      <c r="P938" s="249"/>
      <c r="Q938" s="49">
        <v>2813960008</v>
      </c>
      <c r="R938" s="49" t="s">
        <v>1586</v>
      </c>
      <c r="S938" s="49" t="e">
        <f t="shared" si="177"/>
        <v>#N/A</v>
      </c>
      <c r="T938" s="277" t="e">
        <f t="shared" si="178"/>
        <v>#N/A</v>
      </c>
      <c r="U938" s="358">
        <v>321.10000000000002</v>
      </c>
      <c r="V938" s="353"/>
      <c r="Y938" s="49">
        <v>2813960008</v>
      </c>
      <c r="Z938" s="49" t="s">
        <v>1586</v>
      </c>
      <c r="AA938" s="358">
        <v>321.10000000000002</v>
      </c>
      <c r="AC938" s="405">
        <v>2813930014</v>
      </c>
      <c r="AD938" s="49" t="s">
        <v>2022</v>
      </c>
      <c r="AE938" s="325">
        <v>45.78</v>
      </c>
      <c r="AG938" s="405">
        <v>2813930014</v>
      </c>
      <c r="AH938" s="49" t="s">
        <v>2022</v>
      </c>
      <c r="AI938" s="325">
        <v>45.78</v>
      </c>
    </row>
    <row r="939" spans="1:35">
      <c r="J939" s="49">
        <v>2813024000</v>
      </c>
      <c r="K939" s="212" t="e">
        <f t="shared" si="179"/>
        <v>#N/A</v>
      </c>
      <c r="L939" s="270" t="e">
        <v>#N/A</v>
      </c>
      <c r="M939" s="270" t="e">
        <f t="shared" si="180"/>
        <v>#N/A</v>
      </c>
      <c r="N939" s="270" t="e">
        <f t="shared" si="181"/>
        <v>#N/A</v>
      </c>
      <c r="O939" s="249"/>
      <c r="P939" s="249"/>
      <c r="Q939" s="49">
        <v>2813960009</v>
      </c>
      <c r="R939" s="49" t="s">
        <v>1587</v>
      </c>
      <c r="S939" s="49" t="e">
        <f t="shared" si="177"/>
        <v>#N/A</v>
      </c>
      <c r="T939" s="277" t="e">
        <f t="shared" si="178"/>
        <v>#N/A</v>
      </c>
      <c r="U939" s="324">
        <v>607.75</v>
      </c>
      <c r="V939" s="353"/>
      <c r="Y939" s="49">
        <v>2813960009</v>
      </c>
      <c r="Z939" s="49" t="s">
        <v>1587</v>
      </c>
      <c r="AA939" s="324">
        <v>607.75</v>
      </c>
      <c r="AC939" s="405">
        <v>2813930015</v>
      </c>
      <c r="AD939" s="49" t="s">
        <v>2023</v>
      </c>
      <c r="AE939" s="325">
        <v>31.43</v>
      </c>
      <c r="AG939" s="405">
        <v>2813930015</v>
      </c>
      <c r="AH939" s="49" t="s">
        <v>2023</v>
      </c>
      <c r="AI939" s="325">
        <v>31.43</v>
      </c>
    </row>
    <row r="940" spans="1:35">
      <c r="J940" s="49">
        <v>2813034000</v>
      </c>
      <c r="K940" s="212" t="e">
        <f t="shared" si="179"/>
        <v>#N/A</v>
      </c>
      <c r="L940" s="270" t="e">
        <v>#N/A</v>
      </c>
      <c r="M940" s="270" t="e">
        <f t="shared" si="180"/>
        <v>#N/A</v>
      </c>
      <c r="N940" s="270" t="e">
        <f t="shared" si="181"/>
        <v>#N/A</v>
      </c>
      <c r="O940" s="249"/>
      <c r="P940" s="249"/>
      <c r="Q940" s="49">
        <v>2813960010</v>
      </c>
      <c r="R940" s="49" t="s">
        <v>1588</v>
      </c>
      <c r="S940" s="49" t="e">
        <f t="shared" si="177"/>
        <v>#N/A</v>
      </c>
      <c r="T940" s="277" t="e">
        <f t="shared" si="178"/>
        <v>#N/A</v>
      </c>
      <c r="U940" s="324">
        <v>730.13</v>
      </c>
      <c r="V940" s="353"/>
      <c r="Y940" s="49">
        <v>2813960010</v>
      </c>
      <c r="Z940" s="49" t="s">
        <v>1588</v>
      </c>
      <c r="AA940" s="324">
        <v>730.13</v>
      </c>
      <c r="AC940" s="405">
        <v>2813930016</v>
      </c>
      <c r="AD940" s="49" t="s">
        <v>2024</v>
      </c>
      <c r="AE940" s="325">
        <v>66.72</v>
      </c>
      <c r="AG940" s="405">
        <v>2813930016</v>
      </c>
      <c r="AH940" s="49" t="s">
        <v>2024</v>
      </c>
      <c r="AI940" s="325">
        <v>66.72</v>
      </c>
    </row>
    <row r="941" spans="1:35">
      <c r="A941" s="363"/>
      <c r="J941" s="49">
        <v>2813044000</v>
      </c>
      <c r="K941" s="212" t="e">
        <f t="shared" si="179"/>
        <v>#N/A</v>
      </c>
      <c r="L941" s="270" t="e">
        <v>#N/A</v>
      </c>
      <c r="M941" s="270" t="e">
        <f t="shared" si="180"/>
        <v>#N/A</v>
      </c>
      <c r="N941" s="270" t="e">
        <f t="shared" si="181"/>
        <v>#N/A</v>
      </c>
      <c r="O941" s="249"/>
      <c r="P941" s="249"/>
      <c r="Q941" s="49">
        <v>2813960011</v>
      </c>
      <c r="R941" s="49" t="s">
        <v>1589</v>
      </c>
      <c r="S941" s="49" t="e">
        <f t="shared" si="177"/>
        <v>#N/A</v>
      </c>
      <c r="T941" s="277" t="e">
        <f t="shared" si="178"/>
        <v>#N/A</v>
      </c>
      <c r="U941" s="324">
        <v>277.43</v>
      </c>
      <c r="V941" s="353"/>
      <c r="Y941" s="49">
        <v>2813960011</v>
      </c>
      <c r="Z941" s="49" t="s">
        <v>1589</v>
      </c>
      <c r="AA941" s="324">
        <v>277.43</v>
      </c>
      <c r="AC941" s="405">
        <v>2813930017</v>
      </c>
      <c r="AD941" s="49" t="s">
        <v>2025</v>
      </c>
      <c r="AE941" s="325">
        <v>45.57</v>
      </c>
      <c r="AG941" s="405">
        <v>2813930017</v>
      </c>
      <c r="AH941" s="49" t="s">
        <v>2025</v>
      </c>
      <c r="AI941" s="325">
        <v>45.57</v>
      </c>
    </row>
    <row r="942" spans="1:35">
      <c r="J942" s="49">
        <v>2813054000</v>
      </c>
      <c r="K942" s="212" t="e">
        <f t="shared" si="179"/>
        <v>#N/A</v>
      </c>
      <c r="L942" s="270" t="e">
        <v>#N/A</v>
      </c>
      <c r="M942" s="270" t="e">
        <f t="shared" si="180"/>
        <v>#N/A</v>
      </c>
      <c r="N942" s="270" t="e">
        <f t="shared" si="181"/>
        <v>#N/A</v>
      </c>
      <c r="O942" s="249"/>
      <c r="P942" s="249"/>
      <c r="U942" s="187"/>
      <c r="V942" s="324"/>
      <c r="AC942" s="405">
        <v>2813930018</v>
      </c>
      <c r="AD942" s="49" t="s">
        <v>2026</v>
      </c>
      <c r="AE942" s="325">
        <v>92.38</v>
      </c>
      <c r="AG942" s="405">
        <v>2813930018</v>
      </c>
      <c r="AH942" s="49" t="s">
        <v>2026</v>
      </c>
      <c r="AI942" s="325">
        <v>92.38</v>
      </c>
    </row>
    <row r="943" spans="1:35">
      <c r="J943" s="49">
        <v>2813064000</v>
      </c>
      <c r="K943" s="212" t="e">
        <f t="shared" si="179"/>
        <v>#N/A</v>
      </c>
      <c r="L943" s="270" t="e">
        <v>#N/A</v>
      </c>
      <c r="M943" s="270" t="e">
        <f t="shared" si="180"/>
        <v>#N/A</v>
      </c>
      <c r="N943" s="270" t="e">
        <f t="shared" si="181"/>
        <v>#N/A</v>
      </c>
      <c r="O943" s="249"/>
      <c r="P943" s="249"/>
      <c r="U943" s="187"/>
      <c r="V943" s="324"/>
      <c r="AC943" s="405">
        <v>2813930019</v>
      </c>
      <c r="AD943" s="49" t="s">
        <v>2027</v>
      </c>
      <c r="AE943" s="325">
        <v>63.54</v>
      </c>
      <c r="AG943" s="405">
        <v>2813930019</v>
      </c>
      <c r="AH943" s="49" t="s">
        <v>2027</v>
      </c>
      <c r="AI943" s="325">
        <v>63.54</v>
      </c>
    </row>
    <row r="944" spans="1:35">
      <c r="J944" s="49">
        <v>2813074000</v>
      </c>
      <c r="K944" s="212" t="e">
        <f t="shared" si="179"/>
        <v>#N/A</v>
      </c>
      <c r="L944" s="270" t="e">
        <v>#N/A</v>
      </c>
      <c r="M944" s="270" t="e">
        <f t="shared" si="180"/>
        <v>#N/A</v>
      </c>
      <c r="N944" s="270" t="e">
        <f t="shared" si="181"/>
        <v>#N/A</v>
      </c>
      <c r="O944" s="249"/>
      <c r="P944" s="249"/>
      <c r="U944" s="187"/>
      <c r="V944" s="324"/>
      <c r="AC944" s="405">
        <v>2813930020</v>
      </c>
      <c r="AD944" s="49" t="s">
        <v>2028</v>
      </c>
      <c r="AE944" s="325">
        <v>126.32</v>
      </c>
      <c r="AG944" s="405">
        <v>2813930020</v>
      </c>
      <c r="AH944" s="49" t="s">
        <v>2028</v>
      </c>
      <c r="AI944" s="325">
        <v>126.32</v>
      </c>
    </row>
    <row r="945" spans="2:35">
      <c r="J945" s="49">
        <v>2813100000</v>
      </c>
      <c r="K945" s="212" t="e">
        <f t="shared" si="179"/>
        <v>#N/A</v>
      </c>
      <c r="L945" s="270" t="e">
        <v>#N/A</v>
      </c>
      <c r="M945" s="270" t="e">
        <f t="shared" si="180"/>
        <v>#N/A</v>
      </c>
      <c r="N945" s="270" t="e">
        <f t="shared" si="181"/>
        <v>#N/A</v>
      </c>
      <c r="O945" s="249"/>
      <c r="P945" s="249"/>
      <c r="U945" s="187"/>
      <c r="V945" s="324"/>
      <c r="AC945" s="405">
        <v>2813930021</v>
      </c>
      <c r="AD945" s="49" t="s">
        <v>2029</v>
      </c>
      <c r="AE945" s="325">
        <v>56.93</v>
      </c>
      <c r="AG945" s="405">
        <v>2813930021</v>
      </c>
      <c r="AH945" s="49" t="s">
        <v>2029</v>
      </c>
      <c r="AI945" s="325">
        <v>56.93</v>
      </c>
    </row>
    <row r="946" spans="2:35">
      <c r="J946" s="49">
        <v>2813100280</v>
      </c>
      <c r="K946" s="212" t="e">
        <f t="shared" si="179"/>
        <v>#N/A</v>
      </c>
      <c r="L946" s="270" t="e">
        <v>#N/A</v>
      </c>
      <c r="M946" s="270" t="e">
        <f t="shared" si="180"/>
        <v>#N/A</v>
      </c>
      <c r="N946" s="270" t="e">
        <f t="shared" si="181"/>
        <v>#N/A</v>
      </c>
      <c r="O946" s="249"/>
      <c r="P946" s="249"/>
      <c r="U946" s="187"/>
      <c r="V946" s="324"/>
      <c r="AC946" s="405">
        <v>2813930022</v>
      </c>
      <c r="AD946" s="49" t="s">
        <v>2030</v>
      </c>
      <c r="AE946" s="325">
        <v>36.79</v>
      </c>
      <c r="AG946" s="405">
        <v>2813930022</v>
      </c>
      <c r="AH946" s="49" t="s">
        <v>2030</v>
      </c>
      <c r="AI946" s="325">
        <v>36.79</v>
      </c>
    </row>
    <row r="947" spans="2:35">
      <c r="J947" s="49">
        <v>2813100281</v>
      </c>
      <c r="K947" s="212" t="e">
        <f t="shared" si="179"/>
        <v>#N/A</v>
      </c>
      <c r="L947" s="270" t="e">
        <v>#N/A</v>
      </c>
      <c r="M947" s="270" t="e">
        <f t="shared" si="180"/>
        <v>#N/A</v>
      </c>
      <c r="N947" s="270" t="e">
        <f t="shared" si="181"/>
        <v>#N/A</v>
      </c>
      <c r="O947" s="249"/>
      <c r="P947" s="249"/>
      <c r="Q947" s="323"/>
      <c r="V947" s="324"/>
      <c r="AC947" s="405">
        <v>2813930023</v>
      </c>
      <c r="AD947" s="49" t="s">
        <v>2031</v>
      </c>
      <c r="AE947" s="325">
        <v>75.900000000000006</v>
      </c>
      <c r="AG947" s="405">
        <v>2813930023</v>
      </c>
      <c r="AH947" s="49" t="s">
        <v>2031</v>
      </c>
      <c r="AI947" s="325">
        <v>75.900000000000006</v>
      </c>
    </row>
    <row r="948" spans="2:35">
      <c r="J948" s="49">
        <v>2813100380</v>
      </c>
      <c r="K948" s="212" t="e">
        <f t="shared" si="179"/>
        <v>#N/A</v>
      </c>
      <c r="L948" s="270" t="e">
        <v>#N/A</v>
      </c>
      <c r="M948" s="270" t="e">
        <f t="shared" si="180"/>
        <v>#N/A</v>
      </c>
      <c r="N948" s="270" t="e">
        <f t="shared" si="181"/>
        <v>#N/A</v>
      </c>
      <c r="O948" s="249"/>
      <c r="P948" s="249"/>
      <c r="Q948" s="323"/>
      <c r="V948" s="324"/>
      <c r="AC948" s="405">
        <v>2813930024</v>
      </c>
      <c r="AD948" s="49" t="s">
        <v>2032</v>
      </c>
      <c r="AE948" s="325">
        <v>61.13</v>
      </c>
      <c r="AG948" s="405">
        <v>2813930024</v>
      </c>
      <c r="AH948" s="49" t="s">
        <v>2032</v>
      </c>
      <c r="AI948" s="325">
        <v>61.13</v>
      </c>
    </row>
    <row r="949" spans="2:35">
      <c r="J949" s="49">
        <v>2813100381</v>
      </c>
      <c r="K949" s="212" t="e">
        <f t="shared" si="179"/>
        <v>#N/A</v>
      </c>
      <c r="L949" s="270" t="e">
        <v>#N/A</v>
      </c>
      <c r="M949" s="270" t="e">
        <f t="shared" si="180"/>
        <v>#N/A</v>
      </c>
      <c r="N949" s="270" t="e">
        <f t="shared" si="181"/>
        <v>#N/A</v>
      </c>
      <c r="O949" s="249"/>
      <c r="P949" s="249"/>
      <c r="Q949" s="323"/>
      <c r="V949" s="324"/>
      <c r="AC949" s="405">
        <v>2813930025</v>
      </c>
      <c r="AD949" s="49" t="s">
        <v>2033</v>
      </c>
      <c r="AE949" s="325">
        <v>121.62</v>
      </c>
      <c r="AG949" s="405">
        <v>2813930025</v>
      </c>
      <c r="AH949" s="49" t="s">
        <v>2033</v>
      </c>
      <c r="AI949" s="325">
        <v>121.62</v>
      </c>
    </row>
    <row r="950" spans="2:35">
      <c r="J950" s="49">
        <v>2813100480</v>
      </c>
      <c r="K950" s="212" t="e">
        <f t="shared" si="179"/>
        <v>#N/A</v>
      </c>
      <c r="L950" s="270" t="e">
        <v>#N/A</v>
      </c>
      <c r="M950" s="270" t="e">
        <f t="shared" si="180"/>
        <v>#N/A</v>
      </c>
      <c r="N950" s="270" t="e">
        <f t="shared" si="181"/>
        <v>#N/A</v>
      </c>
      <c r="O950" s="249"/>
      <c r="P950" s="249"/>
      <c r="Q950" s="323"/>
      <c r="V950" s="324"/>
      <c r="AC950" s="405">
        <v>2813930026</v>
      </c>
      <c r="AD950" s="49" t="s">
        <v>2034</v>
      </c>
      <c r="AE950" s="325">
        <v>86.67</v>
      </c>
      <c r="AG950" s="405">
        <v>2813930026</v>
      </c>
      <c r="AH950" s="49" t="s">
        <v>2034</v>
      </c>
      <c r="AI950" s="325">
        <v>86.67</v>
      </c>
    </row>
    <row r="951" spans="2:35">
      <c r="J951" s="49">
        <v>2813100580</v>
      </c>
      <c r="K951" s="212" t="e">
        <f t="shared" si="179"/>
        <v>#N/A</v>
      </c>
      <c r="L951" s="270" t="e">
        <v>#N/A</v>
      </c>
      <c r="M951" s="270" t="e">
        <f t="shared" si="180"/>
        <v>#N/A</v>
      </c>
      <c r="N951" s="270" t="e">
        <f t="shared" si="181"/>
        <v>#N/A</v>
      </c>
      <c r="O951" s="249"/>
      <c r="P951" s="249"/>
      <c r="Q951" s="323"/>
      <c r="V951" s="324"/>
      <c r="AC951" s="405">
        <v>2813930027</v>
      </c>
      <c r="AD951" s="49" t="s">
        <v>2035</v>
      </c>
      <c r="AE951" s="325">
        <v>172.71</v>
      </c>
      <c r="AG951" s="405">
        <v>2813930027</v>
      </c>
      <c r="AH951" s="49" t="s">
        <v>2035</v>
      </c>
      <c r="AI951" s="325">
        <v>172.71</v>
      </c>
    </row>
    <row r="952" spans="2:35">
      <c r="J952" s="49">
        <v>2813100680</v>
      </c>
      <c r="K952" s="212" t="e">
        <f t="shared" si="179"/>
        <v>#N/A</v>
      </c>
      <c r="L952" s="270" t="e">
        <v>#N/A</v>
      </c>
      <c r="M952" s="270" t="e">
        <f t="shared" si="180"/>
        <v>#N/A</v>
      </c>
      <c r="N952" s="270" t="e">
        <f t="shared" si="181"/>
        <v>#N/A</v>
      </c>
      <c r="O952" s="249"/>
      <c r="P952" s="249"/>
      <c r="Q952" s="323"/>
      <c r="V952" s="324"/>
      <c r="AC952" s="405">
        <v>2813930028</v>
      </c>
      <c r="AD952" s="49" t="s">
        <v>2036</v>
      </c>
      <c r="AE952" s="325">
        <v>153.54</v>
      </c>
      <c r="AG952" s="405">
        <v>2813930028</v>
      </c>
      <c r="AH952" s="49" t="s">
        <v>2036</v>
      </c>
      <c r="AI952" s="325">
        <v>153.54</v>
      </c>
    </row>
    <row r="953" spans="2:35">
      <c r="J953" s="49">
        <v>2813101300</v>
      </c>
      <c r="K953" s="212" t="e">
        <f t="shared" si="179"/>
        <v>#N/A</v>
      </c>
      <c r="L953" s="270" t="e">
        <v>#N/A</v>
      </c>
      <c r="M953" s="270" t="e">
        <f t="shared" si="180"/>
        <v>#N/A</v>
      </c>
      <c r="N953" s="270" t="e">
        <f t="shared" si="181"/>
        <v>#N/A</v>
      </c>
      <c r="O953" s="249"/>
      <c r="P953" s="249"/>
      <c r="Q953" s="323"/>
      <c r="V953" s="324"/>
      <c r="AC953" s="405">
        <v>2813930029</v>
      </c>
      <c r="AD953" s="49" t="s">
        <v>2037</v>
      </c>
      <c r="AE953" s="325">
        <v>306.54000000000002</v>
      </c>
      <c r="AG953" s="405">
        <v>2813930029</v>
      </c>
      <c r="AH953" s="49" t="s">
        <v>2037</v>
      </c>
      <c r="AI953" s="325">
        <v>306.54000000000002</v>
      </c>
    </row>
    <row r="954" spans="2:35">
      <c r="J954" s="49">
        <v>2813101780</v>
      </c>
      <c r="K954" s="212" t="e">
        <f t="shared" si="179"/>
        <v>#N/A</v>
      </c>
      <c r="L954" s="270" t="e">
        <v>#N/A</v>
      </c>
      <c r="M954" s="270" t="e">
        <f t="shared" si="180"/>
        <v>#N/A</v>
      </c>
      <c r="N954" s="270" t="e">
        <f t="shared" si="181"/>
        <v>#N/A</v>
      </c>
      <c r="O954" s="249"/>
      <c r="P954" s="249"/>
      <c r="Q954" s="323"/>
      <c r="V954" s="324"/>
      <c r="AC954" s="405">
        <v>2813930030</v>
      </c>
      <c r="AD954" s="49" t="s">
        <v>2038</v>
      </c>
      <c r="AE954" s="325">
        <v>132.15</v>
      </c>
      <c r="AG954" s="405">
        <v>2813930030</v>
      </c>
      <c r="AH954" s="49" t="s">
        <v>2038</v>
      </c>
      <c r="AI954" s="325">
        <v>132.15</v>
      </c>
    </row>
    <row r="955" spans="2:35">
      <c r="J955" s="49">
        <v>2813101980</v>
      </c>
      <c r="K955" s="212" t="e">
        <f t="shared" si="179"/>
        <v>#N/A</v>
      </c>
      <c r="L955" s="270" t="e">
        <v>#N/A</v>
      </c>
      <c r="M955" s="270" t="e">
        <f t="shared" si="180"/>
        <v>#N/A</v>
      </c>
      <c r="N955" s="270" t="e">
        <f t="shared" si="181"/>
        <v>#N/A</v>
      </c>
      <c r="O955" s="249"/>
      <c r="P955" s="249"/>
      <c r="Q955" s="323"/>
      <c r="V955" s="324"/>
      <c r="AC955" s="405">
        <v>2813930031</v>
      </c>
      <c r="AD955" s="49" t="s">
        <v>2039</v>
      </c>
      <c r="AE955" s="325">
        <v>205.16</v>
      </c>
      <c r="AG955" s="405">
        <v>2813930031</v>
      </c>
      <c r="AH955" s="49" t="s">
        <v>2039</v>
      </c>
      <c r="AI955" s="325">
        <v>205.16</v>
      </c>
    </row>
    <row r="956" spans="2:35">
      <c r="J956" s="49">
        <v>2813102200</v>
      </c>
      <c r="K956" s="212" t="e">
        <f t="shared" si="179"/>
        <v>#N/A</v>
      </c>
      <c r="L956" s="270" t="e">
        <v>#N/A</v>
      </c>
      <c r="M956" s="270" t="e">
        <f t="shared" si="180"/>
        <v>#N/A</v>
      </c>
      <c r="N956" s="270" t="e">
        <f t="shared" si="181"/>
        <v>#N/A</v>
      </c>
      <c r="O956" s="249"/>
      <c r="P956" s="249"/>
      <c r="Q956" s="323"/>
      <c r="V956" s="324"/>
      <c r="AC956" s="405">
        <v>2813940000</v>
      </c>
      <c r="AD956" s="49" t="s">
        <v>2040</v>
      </c>
      <c r="AE956" s="325">
        <v>27.47</v>
      </c>
      <c r="AG956" s="405">
        <v>2813940000</v>
      </c>
      <c r="AH956" s="49" t="s">
        <v>2040</v>
      </c>
      <c r="AI956" s="325">
        <v>27.47</v>
      </c>
    </row>
    <row r="957" spans="2:35">
      <c r="J957" s="49">
        <v>2813102800</v>
      </c>
      <c r="K957" s="212" t="e">
        <f t="shared" si="179"/>
        <v>#N/A</v>
      </c>
      <c r="L957" s="270" t="e">
        <v>#N/A</v>
      </c>
      <c r="M957" s="270" t="e">
        <f t="shared" si="180"/>
        <v>#N/A</v>
      </c>
      <c r="N957" s="270" t="e">
        <f t="shared" si="181"/>
        <v>#N/A</v>
      </c>
      <c r="O957" s="249"/>
      <c r="P957" s="249"/>
      <c r="Q957" s="323"/>
      <c r="V957" s="324"/>
      <c r="AC957" s="405">
        <v>2813940001</v>
      </c>
      <c r="AD957" s="49" t="s">
        <v>2041</v>
      </c>
      <c r="AE957" s="325">
        <v>49.89</v>
      </c>
      <c r="AG957" s="405">
        <v>2813940001</v>
      </c>
      <c r="AH957" s="49" t="s">
        <v>2041</v>
      </c>
      <c r="AI957" s="325">
        <v>49.89</v>
      </c>
    </row>
    <row r="958" spans="2:35">
      <c r="J958" s="49">
        <v>2813105180</v>
      </c>
      <c r="K958" s="212" t="e">
        <f t="shared" si="179"/>
        <v>#N/A</v>
      </c>
      <c r="L958" s="270" t="e">
        <v>#N/A</v>
      </c>
      <c r="M958" s="270" t="e">
        <f t="shared" si="180"/>
        <v>#N/A</v>
      </c>
      <c r="N958" s="270" t="e">
        <f t="shared" si="181"/>
        <v>#N/A</v>
      </c>
      <c r="O958" s="249"/>
      <c r="P958" s="249"/>
      <c r="Q958" s="323"/>
      <c r="V958" s="324"/>
      <c r="AC958" s="405">
        <v>2813940002</v>
      </c>
      <c r="AD958" s="49" t="s">
        <v>2042</v>
      </c>
      <c r="AE958" s="325">
        <v>69.02</v>
      </c>
      <c r="AG958" s="405">
        <v>2813940002</v>
      </c>
      <c r="AH958" s="49" t="s">
        <v>2042</v>
      </c>
      <c r="AI958" s="325">
        <v>69.02</v>
      </c>
    </row>
    <row r="959" spans="2:35">
      <c r="J959" s="49">
        <v>2813110000</v>
      </c>
      <c r="K959" s="212" t="e">
        <f t="shared" si="179"/>
        <v>#N/A</v>
      </c>
      <c r="L959" s="270" t="e">
        <v>#N/A</v>
      </c>
      <c r="M959" s="270" t="e">
        <f t="shared" si="180"/>
        <v>#N/A</v>
      </c>
      <c r="N959" s="270" t="e">
        <f t="shared" si="181"/>
        <v>#N/A</v>
      </c>
      <c r="O959" s="249"/>
      <c r="P959" s="249"/>
      <c r="Q959" s="323"/>
      <c r="V959" s="324"/>
      <c r="AC959" s="405">
        <v>2813940003</v>
      </c>
      <c r="AD959" s="49" t="s">
        <v>2043</v>
      </c>
      <c r="AE959" s="325">
        <v>67.2</v>
      </c>
      <c r="AG959" s="405">
        <v>2813940003</v>
      </c>
      <c r="AH959" s="49" t="s">
        <v>2043</v>
      </c>
      <c r="AI959" s="325">
        <v>67.2</v>
      </c>
    </row>
    <row r="960" spans="2:35">
      <c r="B960" s="210"/>
      <c r="E960" s="211"/>
      <c r="F960" s="211"/>
      <c r="G960" s="216"/>
      <c r="J960" s="49">
        <v>2813112800</v>
      </c>
      <c r="K960" s="212" t="e">
        <f t="shared" si="179"/>
        <v>#N/A</v>
      </c>
      <c r="L960" s="270" t="e">
        <v>#N/A</v>
      </c>
      <c r="M960" s="270" t="e">
        <f t="shared" si="180"/>
        <v>#N/A</v>
      </c>
      <c r="N960" s="270" t="e">
        <f t="shared" si="181"/>
        <v>#N/A</v>
      </c>
      <c r="O960" s="249"/>
      <c r="P960" s="249"/>
      <c r="Q960" s="323"/>
      <c r="V960" s="324"/>
      <c r="AC960" s="405">
        <v>2813940004</v>
      </c>
      <c r="AD960" s="49" t="s">
        <v>2044</v>
      </c>
      <c r="AE960" s="325">
        <v>15.61</v>
      </c>
      <c r="AG960" s="405">
        <v>2813940004</v>
      </c>
      <c r="AH960" s="49" t="s">
        <v>2044</v>
      </c>
      <c r="AI960" s="325">
        <v>15.61</v>
      </c>
    </row>
    <row r="961" spans="2:35">
      <c r="B961" s="210"/>
      <c r="E961" s="211"/>
      <c r="F961" s="211"/>
      <c r="G961" s="216"/>
      <c r="J961" s="49">
        <v>2813120000</v>
      </c>
      <c r="K961" s="212" t="e">
        <f t="shared" si="179"/>
        <v>#N/A</v>
      </c>
      <c r="L961" s="270" t="e">
        <v>#N/A</v>
      </c>
      <c r="M961" s="270" t="e">
        <f t="shared" si="180"/>
        <v>#N/A</v>
      </c>
      <c r="N961" s="270" t="e">
        <f t="shared" si="181"/>
        <v>#N/A</v>
      </c>
      <c r="O961" s="249"/>
      <c r="P961" s="249"/>
      <c r="Q961" s="323"/>
      <c r="V961" s="324"/>
      <c r="AC961" s="405">
        <v>2813940005</v>
      </c>
      <c r="AD961" s="49" t="s">
        <v>2045</v>
      </c>
      <c r="AE961" s="325">
        <v>20.48</v>
      </c>
      <c r="AG961" s="405">
        <v>2813940005</v>
      </c>
      <c r="AH961" s="49" t="s">
        <v>2045</v>
      </c>
      <c r="AI961" s="325">
        <v>20.48</v>
      </c>
    </row>
    <row r="962" spans="2:35">
      <c r="B962" s="210"/>
      <c r="E962" s="211"/>
      <c r="F962" s="211"/>
      <c r="G962" s="216"/>
      <c r="J962" s="49">
        <v>2813122200</v>
      </c>
      <c r="K962" s="212" t="e">
        <f t="shared" si="179"/>
        <v>#N/A</v>
      </c>
      <c r="L962" s="270" t="e">
        <v>#N/A</v>
      </c>
      <c r="M962" s="270" t="e">
        <f t="shared" si="180"/>
        <v>#N/A</v>
      </c>
      <c r="N962" s="270" t="e">
        <f t="shared" si="181"/>
        <v>#N/A</v>
      </c>
      <c r="O962" s="249"/>
      <c r="P962" s="249"/>
      <c r="Q962" s="323"/>
      <c r="V962" s="324"/>
      <c r="AC962" s="405">
        <v>2813940006</v>
      </c>
      <c r="AD962" s="49" t="s">
        <v>2046</v>
      </c>
      <c r="AE962" s="325">
        <v>25.9</v>
      </c>
      <c r="AG962" s="405">
        <v>2813940006</v>
      </c>
      <c r="AH962" s="49" t="s">
        <v>2046</v>
      </c>
      <c r="AI962" s="325">
        <v>25.9</v>
      </c>
    </row>
    <row r="963" spans="2:35">
      <c r="B963" s="210"/>
      <c r="E963" s="211"/>
      <c r="F963" s="211"/>
      <c r="G963" s="216"/>
      <c r="J963" s="49">
        <v>2813130000</v>
      </c>
      <c r="K963" s="212" t="e">
        <f t="shared" si="179"/>
        <v>#N/A</v>
      </c>
      <c r="L963" s="270" t="e">
        <v>#N/A</v>
      </c>
      <c r="M963" s="270" t="e">
        <f t="shared" si="180"/>
        <v>#N/A</v>
      </c>
      <c r="N963" s="270" t="e">
        <f t="shared" si="181"/>
        <v>#N/A</v>
      </c>
      <c r="O963" s="249"/>
      <c r="P963" s="249"/>
      <c r="Q963" s="323"/>
      <c r="V963" s="324"/>
      <c r="AC963" s="405">
        <v>2813940007</v>
      </c>
      <c r="AD963" s="49" t="s">
        <v>2047</v>
      </c>
      <c r="AE963" s="325">
        <v>9.59</v>
      </c>
      <c r="AG963" s="405">
        <v>2813940007</v>
      </c>
      <c r="AH963" s="49" t="s">
        <v>2047</v>
      </c>
      <c r="AI963" s="325">
        <v>9.59</v>
      </c>
    </row>
    <row r="964" spans="2:35">
      <c r="B964" s="210"/>
      <c r="E964" s="211"/>
      <c r="F964" s="211"/>
      <c r="G964" s="216"/>
      <c r="J964" s="49">
        <v>2813140000</v>
      </c>
      <c r="K964" s="212" t="e">
        <f t="shared" si="179"/>
        <v>#N/A</v>
      </c>
      <c r="L964" s="270" t="e">
        <v>#N/A</v>
      </c>
      <c r="M964" s="270" t="e">
        <f t="shared" si="180"/>
        <v>#N/A</v>
      </c>
      <c r="N964" s="270" t="e">
        <f t="shared" si="181"/>
        <v>#N/A</v>
      </c>
      <c r="O964" s="249"/>
      <c r="P964" s="249"/>
      <c r="Q964" s="323"/>
      <c r="V964" s="324"/>
      <c r="AC964" s="405">
        <v>2813940008</v>
      </c>
      <c r="AD964" s="49" t="s">
        <v>2048</v>
      </c>
      <c r="AE964" s="325">
        <v>15.11</v>
      </c>
      <c r="AG964" s="405">
        <v>2813940008</v>
      </c>
      <c r="AH964" s="49" t="s">
        <v>2048</v>
      </c>
      <c r="AI964" s="325">
        <v>15.11</v>
      </c>
    </row>
    <row r="965" spans="2:35">
      <c r="B965" s="210"/>
      <c r="E965" s="211"/>
      <c r="F965" s="211"/>
      <c r="G965" s="216"/>
      <c r="J965" s="49">
        <v>2813200000</v>
      </c>
      <c r="K965" s="212" t="e">
        <f t="shared" si="179"/>
        <v>#N/A</v>
      </c>
      <c r="L965" s="270" t="e">
        <v>#N/A</v>
      </c>
      <c r="M965" s="270" t="e">
        <f t="shared" si="180"/>
        <v>#N/A</v>
      </c>
      <c r="N965" s="270" t="e">
        <f t="shared" si="181"/>
        <v>#N/A</v>
      </c>
      <c r="O965" s="249"/>
      <c r="P965" s="249"/>
      <c r="Q965" s="323"/>
      <c r="V965" s="324"/>
      <c r="AC965" s="405">
        <v>2813940009</v>
      </c>
      <c r="AD965" s="49" t="s">
        <v>2049</v>
      </c>
      <c r="AE965" s="325">
        <v>20.62</v>
      </c>
      <c r="AG965" s="405">
        <v>2813940009</v>
      </c>
      <c r="AH965" s="49" t="s">
        <v>2049</v>
      </c>
      <c r="AI965" s="325">
        <v>20.62</v>
      </c>
    </row>
    <row r="966" spans="2:35">
      <c r="B966" s="210"/>
      <c r="E966" s="211"/>
      <c r="F966" s="211"/>
      <c r="G966" s="216"/>
      <c r="J966" s="49">
        <v>2813200280</v>
      </c>
      <c r="K966" s="212" t="e">
        <f t="shared" si="179"/>
        <v>#N/A</v>
      </c>
      <c r="L966" s="270" t="e">
        <v>#N/A</v>
      </c>
      <c r="M966" s="270" t="e">
        <f t="shared" si="180"/>
        <v>#N/A</v>
      </c>
      <c r="N966" s="270" t="e">
        <f t="shared" si="181"/>
        <v>#N/A</v>
      </c>
      <c r="O966" s="249"/>
      <c r="P966" s="249"/>
      <c r="Q966" s="323"/>
      <c r="V966" s="324"/>
      <c r="AC966" s="405">
        <v>2813940010</v>
      </c>
      <c r="AD966" s="49" t="s">
        <v>2050</v>
      </c>
      <c r="AE966" s="325">
        <v>52.19</v>
      </c>
      <c r="AG966" s="405">
        <v>2813940010</v>
      </c>
      <c r="AH966" s="49" t="s">
        <v>2050</v>
      </c>
      <c r="AI966" s="325">
        <v>52.19</v>
      </c>
    </row>
    <row r="967" spans="2:35">
      <c r="B967" s="210"/>
      <c r="E967" s="211"/>
      <c r="F967" s="211"/>
      <c r="G967" s="216"/>
      <c r="J967" s="49">
        <v>2813200281</v>
      </c>
      <c r="K967" s="212" t="e">
        <f t="shared" si="179"/>
        <v>#N/A</v>
      </c>
      <c r="L967" s="270" t="e">
        <v>#N/A</v>
      </c>
      <c r="M967" s="270" t="e">
        <f t="shared" si="180"/>
        <v>#N/A</v>
      </c>
      <c r="N967" s="270" t="e">
        <f t="shared" si="181"/>
        <v>#N/A</v>
      </c>
      <c r="O967" s="249"/>
      <c r="P967" s="249"/>
      <c r="Q967" s="323"/>
      <c r="V967" s="324"/>
      <c r="AC967" s="405">
        <v>2813940011</v>
      </c>
      <c r="AD967" s="49" t="s">
        <v>2051</v>
      </c>
      <c r="AE967" s="325">
        <v>56.26</v>
      </c>
      <c r="AG967" s="405">
        <v>2813940011</v>
      </c>
      <c r="AH967" s="49" t="s">
        <v>2051</v>
      </c>
      <c r="AI967" s="325">
        <v>56.26</v>
      </c>
    </row>
    <row r="968" spans="2:35">
      <c r="B968" s="210"/>
      <c r="E968" s="211"/>
      <c r="F968" s="211"/>
      <c r="G968" s="216"/>
      <c r="J968" s="49">
        <v>2813200380</v>
      </c>
      <c r="K968" s="212" t="e">
        <f t="shared" si="179"/>
        <v>#N/A</v>
      </c>
      <c r="L968" s="270" t="e">
        <v>#N/A</v>
      </c>
      <c r="M968" s="270" t="e">
        <f t="shared" si="180"/>
        <v>#N/A</v>
      </c>
      <c r="N968" s="270" t="e">
        <f t="shared" si="181"/>
        <v>#N/A</v>
      </c>
      <c r="O968" s="249"/>
      <c r="P968" s="249"/>
      <c r="Q968" s="323"/>
      <c r="V968" s="324"/>
      <c r="AC968" s="405">
        <v>2813940012</v>
      </c>
      <c r="AD968" s="49" t="s">
        <v>2052</v>
      </c>
      <c r="AE968" s="325">
        <v>57.31</v>
      </c>
      <c r="AG968" s="405">
        <v>2813940012</v>
      </c>
      <c r="AH968" s="49" t="s">
        <v>2052</v>
      </c>
      <c r="AI968" s="325">
        <v>57.31</v>
      </c>
    </row>
    <row r="969" spans="2:35">
      <c r="B969" s="210"/>
      <c r="E969" s="211"/>
      <c r="F969" s="211"/>
      <c r="G969" s="216"/>
      <c r="J969" s="49">
        <v>2813200381</v>
      </c>
      <c r="K969" s="212" t="e">
        <f t="shared" si="179"/>
        <v>#N/A</v>
      </c>
      <c r="L969" s="270" t="e">
        <v>#N/A</v>
      </c>
      <c r="M969" s="270" t="e">
        <f t="shared" si="180"/>
        <v>#N/A</v>
      </c>
      <c r="N969" s="270" t="e">
        <f t="shared" si="181"/>
        <v>#N/A</v>
      </c>
      <c r="O969" s="249"/>
      <c r="P969" s="249"/>
      <c r="Q969" s="323"/>
      <c r="V969" s="324"/>
      <c r="AC969" s="405">
        <v>2813940013</v>
      </c>
      <c r="AD969" s="49" t="s">
        <v>2053</v>
      </c>
      <c r="AE969" s="325">
        <v>63.46</v>
      </c>
      <c r="AG969" s="405">
        <v>2813940013</v>
      </c>
      <c r="AH969" s="49" t="s">
        <v>2053</v>
      </c>
      <c r="AI969" s="325">
        <v>63.46</v>
      </c>
    </row>
    <row r="970" spans="2:35">
      <c r="B970" s="210"/>
      <c r="E970" s="211"/>
      <c r="F970" s="211"/>
      <c r="G970" s="216"/>
      <c r="J970" s="49">
        <v>2813200480</v>
      </c>
      <c r="K970" s="212" t="e">
        <f t="shared" si="179"/>
        <v>#N/A</v>
      </c>
      <c r="L970" s="270" t="e">
        <v>#N/A</v>
      </c>
      <c r="M970" s="270" t="e">
        <f t="shared" si="180"/>
        <v>#N/A</v>
      </c>
      <c r="N970" s="270" t="e">
        <f t="shared" si="181"/>
        <v>#N/A</v>
      </c>
      <c r="O970" s="249"/>
      <c r="P970" s="249"/>
      <c r="Q970" s="323"/>
      <c r="V970" s="324"/>
      <c r="AC970" s="405">
        <v>2813940014</v>
      </c>
      <c r="AD970" s="49" t="s">
        <v>2054</v>
      </c>
      <c r="AE970" s="325">
        <v>47</v>
      </c>
      <c r="AG970" s="405">
        <v>2813940014</v>
      </c>
      <c r="AH970" s="49" t="s">
        <v>2054</v>
      </c>
      <c r="AI970" s="325">
        <v>47</v>
      </c>
    </row>
    <row r="971" spans="2:35">
      <c r="B971" s="210"/>
      <c r="E971" s="211"/>
      <c r="F971" s="211"/>
      <c r="G971" s="216"/>
      <c r="J971" s="49">
        <v>2813200580</v>
      </c>
      <c r="K971" s="212" t="e">
        <f t="shared" si="179"/>
        <v>#N/A</v>
      </c>
      <c r="L971" s="270" t="e">
        <v>#N/A</v>
      </c>
      <c r="M971" s="270" t="e">
        <f t="shared" si="180"/>
        <v>#N/A</v>
      </c>
      <c r="N971" s="270" t="e">
        <f t="shared" si="181"/>
        <v>#N/A</v>
      </c>
      <c r="O971" s="249"/>
      <c r="P971" s="249"/>
      <c r="Q971" s="323"/>
      <c r="V971" s="324"/>
      <c r="AC971" s="405">
        <v>2813940015</v>
      </c>
      <c r="AD971" s="49" t="s">
        <v>2055</v>
      </c>
      <c r="AE971" s="325">
        <v>52.86</v>
      </c>
      <c r="AG971" s="405">
        <v>2813940015</v>
      </c>
      <c r="AH971" s="49" t="s">
        <v>2055</v>
      </c>
      <c r="AI971" s="325">
        <v>52.86</v>
      </c>
    </row>
    <row r="972" spans="2:35">
      <c r="B972" s="210"/>
      <c r="E972" s="211"/>
      <c r="F972" s="211"/>
      <c r="G972" s="216"/>
      <c r="J972" s="49">
        <v>2813200680</v>
      </c>
      <c r="K972" s="212" t="e">
        <f t="shared" si="179"/>
        <v>#N/A</v>
      </c>
      <c r="L972" s="270" t="e">
        <v>#N/A</v>
      </c>
      <c r="M972" s="270" t="e">
        <f t="shared" si="180"/>
        <v>#N/A</v>
      </c>
      <c r="N972" s="270" t="e">
        <f t="shared" si="181"/>
        <v>#N/A</v>
      </c>
      <c r="O972" s="249"/>
      <c r="P972" s="249"/>
      <c r="Q972" s="323"/>
      <c r="V972" s="324"/>
      <c r="AC972" s="405">
        <v>2813940016</v>
      </c>
      <c r="AD972" s="49" t="s">
        <v>2056</v>
      </c>
      <c r="AE972" s="325">
        <v>94.93</v>
      </c>
      <c r="AG972" s="405">
        <v>2813940016</v>
      </c>
      <c r="AH972" s="49" t="s">
        <v>2056</v>
      </c>
      <c r="AI972" s="325">
        <v>94.93</v>
      </c>
    </row>
    <row r="973" spans="2:35">
      <c r="B973" s="210"/>
      <c r="E973" s="211"/>
      <c r="F973" s="211"/>
      <c r="G973" s="216"/>
      <c r="J973" s="49">
        <v>2813201300</v>
      </c>
      <c r="K973" s="212" t="e">
        <f t="shared" si="179"/>
        <v>#N/A</v>
      </c>
      <c r="L973" s="270" t="e">
        <v>#N/A</v>
      </c>
      <c r="M973" s="270" t="e">
        <f t="shared" si="180"/>
        <v>#N/A</v>
      </c>
      <c r="N973" s="270" t="e">
        <f t="shared" si="181"/>
        <v>#N/A</v>
      </c>
      <c r="O973" s="249"/>
      <c r="P973" s="249"/>
      <c r="Q973" s="323"/>
      <c r="V973" s="324"/>
      <c r="AC973" s="405">
        <v>2813940017</v>
      </c>
      <c r="AD973" s="49" t="s">
        <v>2057</v>
      </c>
      <c r="AE973" s="325">
        <v>138.04</v>
      </c>
      <c r="AG973" s="405">
        <v>2813940017</v>
      </c>
      <c r="AH973" s="49" t="s">
        <v>2057</v>
      </c>
      <c r="AI973" s="325">
        <v>138.04</v>
      </c>
    </row>
    <row r="974" spans="2:35">
      <c r="B974" s="210"/>
      <c r="E974" s="211"/>
      <c r="F974" s="211"/>
      <c r="G974" s="216"/>
      <c r="J974" s="49">
        <v>2813201780</v>
      </c>
      <c r="K974" s="212" t="e">
        <f t="shared" si="179"/>
        <v>#N/A</v>
      </c>
      <c r="L974" s="270" t="e">
        <v>#N/A</v>
      </c>
      <c r="M974" s="270" t="e">
        <f t="shared" si="180"/>
        <v>#N/A</v>
      </c>
      <c r="N974" s="270" t="e">
        <f t="shared" si="181"/>
        <v>#N/A</v>
      </c>
      <c r="O974" s="249"/>
      <c r="P974" s="249"/>
      <c r="Q974" s="323"/>
      <c r="V974" s="324"/>
      <c r="AC974" s="405">
        <v>2813950000</v>
      </c>
      <c r="AD974" s="49" t="s">
        <v>2058</v>
      </c>
      <c r="AE974" s="325">
        <v>143.4</v>
      </c>
      <c r="AG974" s="405">
        <v>2813950000</v>
      </c>
      <c r="AH974" s="49" t="s">
        <v>2058</v>
      </c>
      <c r="AI974" s="325">
        <v>143.4</v>
      </c>
    </row>
    <row r="975" spans="2:35">
      <c r="B975" s="210"/>
      <c r="E975" s="211"/>
      <c r="F975" s="211"/>
      <c r="G975" s="216"/>
      <c r="J975" s="49">
        <v>2813201980</v>
      </c>
      <c r="K975" s="212" t="e">
        <f t="shared" si="179"/>
        <v>#N/A</v>
      </c>
      <c r="L975" s="270" t="e">
        <v>#N/A</v>
      </c>
      <c r="M975" s="270" t="e">
        <f t="shared" si="180"/>
        <v>#N/A</v>
      </c>
      <c r="N975" s="270" t="e">
        <f t="shared" si="181"/>
        <v>#N/A</v>
      </c>
      <c r="O975" s="249"/>
      <c r="P975" s="249"/>
      <c r="Q975" s="323"/>
      <c r="V975" s="324"/>
      <c r="AC975" s="405">
        <v>2813950001</v>
      </c>
      <c r="AD975" s="49" t="s">
        <v>2059</v>
      </c>
      <c r="AE975" s="325">
        <v>343.58</v>
      </c>
      <c r="AG975" s="405">
        <v>2813950001</v>
      </c>
      <c r="AH975" s="49" t="s">
        <v>2059</v>
      </c>
      <c r="AI975" s="325">
        <v>343.58</v>
      </c>
    </row>
    <row r="976" spans="2:35">
      <c r="B976" s="210"/>
      <c r="E976" s="211"/>
      <c r="F976" s="211"/>
      <c r="G976" s="216"/>
      <c r="J976" s="49">
        <v>2813202200</v>
      </c>
      <c r="K976" s="212" t="e">
        <f t="shared" si="179"/>
        <v>#N/A</v>
      </c>
      <c r="L976" s="270" t="e">
        <v>#N/A</v>
      </c>
      <c r="M976" s="270" t="e">
        <f t="shared" si="180"/>
        <v>#N/A</v>
      </c>
      <c r="N976" s="270" t="e">
        <f t="shared" si="181"/>
        <v>#N/A</v>
      </c>
      <c r="O976" s="249"/>
      <c r="P976" s="249"/>
      <c r="Q976" s="323"/>
      <c r="V976" s="324"/>
      <c r="AC976" s="405">
        <v>2813950002</v>
      </c>
      <c r="AD976" s="49" t="s">
        <v>2060</v>
      </c>
      <c r="AE976" s="325">
        <v>224</v>
      </c>
      <c r="AG976" s="405">
        <v>2813950002</v>
      </c>
      <c r="AH976" s="49" t="s">
        <v>2060</v>
      </c>
      <c r="AI976" s="325">
        <v>224</v>
      </c>
    </row>
    <row r="977" spans="2:35">
      <c r="B977" s="210"/>
      <c r="E977" s="211"/>
      <c r="F977" s="211"/>
      <c r="G977" s="216"/>
      <c r="J977" s="49">
        <v>2813202800</v>
      </c>
      <c r="K977" s="212" t="e">
        <f t="shared" si="179"/>
        <v>#N/A</v>
      </c>
      <c r="L977" s="270" t="e">
        <v>#N/A</v>
      </c>
      <c r="M977" s="270" t="e">
        <f t="shared" si="180"/>
        <v>#N/A</v>
      </c>
      <c r="N977" s="270" t="e">
        <f t="shared" si="181"/>
        <v>#N/A</v>
      </c>
      <c r="O977" s="249"/>
      <c r="P977" s="249"/>
      <c r="Q977" s="323"/>
      <c r="V977" s="324"/>
      <c r="AC977" s="405">
        <v>2813950003</v>
      </c>
      <c r="AD977" s="49" t="s">
        <v>2061</v>
      </c>
      <c r="AE977" s="325">
        <v>275.91000000000003</v>
      </c>
      <c r="AG977" s="405">
        <v>2813950003</v>
      </c>
      <c r="AH977" s="49" t="s">
        <v>2061</v>
      </c>
      <c r="AI977" s="325">
        <v>275.91000000000003</v>
      </c>
    </row>
    <row r="978" spans="2:35">
      <c r="B978" s="210"/>
      <c r="E978" s="211"/>
      <c r="F978" s="211"/>
      <c r="G978" s="216"/>
      <c r="J978" s="49">
        <v>2813205180</v>
      </c>
      <c r="K978" s="212" t="e">
        <f t="shared" si="179"/>
        <v>#N/A</v>
      </c>
      <c r="L978" s="270" t="e">
        <v>#N/A</v>
      </c>
      <c r="M978" s="270" t="e">
        <f t="shared" si="180"/>
        <v>#N/A</v>
      </c>
      <c r="N978" s="270" t="e">
        <f t="shared" si="181"/>
        <v>#N/A</v>
      </c>
      <c r="O978" s="249"/>
      <c r="P978" s="249"/>
      <c r="Q978" s="323"/>
      <c r="V978" s="324"/>
      <c r="AC978" s="405">
        <v>2813950004</v>
      </c>
      <c r="AD978" s="49" t="s">
        <v>2062</v>
      </c>
      <c r="AE978" s="325">
        <v>440.85</v>
      </c>
      <c r="AG978" s="405">
        <v>2813950004</v>
      </c>
      <c r="AH978" s="49" t="s">
        <v>2062</v>
      </c>
      <c r="AI978" s="325">
        <v>440.85</v>
      </c>
    </row>
    <row r="979" spans="2:35">
      <c r="B979" s="210"/>
      <c r="E979" s="211"/>
      <c r="F979" s="211"/>
      <c r="G979" s="216"/>
      <c r="J979" s="49">
        <v>2813210000</v>
      </c>
      <c r="K979" s="212" t="e">
        <f t="shared" si="179"/>
        <v>#N/A</v>
      </c>
      <c r="L979" s="270" t="e">
        <v>#N/A</v>
      </c>
      <c r="M979" s="270" t="e">
        <f t="shared" si="180"/>
        <v>#N/A</v>
      </c>
      <c r="N979" s="270" t="e">
        <f t="shared" si="181"/>
        <v>#N/A</v>
      </c>
      <c r="O979" s="249"/>
      <c r="P979" s="249"/>
      <c r="Q979" s="323"/>
      <c r="V979" s="324"/>
      <c r="AC979" s="405">
        <v>2813950005</v>
      </c>
      <c r="AD979" s="49" t="s">
        <v>2061</v>
      </c>
      <c r="AE979" s="325">
        <v>546.52</v>
      </c>
      <c r="AG979" s="405">
        <v>2813950005</v>
      </c>
      <c r="AH979" s="49" t="s">
        <v>2061</v>
      </c>
      <c r="AI979" s="325">
        <v>546.52</v>
      </c>
    </row>
    <row r="980" spans="2:35">
      <c r="B980" s="210"/>
      <c r="E980" s="211"/>
      <c r="F980" s="211"/>
      <c r="G980" s="216"/>
      <c r="J980" s="49">
        <v>2813211300</v>
      </c>
      <c r="K980" s="212" t="e">
        <f t="shared" si="179"/>
        <v>#N/A</v>
      </c>
      <c r="L980" s="270" t="e">
        <v>#N/A</v>
      </c>
      <c r="M980" s="270" t="e">
        <f t="shared" si="180"/>
        <v>#N/A</v>
      </c>
      <c r="N980" s="270" t="e">
        <f t="shared" si="181"/>
        <v>#N/A</v>
      </c>
      <c r="O980" s="249"/>
      <c r="P980" s="249"/>
      <c r="Q980" s="323"/>
      <c r="V980" s="324"/>
      <c r="AC980" s="405">
        <v>2813950006</v>
      </c>
      <c r="AD980" s="49" t="s">
        <v>2063</v>
      </c>
      <c r="AE980" s="325">
        <v>739.96</v>
      </c>
      <c r="AG980" s="405">
        <v>2813950006</v>
      </c>
      <c r="AH980" s="49" t="s">
        <v>2063</v>
      </c>
      <c r="AI980" s="325">
        <v>739.96</v>
      </c>
    </row>
    <row r="981" spans="2:35">
      <c r="B981" s="210"/>
      <c r="E981" s="211"/>
      <c r="F981" s="211"/>
      <c r="G981" s="216"/>
      <c r="J981" s="49">
        <v>2813211780</v>
      </c>
      <c r="K981" s="212" t="e">
        <f t="shared" si="179"/>
        <v>#N/A</v>
      </c>
      <c r="L981" s="270" t="e">
        <v>#N/A</v>
      </c>
      <c r="M981" s="270" t="e">
        <f t="shared" si="180"/>
        <v>#N/A</v>
      </c>
      <c r="N981" s="270" t="e">
        <f t="shared" si="181"/>
        <v>#N/A</v>
      </c>
      <c r="O981" s="249"/>
      <c r="P981" s="249"/>
      <c r="Q981" s="323"/>
      <c r="V981" s="324"/>
      <c r="AC981" s="405">
        <v>2813950007</v>
      </c>
      <c r="AD981" s="49" t="s">
        <v>2064</v>
      </c>
      <c r="AE981" s="325">
        <v>745.83</v>
      </c>
      <c r="AG981" s="405">
        <v>2813950007</v>
      </c>
      <c r="AH981" s="49" t="s">
        <v>2064</v>
      </c>
      <c r="AI981" s="325">
        <v>745.83</v>
      </c>
    </row>
    <row r="982" spans="2:35">
      <c r="B982" s="210"/>
      <c r="E982" s="211"/>
      <c r="F982" s="211"/>
      <c r="G982" s="216"/>
      <c r="J982" s="49">
        <v>2813211980</v>
      </c>
      <c r="K982" s="212" t="e">
        <f t="shared" si="179"/>
        <v>#N/A</v>
      </c>
      <c r="L982" s="270" t="e">
        <v>#N/A</v>
      </c>
      <c r="M982" s="270" t="e">
        <f t="shared" si="180"/>
        <v>#N/A</v>
      </c>
      <c r="N982" s="270" t="e">
        <f t="shared" si="181"/>
        <v>#N/A</v>
      </c>
      <c r="O982" s="249"/>
      <c r="P982" s="249"/>
      <c r="Q982" s="323"/>
      <c r="V982" s="324"/>
      <c r="AC982" s="405">
        <v>2813950008</v>
      </c>
      <c r="AD982" s="49" t="s">
        <v>1577</v>
      </c>
      <c r="AE982" s="325">
        <v>70.739999999999995</v>
      </c>
      <c r="AG982" s="405">
        <v>2813950008</v>
      </c>
      <c r="AH982" s="49" t="s">
        <v>1577</v>
      </c>
      <c r="AI982" s="325">
        <v>70.739999999999995</v>
      </c>
    </row>
    <row r="983" spans="2:35">
      <c r="B983" s="210"/>
      <c r="E983" s="211"/>
      <c r="F983" s="211"/>
      <c r="G983" s="216"/>
      <c r="J983" s="49">
        <v>2813220000</v>
      </c>
      <c r="K983" s="212" t="e">
        <f t="shared" si="179"/>
        <v>#N/A</v>
      </c>
      <c r="L983" s="270" t="e">
        <v>#N/A</v>
      </c>
      <c r="M983" s="270" t="e">
        <f t="shared" si="180"/>
        <v>#N/A</v>
      </c>
      <c r="N983" s="270" t="e">
        <f t="shared" si="181"/>
        <v>#N/A</v>
      </c>
      <c r="O983" s="249"/>
      <c r="P983" s="249"/>
      <c r="Q983" s="323"/>
      <c r="V983" s="324"/>
    </row>
    <row r="984" spans="2:35">
      <c r="B984" s="210"/>
      <c r="E984" s="211"/>
      <c r="F984" s="211"/>
      <c r="G984" s="216"/>
      <c r="J984" s="49">
        <v>2813222800</v>
      </c>
      <c r="K984" s="212" t="e">
        <f t="shared" si="179"/>
        <v>#N/A</v>
      </c>
      <c r="L984" s="270" t="e">
        <v>#N/A</v>
      </c>
      <c r="M984" s="270" t="e">
        <f t="shared" si="180"/>
        <v>#N/A</v>
      </c>
      <c r="N984" s="270" t="e">
        <f t="shared" si="181"/>
        <v>#N/A</v>
      </c>
      <c r="O984" s="249"/>
      <c r="P984" s="249"/>
      <c r="Q984" s="323"/>
      <c r="V984" s="324"/>
    </row>
    <row r="985" spans="2:35">
      <c r="B985" s="210"/>
      <c r="E985" s="211"/>
      <c r="F985" s="211"/>
      <c r="G985" s="216"/>
      <c r="J985" s="49">
        <v>2813230000</v>
      </c>
      <c r="K985" s="212" t="e">
        <f t="shared" si="179"/>
        <v>#N/A</v>
      </c>
      <c r="L985" s="270" t="e">
        <v>#N/A</v>
      </c>
      <c r="M985" s="270" t="e">
        <f t="shared" si="180"/>
        <v>#N/A</v>
      </c>
      <c r="N985" s="270" t="e">
        <f t="shared" si="181"/>
        <v>#N/A</v>
      </c>
      <c r="O985" s="249"/>
      <c r="P985" s="249"/>
      <c r="Q985" s="323"/>
      <c r="V985" s="324"/>
    </row>
    <row r="986" spans="2:35">
      <c r="B986" s="210"/>
      <c r="E986" s="211"/>
      <c r="F986" s="211"/>
      <c r="G986" s="216"/>
      <c r="J986" s="49">
        <v>2813240000</v>
      </c>
      <c r="K986" s="212" t="e">
        <f t="shared" si="179"/>
        <v>#N/A</v>
      </c>
      <c r="L986" s="270" t="e">
        <v>#N/A</v>
      </c>
      <c r="M986" s="270" t="e">
        <f t="shared" si="180"/>
        <v>#N/A</v>
      </c>
      <c r="N986" s="270" t="e">
        <f t="shared" si="181"/>
        <v>#N/A</v>
      </c>
      <c r="O986" s="249"/>
      <c r="P986" s="249"/>
      <c r="Q986" s="323"/>
      <c r="V986" s="324"/>
    </row>
    <row r="987" spans="2:35">
      <c r="B987" s="210"/>
      <c r="E987" s="211"/>
      <c r="F987" s="211"/>
      <c r="G987" s="216"/>
      <c r="J987" s="49">
        <v>2813300000</v>
      </c>
      <c r="K987" s="212" t="e">
        <f t="shared" si="179"/>
        <v>#N/A</v>
      </c>
      <c r="L987" s="270" t="e">
        <v>#N/A</v>
      </c>
      <c r="M987" s="270" t="e">
        <f t="shared" si="180"/>
        <v>#N/A</v>
      </c>
      <c r="N987" s="270" t="e">
        <f t="shared" si="181"/>
        <v>#N/A</v>
      </c>
      <c r="O987" s="249"/>
      <c r="P987" s="249"/>
      <c r="Q987" s="323"/>
      <c r="V987" s="324"/>
    </row>
    <row r="988" spans="2:35">
      <c r="B988" s="210"/>
      <c r="E988" s="211"/>
      <c r="F988" s="211"/>
      <c r="G988" s="216"/>
      <c r="J988" s="49">
        <v>2813300280</v>
      </c>
      <c r="K988" s="212" t="e">
        <f t="shared" si="179"/>
        <v>#N/A</v>
      </c>
      <c r="L988" s="270" t="e">
        <v>#N/A</v>
      </c>
      <c r="M988" s="270" t="e">
        <f t="shared" si="180"/>
        <v>#N/A</v>
      </c>
      <c r="N988" s="270" t="e">
        <f t="shared" si="181"/>
        <v>#N/A</v>
      </c>
      <c r="O988" s="249"/>
      <c r="P988" s="249"/>
      <c r="Q988" s="323"/>
      <c r="V988" s="324"/>
    </row>
    <row r="989" spans="2:35">
      <c r="B989" s="210"/>
      <c r="E989" s="211"/>
      <c r="F989" s="211"/>
      <c r="G989" s="216"/>
      <c r="J989" s="49">
        <v>2813300281</v>
      </c>
      <c r="K989" s="212" t="e">
        <f t="shared" ref="K989:K1052" si="182">VLOOKUP(J989,$Q$14:$V$1164,3,FALSE)</f>
        <v>#N/A</v>
      </c>
      <c r="L989" s="270" t="e">
        <v>#N/A</v>
      </c>
      <c r="M989" s="270" t="e">
        <f t="shared" ref="M989" si="183">ROUND(N989,2)</f>
        <v>#N/A</v>
      </c>
      <c r="N989" s="270" t="e">
        <f t="shared" si="181"/>
        <v>#N/A</v>
      </c>
      <c r="O989" s="249"/>
      <c r="P989" s="249"/>
      <c r="Q989" s="323"/>
      <c r="V989" s="324"/>
    </row>
    <row r="990" spans="2:35">
      <c r="B990" s="210"/>
      <c r="E990" s="211"/>
      <c r="F990" s="211"/>
      <c r="G990" s="216"/>
      <c r="J990" s="49">
        <v>2813300380</v>
      </c>
      <c r="K990" s="212" t="e">
        <f t="shared" si="182"/>
        <v>#N/A</v>
      </c>
      <c r="L990" s="270" t="e">
        <v>#N/A</v>
      </c>
      <c r="M990" s="270" t="e">
        <f t="shared" ref="M990:M1053" si="184">ROUND(N990,2)</f>
        <v>#N/A</v>
      </c>
      <c r="N990" s="270" t="e">
        <f t="shared" ref="N990:N1053" si="185">K990*$N$13</f>
        <v>#N/A</v>
      </c>
      <c r="O990" s="249"/>
      <c r="P990" s="249"/>
      <c r="Q990" s="323"/>
      <c r="V990" s="324"/>
    </row>
    <row r="991" spans="2:35">
      <c r="B991" s="210"/>
      <c r="E991" s="211"/>
      <c r="F991" s="211"/>
      <c r="G991" s="216"/>
      <c r="J991" s="49">
        <v>2813300480</v>
      </c>
      <c r="K991" s="212" t="e">
        <f t="shared" si="182"/>
        <v>#N/A</v>
      </c>
      <c r="L991" s="270" t="e">
        <v>#N/A</v>
      </c>
      <c r="M991" s="270" t="e">
        <f t="shared" si="184"/>
        <v>#N/A</v>
      </c>
      <c r="N991" s="270" t="e">
        <f t="shared" si="185"/>
        <v>#N/A</v>
      </c>
      <c r="O991" s="249"/>
      <c r="P991" s="249"/>
      <c r="Q991" s="323"/>
      <c r="V991" s="324"/>
    </row>
    <row r="992" spans="2:35">
      <c r="B992" s="210"/>
      <c r="E992" s="211"/>
      <c r="F992" s="211"/>
      <c r="G992" s="216"/>
      <c r="J992" s="49">
        <v>2813300580</v>
      </c>
      <c r="K992" s="212" t="e">
        <f t="shared" si="182"/>
        <v>#N/A</v>
      </c>
      <c r="L992" s="270" t="e">
        <v>#N/A</v>
      </c>
      <c r="M992" s="270" t="e">
        <f t="shared" si="184"/>
        <v>#N/A</v>
      </c>
      <c r="N992" s="270" t="e">
        <f t="shared" si="185"/>
        <v>#N/A</v>
      </c>
      <c r="O992" s="249"/>
      <c r="P992" s="249"/>
      <c r="Q992" s="323"/>
      <c r="V992" s="324"/>
    </row>
    <row r="993" spans="2:22">
      <c r="B993" s="210"/>
      <c r="E993" s="211"/>
      <c r="F993" s="211"/>
      <c r="G993" s="216"/>
      <c r="J993" s="49">
        <v>2813300680</v>
      </c>
      <c r="K993" s="212" t="e">
        <f t="shared" si="182"/>
        <v>#N/A</v>
      </c>
      <c r="L993" s="270" t="e">
        <v>#N/A</v>
      </c>
      <c r="M993" s="270" t="e">
        <f t="shared" si="184"/>
        <v>#N/A</v>
      </c>
      <c r="N993" s="270" t="e">
        <f t="shared" si="185"/>
        <v>#N/A</v>
      </c>
      <c r="O993" s="249"/>
      <c r="P993" s="249"/>
      <c r="Q993" s="323"/>
      <c r="V993" s="324"/>
    </row>
    <row r="994" spans="2:22">
      <c r="B994" s="210"/>
      <c r="E994" s="211"/>
      <c r="F994" s="211"/>
      <c r="G994" s="216"/>
      <c r="J994" s="49">
        <v>2813301300</v>
      </c>
      <c r="K994" s="212" t="e">
        <f t="shared" si="182"/>
        <v>#N/A</v>
      </c>
      <c r="L994" s="270" t="e">
        <v>#N/A</v>
      </c>
      <c r="M994" s="270" t="e">
        <f t="shared" si="184"/>
        <v>#N/A</v>
      </c>
      <c r="N994" s="270" t="e">
        <f t="shared" si="185"/>
        <v>#N/A</v>
      </c>
      <c r="O994" s="249"/>
      <c r="P994" s="249"/>
      <c r="Q994" s="323"/>
      <c r="V994" s="324"/>
    </row>
    <row r="995" spans="2:22">
      <c r="B995" s="210"/>
      <c r="E995" s="211"/>
      <c r="F995" s="211"/>
      <c r="G995" s="216"/>
      <c r="J995" s="49">
        <v>2813301780</v>
      </c>
      <c r="K995" s="212" t="e">
        <f t="shared" si="182"/>
        <v>#N/A</v>
      </c>
      <c r="L995" s="270" t="e">
        <v>#N/A</v>
      </c>
      <c r="M995" s="270" t="e">
        <f t="shared" si="184"/>
        <v>#N/A</v>
      </c>
      <c r="N995" s="270" t="e">
        <f t="shared" si="185"/>
        <v>#N/A</v>
      </c>
      <c r="O995" s="249"/>
      <c r="P995" s="249"/>
      <c r="Q995" s="323"/>
      <c r="V995" s="324"/>
    </row>
    <row r="996" spans="2:22">
      <c r="B996" s="210"/>
      <c r="E996" s="211"/>
      <c r="F996" s="211"/>
      <c r="G996" s="216"/>
      <c r="J996" s="49">
        <v>2813301980</v>
      </c>
      <c r="K996" s="212" t="e">
        <f t="shared" si="182"/>
        <v>#N/A</v>
      </c>
      <c r="L996" s="270" t="e">
        <v>#N/A</v>
      </c>
      <c r="M996" s="270" t="e">
        <f t="shared" si="184"/>
        <v>#N/A</v>
      </c>
      <c r="N996" s="270" t="e">
        <f t="shared" si="185"/>
        <v>#N/A</v>
      </c>
      <c r="O996" s="249"/>
      <c r="P996" s="249"/>
      <c r="Q996" s="323"/>
      <c r="V996" s="324"/>
    </row>
    <row r="997" spans="2:22">
      <c r="B997" s="210"/>
      <c r="E997" s="211"/>
      <c r="F997" s="211"/>
      <c r="G997" s="216"/>
      <c r="J997" s="49">
        <v>2813302200</v>
      </c>
      <c r="K997" s="212" t="e">
        <f t="shared" si="182"/>
        <v>#N/A</v>
      </c>
      <c r="L997" s="270" t="e">
        <v>#N/A</v>
      </c>
      <c r="M997" s="270" t="e">
        <f t="shared" si="184"/>
        <v>#N/A</v>
      </c>
      <c r="N997" s="270" t="e">
        <f t="shared" si="185"/>
        <v>#N/A</v>
      </c>
      <c r="O997" s="249"/>
      <c r="P997" s="249"/>
      <c r="Q997" s="323"/>
      <c r="V997" s="324"/>
    </row>
    <row r="998" spans="2:22">
      <c r="B998" s="210"/>
      <c r="E998" s="211"/>
      <c r="F998" s="211"/>
      <c r="G998" s="216"/>
      <c r="J998" s="49">
        <v>2813302800</v>
      </c>
      <c r="K998" s="212" t="e">
        <f t="shared" si="182"/>
        <v>#N/A</v>
      </c>
      <c r="L998" s="270" t="e">
        <v>#N/A</v>
      </c>
      <c r="M998" s="270" t="e">
        <f t="shared" si="184"/>
        <v>#N/A</v>
      </c>
      <c r="N998" s="270" t="e">
        <f t="shared" si="185"/>
        <v>#N/A</v>
      </c>
      <c r="O998" s="249"/>
      <c r="P998" s="249"/>
      <c r="Q998" s="323"/>
      <c r="V998" s="324"/>
    </row>
    <row r="999" spans="2:22">
      <c r="B999" s="210"/>
      <c r="E999" s="211"/>
      <c r="F999" s="211"/>
      <c r="G999" s="216"/>
      <c r="J999" s="49">
        <v>2813305180</v>
      </c>
      <c r="K999" s="212" t="e">
        <f t="shared" si="182"/>
        <v>#N/A</v>
      </c>
      <c r="L999" s="270" t="e">
        <v>#N/A</v>
      </c>
      <c r="M999" s="270" t="e">
        <f t="shared" si="184"/>
        <v>#N/A</v>
      </c>
      <c r="N999" s="270" t="e">
        <f t="shared" si="185"/>
        <v>#N/A</v>
      </c>
      <c r="O999" s="249"/>
      <c r="P999" s="249"/>
      <c r="Q999" s="323"/>
      <c r="V999" s="324"/>
    </row>
    <row r="1000" spans="2:22">
      <c r="B1000" s="210"/>
      <c r="E1000" s="211"/>
      <c r="F1000" s="211"/>
      <c r="G1000" s="216"/>
      <c r="J1000" s="49">
        <v>2813310000</v>
      </c>
      <c r="K1000" s="212" t="e">
        <f t="shared" si="182"/>
        <v>#N/A</v>
      </c>
      <c r="L1000" s="270" t="e">
        <v>#N/A</v>
      </c>
      <c r="M1000" s="270" t="e">
        <f t="shared" si="184"/>
        <v>#N/A</v>
      </c>
      <c r="N1000" s="270" t="e">
        <f t="shared" si="185"/>
        <v>#N/A</v>
      </c>
      <c r="O1000" s="249"/>
      <c r="P1000" s="249"/>
      <c r="Q1000" s="323"/>
      <c r="V1000" s="324"/>
    </row>
    <row r="1001" spans="2:22">
      <c r="B1001" s="210"/>
      <c r="E1001" s="211"/>
      <c r="F1001" s="211"/>
      <c r="G1001" s="216"/>
      <c r="J1001" s="49">
        <v>2813310381</v>
      </c>
      <c r="K1001" s="212" t="e">
        <f t="shared" si="182"/>
        <v>#N/A</v>
      </c>
      <c r="L1001" s="270" t="e">
        <v>#N/A</v>
      </c>
      <c r="M1001" s="270" t="e">
        <f t="shared" si="184"/>
        <v>#N/A</v>
      </c>
      <c r="N1001" s="270" t="e">
        <f t="shared" si="185"/>
        <v>#N/A</v>
      </c>
      <c r="O1001" s="249"/>
      <c r="P1001" s="249"/>
      <c r="Q1001" s="323"/>
      <c r="V1001" s="324"/>
    </row>
    <row r="1002" spans="2:22">
      <c r="B1002" s="210"/>
      <c r="E1002" s="211"/>
      <c r="F1002" s="211"/>
      <c r="G1002" s="216"/>
      <c r="J1002" s="49">
        <v>2813310780</v>
      </c>
      <c r="K1002" s="212" t="e">
        <f t="shared" si="182"/>
        <v>#N/A</v>
      </c>
      <c r="L1002" s="270" t="e">
        <v>#N/A</v>
      </c>
      <c r="M1002" s="270" t="e">
        <f t="shared" si="184"/>
        <v>#N/A</v>
      </c>
      <c r="N1002" s="270" t="e">
        <f t="shared" si="185"/>
        <v>#N/A</v>
      </c>
      <c r="O1002" s="249"/>
      <c r="P1002" s="249"/>
      <c r="Q1002" s="323"/>
      <c r="V1002" s="324"/>
    </row>
    <row r="1003" spans="2:22">
      <c r="B1003" s="210"/>
      <c r="E1003" s="211"/>
      <c r="F1003" s="211"/>
      <c r="G1003" s="216"/>
      <c r="J1003" s="49">
        <v>2813311300</v>
      </c>
      <c r="K1003" s="212" t="e">
        <f t="shared" si="182"/>
        <v>#N/A</v>
      </c>
      <c r="L1003" s="270" t="e">
        <v>#N/A</v>
      </c>
      <c r="M1003" s="270" t="e">
        <f t="shared" si="184"/>
        <v>#N/A</v>
      </c>
      <c r="N1003" s="270" t="e">
        <f t="shared" si="185"/>
        <v>#N/A</v>
      </c>
      <c r="O1003" s="249"/>
      <c r="P1003" s="249"/>
      <c r="Q1003" s="323"/>
      <c r="V1003" s="324"/>
    </row>
    <row r="1004" spans="2:22">
      <c r="B1004" s="210"/>
      <c r="E1004" s="211"/>
      <c r="F1004" s="211"/>
      <c r="G1004" s="216"/>
      <c r="J1004" s="49">
        <v>2813311780</v>
      </c>
      <c r="K1004" s="212" t="e">
        <f t="shared" si="182"/>
        <v>#N/A</v>
      </c>
      <c r="L1004" s="270" t="e">
        <v>#N/A</v>
      </c>
      <c r="M1004" s="270" t="e">
        <f t="shared" si="184"/>
        <v>#N/A</v>
      </c>
      <c r="N1004" s="270" t="e">
        <f t="shared" si="185"/>
        <v>#N/A</v>
      </c>
      <c r="O1004" s="249"/>
      <c r="P1004" s="249"/>
      <c r="Q1004" s="323"/>
      <c r="V1004" s="324"/>
    </row>
    <row r="1005" spans="2:22">
      <c r="B1005" s="210"/>
      <c r="E1005" s="211"/>
      <c r="F1005" s="211"/>
      <c r="G1005" s="216"/>
      <c r="J1005" s="49">
        <v>2813311980</v>
      </c>
      <c r="K1005" s="212" t="e">
        <f t="shared" si="182"/>
        <v>#N/A</v>
      </c>
      <c r="L1005" s="270" t="e">
        <v>#N/A</v>
      </c>
      <c r="M1005" s="270" t="e">
        <f t="shared" si="184"/>
        <v>#N/A</v>
      </c>
      <c r="N1005" s="270" t="e">
        <f t="shared" si="185"/>
        <v>#N/A</v>
      </c>
      <c r="O1005" s="249"/>
      <c r="P1005" s="249"/>
      <c r="Q1005" s="323"/>
      <c r="V1005" s="324"/>
    </row>
    <row r="1006" spans="2:22">
      <c r="B1006" s="210"/>
      <c r="E1006" s="211"/>
      <c r="F1006" s="211"/>
      <c r="G1006" s="216"/>
      <c r="J1006" s="49">
        <v>2813316280</v>
      </c>
      <c r="K1006" s="212" t="e">
        <f t="shared" si="182"/>
        <v>#N/A</v>
      </c>
      <c r="L1006" s="270" t="e">
        <v>#N/A</v>
      </c>
      <c r="M1006" s="270" t="e">
        <f t="shared" si="184"/>
        <v>#N/A</v>
      </c>
      <c r="N1006" s="270" t="e">
        <f t="shared" si="185"/>
        <v>#N/A</v>
      </c>
      <c r="O1006" s="249"/>
      <c r="P1006" s="249"/>
      <c r="Q1006" s="323"/>
      <c r="V1006" s="324"/>
    </row>
    <row r="1007" spans="2:22">
      <c r="B1007" s="210"/>
      <c r="E1007" s="211"/>
      <c r="F1007" s="211"/>
      <c r="G1007" s="216"/>
      <c r="J1007" s="49">
        <v>2813320000</v>
      </c>
      <c r="K1007" s="212" t="e">
        <f t="shared" si="182"/>
        <v>#N/A</v>
      </c>
      <c r="L1007" s="270" t="e">
        <v>#N/A</v>
      </c>
      <c r="M1007" s="270" t="e">
        <f t="shared" si="184"/>
        <v>#N/A</v>
      </c>
      <c r="N1007" s="270" t="e">
        <f t="shared" si="185"/>
        <v>#N/A</v>
      </c>
      <c r="O1007" s="249"/>
      <c r="P1007" s="249"/>
      <c r="Q1007" s="323"/>
      <c r="V1007" s="324"/>
    </row>
    <row r="1008" spans="2:22">
      <c r="B1008" s="210"/>
      <c r="E1008" s="211"/>
      <c r="F1008" s="211"/>
      <c r="G1008" s="216"/>
      <c r="J1008" s="49">
        <v>2813320780</v>
      </c>
      <c r="K1008" s="212" t="e">
        <f t="shared" si="182"/>
        <v>#N/A</v>
      </c>
      <c r="L1008" s="270" t="e">
        <v>#N/A</v>
      </c>
      <c r="M1008" s="270" t="e">
        <f t="shared" si="184"/>
        <v>#N/A</v>
      </c>
      <c r="N1008" s="270" t="e">
        <f t="shared" si="185"/>
        <v>#N/A</v>
      </c>
      <c r="O1008" s="249"/>
      <c r="P1008" s="249"/>
      <c r="Q1008" s="323"/>
      <c r="V1008" s="324"/>
    </row>
    <row r="1009" spans="2:22">
      <c r="B1009" s="210"/>
      <c r="E1009" s="211"/>
      <c r="F1009" s="211"/>
      <c r="G1009" s="216"/>
      <c r="J1009" s="49">
        <v>2813326280</v>
      </c>
      <c r="K1009" s="212" t="e">
        <f t="shared" si="182"/>
        <v>#N/A</v>
      </c>
      <c r="L1009" s="270" t="e">
        <v>#N/A</v>
      </c>
      <c r="M1009" s="270" t="e">
        <f t="shared" si="184"/>
        <v>#N/A</v>
      </c>
      <c r="N1009" s="270" t="e">
        <f t="shared" si="185"/>
        <v>#N/A</v>
      </c>
      <c r="O1009" s="249"/>
      <c r="P1009" s="249"/>
      <c r="Q1009" s="323"/>
      <c r="V1009" s="324"/>
    </row>
    <row r="1010" spans="2:22">
      <c r="B1010" s="210"/>
      <c r="E1010" s="211"/>
      <c r="F1010" s="211"/>
      <c r="G1010" s="216"/>
      <c r="J1010" s="49">
        <v>2813330000</v>
      </c>
      <c r="K1010" s="212" t="e">
        <f t="shared" si="182"/>
        <v>#N/A</v>
      </c>
      <c r="L1010" s="270" t="e">
        <v>#N/A</v>
      </c>
      <c r="M1010" s="270" t="e">
        <f t="shared" si="184"/>
        <v>#N/A</v>
      </c>
      <c r="N1010" s="270" t="e">
        <f t="shared" si="185"/>
        <v>#N/A</v>
      </c>
      <c r="O1010" s="249"/>
      <c r="P1010" s="249"/>
      <c r="Q1010" s="323"/>
      <c r="V1010" s="324"/>
    </row>
    <row r="1011" spans="2:22">
      <c r="B1011" s="210"/>
      <c r="E1011" s="211"/>
      <c r="F1011" s="211"/>
      <c r="G1011" s="216"/>
      <c r="J1011" s="49">
        <v>2813332200</v>
      </c>
      <c r="K1011" s="212" t="e">
        <f t="shared" si="182"/>
        <v>#N/A</v>
      </c>
      <c r="L1011" s="270" t="e">
        <v>#N/A</v>
      </c>
      <c r="M1011" s="270" t="e">
        <f t="shared" si="184"/>
        <v>#N/A</v>
      </c>
      <c r="N1011" s="270" t="e">
        <f t="shared" si="185"/>
        <v>#N/A</v>
      </c>
      <c r="O1011" s="249"/>
      <c r="P1011" s="249"/>
      <c r="Q1011" s="323"/>
      <c r="V1011" s="324"/>
    </row>
    <row r="1012" spans="2:22">
      <c r="B1012" s="210"/>
      <c r="E1012" s="211"/>
      <c r="F1012" s="211"/>
      <c r="G1012" s="216"/>
      <c r="J1012" s="49">
        <v>2813332800</v>
      </c>
      <c r="K1012" s="212" t="e">
        <f t="shared" si="182"/>
        <v>#N/A</v>
      </c>
      <c r="L1012" s="270" t="e">
        <v>#N/A</v>
      </c>
      <c r="M1012" s="270" t="e">
        <f t="shared" si="184"/>
        <v>#N/A</v>
      </c>
      <c r="N1012" s="270" t="e">
        <f t="shared" si="185"/>
        <v>#N/A</v>
      </c>
      <c r="O1012" s="249"/>
      <c r="P1012" s="249"/>
      <c r="Q1012" s="323"/>
      <c r="V1012" s="324"/>
    </row>
    <row r="1013" spans="2:22">
      <c r="B1013" s="210"/>
      <c r="E1013" s="211"/>
      <c r="F1013" s="211"/>
      <c r="G1013" s="216"/>
      <c r="J1013" s="49">
        <v>2813340000</v>
      </c>
      <c r="K1013" s="212" t="e">
        <f t="shared" si="182"/>
        <v>#N/A</v>
      </c>
      <c r="L1013" s="270" t="e">
        <v>#N/A</v>
      </c>
      <c r="M1013" s="270" t="e">
        <f t="shared" si="184"/>
        <v>#N/A</v>
      </c>
      <c r="N1013" s="270" t="e">
        <f t="shared" si="185"/>
        <v>#N/A</v>
      </c>
      <c r="O1013" s="249"/>
      <c r="P1013" s="249"/>
      <c r="Q1013" s="323"/>
      <c r="V1013" s="324"/>
    </row>
    <row r="1014" spans="2:22">
      <c r="B1014" s="210"/>
      <c r="E1014" s="211"/>
      <c r="F1014" s="211"/>
      <c r="G1014" s="216"/>
      <c r="J1014" s="49">
        <v>2813400000</v>
      </c>
      <c r="K1014" s="212" t="e">
        <f t="shared" si="182"/>
        <v>#N/A</v>
      </c>
      <c r="L1014" s="270" t="e">
        <v>#N/A</v>
      </c>
      <c r="M1014" s="270" t="e">
        <f t="shared" si="184"/>
        <v>#N/A</v>
      </c>
      <c r="N1014" s="270" t="e">
        <f t="shared" si="185"/>
        <v>#N/A</v>
      </c>
      <c r="O1014" s="249"/>
      <c r="P1014" s="249"/>
      <c r="Q1014" s="323"/>
      <c r="V1014" s="324"/>
    </row>
    <row r="1015" spans="2:22">
      <c r="B1015" s="210"/>
      <c r="E1015" s="211"/>
      <c r="F1015" s="211"/>
      <c r="G1015" s="216"/>
      <c r="J1015" s="49">
        <v>2813400280</v>
      </c>
      <c r="K1015" s="212" t="e">
        <f t="shared" si="182"/>
        <v>#N/A</v>
      </c>
      <c r="L1015" s="270" t="e">
        <v>#N/A</v>
      </c>
      <c r="M1015" s="270" t="e">
        <f t="shared" si="184"/>
        <v>#N/A</v>
      </c>
      <c r="N1015" s="270" t="e">
        <f t="shared" si="185"/>
        <v>#N/A</v>
      </c>
      <c r="O1015" s="249"/>
      <c r="P1015" s="249"/>
      <c r="Q1015" s="323"/>
      <c r="V1015" s="324"/>
    </row>
    <row r="1016" spans="2:22">
      <c r="B1016" s="210"/>
      <c r="E1016" s="211"/>
      <c r="F1016" s="211"/>
      <c r="G1016" s="216"/>
      <c r="J1016" s="49">
        <v>2813400281</v>
      </c>
      <c r="K1016" s="212" t="e">
        <f t="shared" si="182"/>
        <v>#N/A</v>
      </c>
      <c r="L1016" s="270" t="e">
        <v>#N/A</v>
      </c>
      <c r="M1016" s="270" t="e">
        <f t="shared" si="184"/>
        <v>#N/A</v>
      </c>
      <c r="N1016" s="270" t="e">
        <f t="shared" si="185"/>
        <v>#N/A</v>
      </c>
      <c r="O1016" s="249"/>
      <c r="P1016" s="249"/>
      <c r="Q1016" s="323"/>
      <c r="V1016" s="324"/>
    </row>
    <row r="1017" spans="2:22">
      <c r="B1017" s="210"/>
      <c r="E1017" s="211"/>
      <c r="F1017" s="211"/>
      <c r="G1017" s="216"/>
      <c r="J1017" s="49">
        <v>2813400380</v>
      </c>
      <c r="K1017" s="212" t="e">
        <f t="shared" si="182"/>
        <v>#N/A</v>
      </c>
      <c r="L1017" s="270" t="e">
        <v>#N/A</v>
      </c>
      <c r="M1017" s="270" t="e">
        <f t="shared" si="184"/>
        <v>#N/A</v>
      </c>
      <c r="N1017" s="270" t="e">
        <f t="shared" si="185"/>
        <v>#N/A</v>
      </c>
      <c r="O1017" s="249"/>
      <c r="P1017" s="249"/>
      <c r="Q1017" s="323"/>
      <c r="V1017" s="324"/>
    </row>
    <row r="1018" spans="2:22">
      <c r="B1018" s="210"/>
      <c r="E1018" s="211"/>
      <c r="F1018" s="211"/>
      <c r="G1018" s="216"/>
      <c r="J1018" s="49">
        <v>2813400480</v>
      </c>
      <c r="K1018" s="212" t="e">
        <f t="shared" si="182"/>
        <v>#N/A</v>
      </c>
      <c r="L1018" s="270" t="e">
        <v>#N/A</v>
      </c>
      <c r="M1018" s="270" t="e">
        <f t="shared" si="184"/>
        <v>#N/A</v>
      </c>
      <c r="N1018" s="270" t="e">
        <f t="shared" si="185"/>
        <v>#N/A</v>
      </c>
      <c r="O1018" s="249"/>
      <c r="P1018" s="249"/>
      <c r="Q1018" s="323"/>
      <c r="V1018" s="324"/>
    </row>
    <row r="1019" spans="2:22">
      <c r="B1019" s="210"/>
      <c r="E1019" s="211"/>
      <c r="F1019" s="211"/>
      <c r="G1019" s="216"/>
      <c r="J1019" s="49">
        <v>2813400580</v>
      </c>
      <c r="K1019" s="212" t="e">
        <f t="shared" si="182"/>
        <v>#N/A</v>
      </c>
      <c r="L1019" s="270" t="e">
        <v>#N/A</v>
      </c>
      <c r="M1019" s="270" t="e">
        <f t="shared" si="184"/>
        <v>#N/A</v>
      </c>
      <c r="N1019" s="270" t="e">
        <f t="shared" si="185"/>
        <v>#N/A</v>
      </c>
      <c r="O1019" s="249"/>
      <c r="P1019" s="249"/>
      <c r="Q1019" s="323"/>
      <c r="V1019" s="324"/>
    </row>
    <row r="1020" spans="2:22">
      <c r="B1020" s="210"/>
      <c r="E1020" s="211"/>
      <c r="F1020" s="211"/>
      <c r="G1020" s="216"/>
      <c r="J1020" s="49">
        <v>2813400680</v>
      </c>
      <c r="K1020" s="212" t="e">
        <f t="shared" si="182"/>
        <v>#N/A</v>
      </c>
      <c r="L1020" s="270" t="e">
        <v>#N/A</v>
      </c>
      <c r="M1020" s="270" t="e">
        <f t="shared" si="184"/>
        <v>#N/A</v>
      </c>
      <c r="N1020" s="270" t="e">
        <f t="shared" si="185"/>
        <v>#N/A</v>
      </c>
      <c r="O1020" s="249"/>
      <c r="P1020" s="249"/>
      <c r="Q1020" s="323"/>
      <c r="V1020" s="324"/>
    </row>
    <row r="1021" spans="2:22">
      <c r="B1021" s="210"/>
      <c r="E1021" s="211"/>
      <c r="F1021" s="211"/>
      <c r="G1021" s="216"/>
      <c r="J1021" s="49">
        <v>2813402200</v>
      </c>
      <c r="K1021" s="212" t="e">
        <f t="shared" si="182"/>
        <v>#N/A</v>
      </c>
      <c r="L1021" s="270" t="e">
        <v>#N/A</v>
      </c>
      <c r="M1021" s="270" t="e">
        <f t="shared" si="184"/>
        <v>#N/A</v>
      </c>
      <c r="N1021" s="270" t="e">
        <f t="shared" si="185"/>
        <v>#N/A</v>
      </c>
      <c r="O1021" s="249"/>
      <c r="P1021" s="249"/>
      <c r="Q1021" s="323"/>
      <c r="V1021" s="324"/>
    </row>
    <row r="1022" spans="2:22">
      <c r="B1022" s="210"/>
      <c r="E1022" s="211"/>
      <c r="F1022" s="211"/>
      <c r="G1022" s="216"/>
      <c r="J1022" s="49">
        <v>2813402800</v>
      </c>
      <c r="K1022" s="212" t="e">
        <f t="shared" si="182"/>
        <v>#N/A</v>
      </c>
      <c r="L1022" s="270" t="e">
        <v>#N/A</v>
      </c>
      <c r="M1022" s="270" t="e">
        <f t="shared" si="184"/>
        <v>#N/A</v>
      </c>
      <c r="N1022" s="270" t="e">
        <f t="shared" si="185"/>
        <v>#N/A</v>
      </c>
      <c r="O1022" s="249"/>
      <c r="P1022" s="249"/>
      <c r="Q1022" s="323"/>
      <c r="V1022" s="324"/>
    </row>
    <row r="1023" spans="2:22">
      <c r="B1023" s="210"/>
      <c r="E1023" s="211"/>
      <c r="F1023" s="211"/>
      <c r="G1023" s="216"/>
      <c r="J1023" s="49">
        <v>2813405180</v>
      </c>
      <c r="K1023" s="212" t="e">
        <f t="shared" si="182"/>
        <v>#N/A</v>
      </c>
      <c r="L1023" s="270" t="e">
        <v>#N/A</v>
      </c>
      <c r="M1023" s="270" t="e">
        <f t="shared" si="184"/>
        <v>#N/A</v>
      </c>
      <c r="N1023" s="270" t="e">
        <f t="shared" si="185"/>
        <v>#N/A</v>
      </c>
      <c r="O1023" s="249"/>
      <c r="P1023" s="249"/>
      <c r="Q1023" s="323"/>
      <c r="V1023" s="324"/>
    </row>
    <row r="1024" spans="2:22">
      <c r="B1024" s="210"/>
      <c r="E1024" s="211"/>
      <c r="F1024" s="211"/>
      <c r="G1024" s="216"/>
      <c r="J1024" s="49">
        <v>2813410000</v>
      </c>
      <c r="K1024" s="212" t="e">
        <f t="shared" si="182"/>
        <v>#N/A</v>
      </c>
      <c r="L1024" s="270" t="e">
        <v>#N/A</v>
      </c>
      <c r="M1024" s="270" t="e">
        <f t="shared" si="184"/>
        <v>#N/A</v>
      </c>
      <c r="N1024" s="270" t="e">
        <f t="shared" si="185"/>
        <v>#N/A</v>
      </c>
      <c r="O1024" s="249"/>
      <c r="P1024" s="249"/>
      <c r="Q1024" s="323"/>
      <c r="V1024" s="324"/>
    </row>
    <row r="1025" spans="2:22">
      <c r="B1025" s="210"/>
      <c r="E1025" s="211"/>
      <c r="F1025" s="211"/>
      <c r="G1025" s="216"/>
      <c r="J1025" s="49">
        <v>2813420381</v>
      </c>
      <c r="K1025" s="212" t="e">
        <f t="shared" si="182"/>
        <v>#N/A</v>
      </c>
      <c r="L1025" s="270" t="e">
        <v>#N/A</v>
      </c>
      <c r="M1025" s="270" t="e">
        <f t="shared" si="184"/>
        <v>#N/A</v>
      </c>
      <c r="N1025" s="270" t="e">
        <f t="shared" si="185"/>
        <v>#N/A</v>
      </c>
      <c r="O1025" s="249"/>
      <c r="P1025" s="249"/>
      <c r="Q1025" s="323"/>
      <c r="V1025" s="324"/>
    </row>
    <row r="1026" spans="2:22">
      <c r="B1026" s="210"/>
      <c r="E1026" s="211"/>
      <c r="F1026" s="211"/>
      <c r="G1026" s="216"/>
      <c r="J1026" s="49">
        <v>2813420780</v>
      </c>
      <c r="K1026" s="212" t="e">
        <f t="shared" si="182"/>
        <v>#N/A</v>
      </c>
      <c r="L1026" s="270" t="e">
        <v>#N/A</v>
      </c>
      <c r="M1026" s="270" t="e">
        <f t="shared" si="184"/>
        <v>#N/A</v>
      </c>
      <c r="N1026" s="270" t="e">
        <f t="shared" si="185"/>
        <v>#N/A</v>
      </c>
      <c r="O1026" s="249"/>
      <c r="P1026" s="249"/>
      <c r="Q1026" s="323"/>
      <c r="V1026" s="324"/>
    </row>
    <row r="1027" spans="2:22">
      <c r="B1027" s="210"/>
      <c r="E1027" s="211"/>
      <c r="F1027" s="211"/>
      <c r="G1027" s="216"/>
      <c r="J1027" s="49">
        <v>2813421300</v>
      </c>
      <c r="K1027" s="212" t="e">
        <f t="shared" si="182"/>
        <v>#N/A</v>
      </c>
      <c r="L1027" s="270" t="e">
        <v>#N/A</v>
      </c>
      <c r="M1027" s="270" t="e">
        <f t="shared" si="184"/>
        <v>#N/A</v>
      </c>
      <c r="N1027" s="270" t="e">
        <f t="shared" si="185"/>
        <v>#N/A</v>
      </c>
      <c r="O1027" s="249"/>
      <c r="P1027" s="249"/>
      <c r="Q1027" s="323"/>
      <c r="V1027" s="324"/>
    </row>
    <row r="1028" spans="2:22">
      <c r="B1028" s="210"/>
      <c r="E1028" s="211"/>
      <c r="F1028" s="211"/>
      <c r="G1028" s="216"/>
      <c r="J1028" s="49">
        <v>2813421780</v>
      </c>
      <c r="K1028" s="212" t="e">
        <f t="shared" si="182"/>
        <v>#N/A</v>
      </c>
      <c r="L1028" s="270" t="e">
        <v>#N/A</v>
      </c>
      <c r="M1028" s="270" t="e">
        <f t="shared" si="184"/>
        <v>#N/A</v>
      </c>
      <c r="N1028" s="270" t="e">
        <f t="shared" si="185"/>
        <v>#N/A</v>
      </c>
      <c r="O1028" s="249"/>
      <c r="P1028" s="249"/>
      <c r="Q1028" s="323"/>
      <c r="V1028" s="324"/>
    </row>
    <row r="1029" spans="2:22">
      <c r="B1029" s="210"/>
      <c r="E1029" s="211"/>
      <c r="F1029" s="211"/>
      <c r="G1029" s="216"/>
      <c r="J1029" s="49">
        <v>2813421980</v>
      </c>
      <c r="K1029" s="212" t="e">
        <f t="shared" si="182"/>
        <v>#N/A</v>
      </c>
      <c r="L1029" s="270" t="e">
        <v>#N/A</v>
      </c>
      <c r="M1029" s="270" t="e">
        <f t="shared" si="184"/>
        <v>#N/A</v>
      </c>
      <c r="N1029" s="270" t="e">
        <f t="shared" si="185"/>
        <v>#N/A</v>
      </c>
      <c r="O1029" s="249"/>
      <c r="P1029" s="249"/>
      <c r="Q1029" s="323"/>
      <c r="V1029" s="324"/>
    </row>
    <row r="1030" spans="2:22">
      <c r="B1030" s="210"/>
      <c r="E1030" s="211"/>
      <c r="F1030" s="211"/>
      <c r="G1030" s="216"/>
      <c r="J1030" s="49">
        <v>2813426280</v>
      </c>
      <c r="K1030" s="212" t="e">
        <f t="shared" si="182"/>
        <v>#N/A</v>
      </c>
      <c r="L1030" s="270" t="e">
        <v>#N/A</v>
      </c>
      <c r="M1030" s="270" t="e">
        <f t="shared" si="184"/>
        <v>#N/A</v>
      </c>
      <c r="N1030" s="270" t="e">
        <f t="shared" si="185"/>
        <v>#N/A</v>
      </c>
      <c r="O1030" s="249"/>
      <c r="P1030" s="249"/>
      <c r="Q1030" s="323"/>
      <c r="V1030" s="324"/>
    </row>
    <row r="1031" spans="2:22">
      <c r="B1031" s="210"/>
      <c r="E1031" s="211"/>
      <c r="F1031" s="211"/>
      <c r="G1031" s="216"/>
      <c r="J1031" s="49">
        <v>2813430780</v>
      </c>
      <c r="K1031" s="212" t="e">
        <f t="shared" si="182"/>
        <v>#N/A</v>
      </c>
      <c r="L1031" s="270" t="e">
        <v>#N/A</v>
      </c>
      <c r="M1031" s="270" t="e">
        <f t="shared" si="184"/>
        <v>#N/A</v>
      </c>
      <c r="N1031" s="270" t="e">
        <f t="shared" si="185"/>
        <v>#N/A</v>
      </c>
      <c r="O1031" s="249"/>
      <c r="P1031" s="249"/>
      <c r="Q1031" s="323"/>
      <c r="V1031" s="324"/>
    </row>
    <row r="1032" spans="2:22">
      <c r="B1032" s="210"/>
      <c r="E1032" s="211"/>
      <c r="F1032" s="211"/>
      <c r="G1032" s="216"/>
      <c r="J1032" s="49">
        <v>2813430781</v>
      </c>
      <c r="K1032" s="212" t="e">
        <f t="shared" si="182"/>
        <v>#N/A</v>
      </c>
      <c r="L1032" s="270" t="e">
        <v>#N/A</v>
      </c>
      <c r="M1032" s="270" t="e">
        <f t="shared" si="184"/>
        <v>#N/A</v>
      </c>
      <c r="N1032" s="270" t="e">
        <f t="shared" si="185"/>
        <v>#N/A</v>
      </c>
      <c r="O1032" s="249"/>
      <c r="P1032" s="249"/>
      <c r="Q1032" s="323"/>
      <c r="V1032" s="324"/>
    </row>
    <row r="1033" spans="2:22">
      <c r="B1033" s="210"/>
      <c r="E1033" s="211"/>
      <c r="F1033" s="211"/>
      <c r="G1033" s="216"/>
      <c r="J1033" s="49">
        <v>2813436280</v>
      </c>
      <c r="K1033" s="212" t="e">
        <f t="shared" si="182"/>
        <v>#N/A</v>
      </c>
      <c r="L1033" s="270" t="e">
        <v>#N/A</v>
      </c>
      <c r="M1033" s="270" t="e">
        <f t="shared" si="184"/>
        <v>#N/A</v>
      </c>
      <c r="N1033" s="270" t="e">
        <f t="shared" si="185"/>
        <v>#N/A</v>
      </c>
      <c r="O1033" s="249"/>
      <c r="P1033" s="249"/>
      <c r="Q1033" s="323"/>
      <c r="V1033" s="324"/>
    </row>
    <row r="1034" spans="2:22">
      <c r="B1034" s="210"/>
      <c r="E1034" s="211"/>
      <c r="F1034" s="211"/>
      <c r="G1034" s="216"/>
      <c r="J1034" s="49">
        <v>2813440000</v>
      </c>
      <c r="K1034" s="212" t="e">
        <f t="shared" si="182"/>
        <v>#N/A</v>
      </c>
      <c r="L1034" s="270" t="e">
        <v>#N/A</v>
      </c>
      <c r="M1034" s="270" t="e">
        <f t="shared" si="184"/>
        <v>#N/A</v>
      </c>
      <c r="N1034" s="270" t="e">
        <f t="shared" si="185"/>
        <v>#N/A</v>
      </c>
      <c r="O1034" s="249"/>
      <c r="P1034" s="249"/>
      <c r="Q1034" s="323"/>
      <c r="V1034" s="324"/>
    </row>
    <row r="1035" spans="2:22">
      <c r="B1035" s="210"/>
      <c r="E1035" s="211"/>
      <c r="F1035" s="211"/>
      <c r="G1035" s="216"/>
      <c r="J1035" s="49">
        <v>2813442200</v>
      </c>
      <c r="K1035" s="212" t="e">
        <f t="shared" si="182"/>
        <v>#N/A</v>
      </c>
      <c r="L1035" s="270" t="e">
        <v>#N/A</v>
      </c>
      <c r="M1035" s="270" t="e">
        <f t="shared" si="184"/>
        <v>#N/A</v>
      </c>
      <c r="N1035" s="270" t="e">
        <f t="shared" si="185"/>
        <v>#N/A</v>
      </c>
      <c r="O1035" s="249"/>
      <c r="P1035" s="249"/>
      <c r="Q1035" s="323"/>
      <c r="V1035" s="324"/>
    </row>
    <row r="1036" spans="2:22">
      <c r="B1036" s="210"/>
      <c r="E1036" s="211"/>
      <c r="F1036" s="211"/>
      <c r="G1036" s="216"/>
      <c r="J1036" s="49">
        <v>2813442800</v>
      </c>
      <c r="K1036" s="212" t="e">
        <f t="shared" si="182"/>
        <v>#N/A</v>
      </c>
      <c r="L1036" s="270" t="e">
        <v>#N/A</v>
      </c>
      <c r="M1036" s="270" t="e">
        <f t="shared" si="184"/>
        <v>#N/A</v>
      </c>
      <c r="N1036" s="270" t="e">
        <f t="shared" si="185"/>
        <v>#N/A</v>
      </c>
      <c r="O1036" s="249"/>
      <c r="P1036" s="249"/>
      <c r="Q1036" s="323"/>
      <c r="V1036" s="324"/>
    </row>
    <row r="1037" spans="2:22">
      <c r="B1037" s="210"/>
      <c r="E1037" s="211"/>
      <c r="F1037" s="211"/>
      <c r="G1037" s="216"/>
      <c r="J1037" s="49">
        <v>2813910000</v>
      </c>
      <c r="K1037" s="212">
        <f t="shared" si="182"/>
        <v>4.67</v>
      </c>
      <c r="L1037" s="270">
        <v>3.97</v>
      </c>
      <c r="M1037" s="270">
        <f t="shared" si="184"/>
        <v>3.97</v>
      </c>
      <c r="N1037" s="270">
        <f t="shared" si="185"/>
        <v>3.9695</v>
      </c>
      <c r="O1037" s="249"/>
      <c r="P1037" s="249"/>
      <c r="Q1037" s="323"/>
      <c r="V1037" s="324"/>
    </row>
    <row r="1038" spans="2:22">
      <c r="B1038" s="210"/>
      <c r="E1038" s="211"/>
      <c r="F1038" s="211"/>
      <c r="G1038" s="216"/>
      <c r="J1038" s="49">
        <v>2813910001</v>
      </c>
      <c r="K1038" s="212">
        <f t="shared" si="182"/>
        <v>5.52</v>
      </c>
      <c r="L1038" s="270">
        <v>4.6900000000000004</v>
      </c>
      <c r="M1038" s="270">
        <f t="shared" si="184"/>
        <v>4.6900000000000004</v>
      </c>
      <c r="N1038" s="270">
        <f t="shared" si="185"/>
        <v>4.6919999999999993</v>
      </c>
      <c r="O1038" s="249"/>
      <c r="P1038" s="249"/>
      <c r="Q1038" s="323"/>
      <c r="V1038" s="324"/>
    </row>
    <row r="1039" spans="2:22">
      <c r="B1039" s="210"/>
      <c r="E1039" s="211"/>
      <c r="F1039" s="211"/>
      <c r="G1039" s="216"/>
      <c r="J1039" s="49">
        <v>2813910002</v>
      </c>
      <c r="K1039" s="212">
        <f t="shared" si="182"/>
        <v>10.66</v>
      </c>
      <c r="L1039" s="270">
        <v>9.06</v>
      </c>
      <c r="M1039" s="270">
        <f t="shared" si="184"/>
        <v>9.06</v>
      </c>
      <c r="N1039" s="270">
        <f t="shared" si="185"/>
        <v>9.0609999999999999</v>
      </c>
      <c r="O1039" s="249"/>
      <c r="P1039" s="249"/>
      <c r="Q1039" s="323"/>
      <c r="V1039" s="324"/>
    </row>
    <row r="1040" spans="2:22">
      <c r="B1040" s="210"/>
      <c r="E1040" s="211"/>
      <c r="F1040" s="211"/>
      <c r="G1040" s="216"/>
      <c r="J1040" s="49">
        <v>2813910003</v>
      </c>
      <c r="K1040" s="212">
        <f t="shared" si="182"/>
        <v>5.76</v>
      </c>
      <c r="L1040" s="270">
        <v>4.9000000000000004</v>
      </c>
      <c r="M1040" s="270">
        <f t="shared" si="184"/>
        <v>4.9000000000000004</v>
      </c>
      <c r="N1040" s="270">
        <f t="shared" si="185"/>
        <v>4.8959999999999999</v>
      </c>
      <c r="O1040" s="249"/>
      <c r="P1040" s="249"/>
      <c r="Q1040" s="323"/>
      <c r="V1040" s="324"/>
    </row>
    <row r="1041" spans="2:22">
      <c r="B1041" s="210"/>
      <c r="E1041" s="211"/>
      <c r="F1041" s="211"/>
      <c r="G1041" s="216"/>
      <c r="J1041" s="49">
        <v>2813910004</v>
      </c>
      <c r="K1041" s="212">
        <f t="shared" si="182"/>
        <v>11.25</v>
      </c>
      <c r="L1041" s="270">
        <v>9.56</v>
      </c>
      <c r="M1041" s="270">
        <f t="shared" si="184"/>
        <v>9.56</v>
      </c>
      <c r="N1041" s="270">
        <f t="shared" si="185"/>
        <v>9.5625</v>
      </c>
      <c r="O1041" s="249"/>
      <c r="P1041" s="249"/>
      <c r="Q1041" s="323"/>
      <c r="V1041" s="324"/>
    </row>
    <row r="1042" spans="2:22">
      <c r="B1042" s="210"/>
      <c r="E1042" s="211"/>
      <c r="F1042" s="211"/>
      <c r="G1042" s="216"/>
      <c r="J1042" s="49">
        <v>2813910005</v>
      </c>
      <c r="K1042" s="212">
        <f t="shared" si="182"/>
        <v>19.11</v>
      </c>
      <c r="L1042" s="270">
        <v>16.239999999999998</v>
      </c>
      <c r="M1042" s="270">
        <f t="shared" si="184"/>
        <v>16.239999999999998</v>
      </c>
      <c r="N1042" s="270">
        <f t="shared" si="185"/>
        <v>16.243499999999997</v>
      </c>
      <c r="O1042" s="249"/>
      <c r="P1042" s="249"/>
      <c r="Q1042" s="323"/>
      <c r="V1042" s="324"/>
    </row>
    <row r="1043" spans="2:22">
      <c r="B1043" s="210"/>
      <c r="E1043" s="211"/>
      <c r="F1043" s="211"/>
      <c r="G1043" s="216"/>
      <c r="J1043" s="49">
        <v>2813910006</v>
      </c>
      <c r="K1043" s="212">
        <f t="shared" si="182"/>
        <v>8.8000000000000007</v>
      </c>
      <c r="L1043" s="270">
        <v>7.48</v>
      </c>
      <c r="M1043" s="270">
        <f t="shared" si="184"/>
        <v>7.48</v>
      </c>
      <c r="N1043" s="270">
        <f t="shared" si="185"/>
        <v>7.48</v>
      </c>
      <c r="O1043" s="249"/>
      <c r="P1043" s="249"/>
      <c r="Q1043" s="323"/>
      <c r="V1043" s="324"/>
    </row>
    <row r="1044" spans="2:22">
      <c r="B1044" s="210"/>
      <c r="E1044" s="211"/>
      <c r="F1044" s="211"/>
      <c r="G1044" s="216"/>
      <c r="J1044" s="49">
        <v>2813910007</v>
      </c>
      <c r="K1044" s="212">
        <f t="shared" si="182"/>
        <v>5.98</v>
      </c>
      <c r="L1044" s="270">
        <v>5.08</v>
      </c>
      <c r="M1044" s="270">
        <f t="shared" si="184"/>
        <v>5.08</v>
      </c>
      <c r="N1044" s="270">
        <f t="shared" si="185"/>
        <v>5.0830000000000002</v>
      </c>
      <c r="O1044" s="249"/>
      <c r="P1044" s="249"/>
      <c r="Q1044" s="323"/>
      <c r="V1044" s="324"/>
    </row>
    <row r="1045" spans="2:22">
      <c r="B1045" s="210"/>
      <c r="E1045" s="211"/>
      <c r="F1045" s="211"/>
      <c r="G1045" s="216"/>
      <c r="J1045" s="49">
        <v>2813910008</v>
      </c>
      <c r="K1045" s="212">
        <f t="shared" si="182"/>
        <v>3.93</v>
      </c>
      <c r="L1045" s="270">
        <v>3.34</v>
      </c>
      <c r="M1045" s="270">
        <f t="shared" si="184"/>
        <v>3.34</v>
      </c>
      <c r="N1045" s="270">
        <f t="shared" si="185"/>
        <v>3.3405</v>
      </c>
      <c r="O1045" s="249"/>
      <c r="P1045" s="249"/>
      <c r="Q1045" s="323"/>
      <c r="V1045" s="324"/>
    </row>
    <row r="1046" spans="2:22">
      <c r="B1046" s="210"/>
      <c r="E1046" s="211"/>
      <c r="F1046" s="211"/>
      <c r="G1046" s="216"/>
      <c r="J1046" s="49">
        <v>2813910009</v>
      </c>
      <c r="K1046" s="212">
        <f t="shared" si="182"/>
        <v>42.5</v>
      </c>
      <c r="L1046" s="270">
        <v>36.130000000000003</v>
      </c>
      <c r="M1046" s="270">
        <f t="shared" si="184"/>
        <v>36.130000000000003</v>
      </c>
      <c r="N1046" s="270">
        <f t="shared" si="185"/>
        <v>36.125</v>
      </c>
      <c r="O1046" s="249"/>
      <c r="P1046" s="249"/>
      <c r="Q1046" s="323"/>
      <c r="V1046" s="324"/>
    </row>
    <row r="1047" spans="2:22">
      <c r="B1047" s="210"/>
      <c r="E1047" s="211"/>
      <c r="F1047" s="211"/>
      <c r="G1047" s="216"/>
      <c r="J1047" s="49">
        <v>2813910010</v>
      </c>
      <c r="K1047" s="212">
        <f t="shared" si="182"/>
        <v>42.5</v>
      </c>
      <c r="L1047" s="270">
        <v>36.130000000000003</v>
      </c>
      <c r="M1047" s="270">
        <f t="shared" si="184"/>
        <v>36.130000000000003</v>
      </c>
      <c r="N1047" s="270">
        <f t="shared" si="185"/>
        <v>36.125</v>
      </c>
      <c r="O1047" s="249"/>
      <c r="P1047" s="249"/>
      <c r="Q1047" s="323"/>
      <c r="V1047" s="324"/>
    </row>
    <row r="1048" spans="2:22">
      <c r="B1048" s="210"/>
      <c r="E1048" s="211"/>
      <c r="F1048" s="211"/>
      <c r="G1048" s="216"/>
      <c r="J1048" s="49">
        <v>2813910011</v>
      </c>
      <c r="K1048" s="212">
        <f t="shared" si="182"/>
        <v>51.72</v>
      </c>
      <c r="L1048" s="270">
        <v>43.96</v>
      </c>
      <c r="M1048" s="270">
        <f t="shared" si="184"/>
        <v>43.96</v>
      </c>
      <c r="N1048" s="270">
        <f t="shared" si="185"/>
        <v>43.961999999999996</v>
      </c>
      <c r="O1048" s="249"/>
      <c r="P1048" s="249"/>
      <c r="Q1048" s="323"/>
      <c r="V1048" s="324"/>
    </row>
    <row r="1049" spans="2:22">
      <c r="B1049" s="210"/>
      <c r="E1049" s="211"/>
      <c r="F1049" s="211"/>
      <c r="G1049" s="216"/>
      <c r="J1049" s="49">
        <v>2813910012</v>
      </c>
      <c r="K1049" s="212">
        <f t="shared" si="182"/>
        <v>42.49</v>
      </c>
      <c r="L1049" s="270">
        <v>36.119999999999997</v>
      </c>
      <c r="M1049" s="270">
        <f t="shared" si="184"/>
        <v>36.119999999999997</v>
      </c>
      <c r="N1049" s="270">
        <f t="shared" si="185"/>
        <v>36.116500000000002</v>
      </c>
      <c r="O1049" s="249"/>
      <c r="P1049" s="249"/>
      <c r="Q1049" s="323"/>
      <c r="V1049" s="324"/>
    </row>
    <row r="1050" spans="2:22">
      <c r="B1050" s="210"/>
      <c r="E1050" s="211"/>
      <c r="F1050" s="211"/>
      <c r="G1050" s="216"/>
      <c r="J1050" s="49">
        <v>2813910013</v>
      </c>
      <c r="K1050" s="212">
        <f t="shared" si="182"/>
        <v>42.49</v>
      </c>
      <c r="L1050" s="270">
        <v>36.119999999999997</v>
      </c>
      <c r="M1050" s="270">
        <f t="shared" si="184"/>
        <v>36.119999999999997</v>
      </c>
      <c r="N1050" s="270">
        <f t="shared" si="185"/>
        <v>36.116500000000002</v>
      </c>
      <c r="O1050" s="249"/>
      <c r="P1050" s="249"/>
      <c r="Q1050" s="323"/>
      <c r="V1050" s="324"/>
    </row>
    <row r="1051" spans="2:22">
      <c r="B1051" s="210"/>
      <c r="E1051" s="211"/>
      <c r="F1051" s="211"/>
      <c r="G1051" s="216"/>
      <c r="J1051" s="49">
        <v>2813910014</v>
      </c>
      <c r="K1051" s="212">
        <f t="shared" si="182"/>
        <v>42.5</v>
      </c>
      <c r="L1051" s="270">
        <v>36.130000000000003</v>
      </c>
      <c r="M1051" s="270">
        <f t="shared" si="184"/>
        <v>36.130000000000003</v>
      </c>
      <c r="N1051" s="270">
        <f t="shared" si="185"/>
        <v>36.125</v>
      </c>
      <c r="O1051" s="249"/>
      <c r="P1051" s="249"/>
      <c r="Q1051" s="323"/>
      <c r="V1051" s="324"/>
    </row>
    <row r="1052" spans="2:22">
      <c r="B1052" s="210"/>
      <c r="E1052" s="211"/>
      <c r="F1052" s="211"/>
      <c r="G1052" s="216"/>
      <c r="J1052" s="49">
        <v>2813910015</v>
      </c>
      <c r="K1052" s="212">
        <f t="shared" si="182"/>
        <v>42.5</v>
      </c>
      <c r="L1052" s="270">
        <v>36.130000000000003</v>
      </c>
      <c r="M1052" s="270">
        <f t="shared" si="184"/>
        <v>36.130000000000003</v>
      </c>
      <c r="N1052" s="270">
        <f t="shared" si="185"/>
        <v>36.125</v>
      </c>
      <c r="O1052" s="249"/>
      <c r="P1052" s="249"/>
      <c r="Q1052" s="323"/>
      <c r="V1052" s="324"/>
    </row>
    <row r="1053" spans="2:22">
      <c r="B1053" s="210"/>
      <c r="E1053" s="211"/>
      <c r="F1053" s="211"/>
      <c r="G1053" s="216"/>
      <c r="J1053" s="49">
        <v>2813910016</v>
      </c>
      <c r="K1053" s="212">
        <f t="shared" ref="K1053:K1116" si="186">VLOOKUP(J1053,$Q$14:$V$1164,3,FALSE)</f>
        <v>42.5</v>
      </c>
      <c r="L1053" s="270">
        <v>36.130000000000003</v>
      </c>
      <c r="M1053" s="270">
        <f t="shared" si="184"/>
        <v>36.130000000000003</v>
      </c>
      <c r="N1053" s="270">
        <f t="shared" si="185"/>
        <v>36.125</v>
      </c>
      <c r="O1053" s="249"/>
      <c r="P1053" s="249"/>
      <c r="Q1053" s="323"/>
      <c r="V1053" s="324"/>
    </row>
    <row r="1054" spans="2:22">
      <c r="B1054" s="210"/>
      <c r="E1054" s="211"/>
      <c r="F1054" s="211"/>
      <c r="G1054" s="216"/>
      <c r="J1054" s="49">
        <v>2813910017</v>
      </c>
      <c r="K1054" s="212">
        <f t="shared" si="186"/>
        <v>42.5</v>
      </c>
      <c r="L1054" s="270">
        <v>36.130000000000003</v>
      </c>
      <c r="M1054" s="270">
        <f t="shared" ref="M1054:M1117" si="187">ROUND(N1054,2)</f>
        <v>36.130000000000003</v>
      </c>
      <c r="N1054" s="270">
        <f t="shared" ref="N1054:N1117" si="188">K1054*$N$13</f>
        <v>36.125</v>
      </c>
      <c r="O1054" s="249"/>
      <c r="P1054" s="249"/>
      <c r="Q1054" s="323"/>
      <c r="V1054" s="324"/>
    </row>
    <row r="1055" spans="2:22">
      <c r="B1055" s="210"/>
      <c r="E1055" s="211"/>
      <c r="F1055" s="211"/>
      <c r="G1055" s="216"/>
      <c r="J1055" s="49">
        <v>2813910018</v>
      </c>
      <c r="K1055" s="212">
        <f t="shared" si="186"/>
        <v>65.16</v>
      </c>
      <c r="L1055" s="270">
        <v>55.39</v>
      </c>
      <c r="M1055" s="270">
        <f t="shared" si="187"/>
        <v>55.39</v>
      </c>
      <c r="N1055" s="270">
        <f t="shared" si="188"/>
        <v>55.385999999999996</v>
      </c>
      <c r="O1055" s="249"/>
      <c r="P1055" s="249"/>
      <c r="Q1055" s="323"/>
      <c r="V1055" s="324"/>
    </row>
    <row r="1056" spans="2:22">
      <c r="B1056" s="210"/>
      <c r="E1056" s="211"/>
      <c r="F1056" s="211"/>
      <c r="G1056" s="216"/>
      <c r="J1056" s="49">
        <v>2813910019</v>
      </c>
      <c r="K1056" s="212">
        <f t="shared" si="186"/>
        <v>65.16</v>
      </c>
      <c r="L1056" s="270">
        <v>55.39</v>
      </c>
      <c r="M1056" s="270">
        <f t="shared" si="187"/>
        <v>55.39</v>
      </c>
      <c r="N1056" s="270">
        <f t="shared" si="188"/>
        <v>55.385999999999996</v>
      </c>
      <c r="O1056" s="249"/>
      <c r="P1056" s="249"/>
      <c r="Q1056" s="323"/>
      <c r="V1056" s="324"/>
    </row>
    <row r="1057" spans="2:22">
      <c r="B1057" s="210"/>
      <c r="E1057" s="211"/>
      <c r="F1057" s="211"/>
      <c r="G1057" s="216"/>
      <c r="J1057" s="49">
        <v>2813910020</v>
      </c>
      <c r="K1057" s="212">
        <f t="shared" si="186"/>
        <v>79.28</v>
      </c>
      <c r="L1057" s="270">
        <v>67.39</v>
      </c>
      <c r="M1057" s="270">
        <f t="shared" si="187"/>
        <v>67.39</v>
      </c>
      <c r="N1057" s="270">
        <f t="shared" si="188"/>
        <v>67.388000000000005</v>
      </c>
      <c r="O1057" s="249"/>
      <c r="P1057" s="249"/>
      <c r="Q1057" s="323"/>
      <c r="V1057" s="324"/>
    </row>
    <row r="1058" spans="2:22">
      <c r="B1058" s="210"/>
      <c r="E1058" s="211"/>
      <c r="F1058" s="211"/>
      <c r="G1058" s="216"/>
      <c r="J1058" s="49">
        <v>2813910021</v>
      </c>
      <c r="K1058" s="212">
        <f t="shared" si="186"/>
        <v>65.16</v>
      </c>
      <c r="L1058" s="270">
        <v>55.39</v>
      </c>
      <c r="M1058" s="270">
        <f t="shared" si="187"/>
        <v>55.39</v>
      </c>
      <c r="N1058" s="270">
        <f t="shared" si="188"/>
        <v>55.385999999999996</v>
      </c>
      <c r="O1058" s="249"/>
      <c r="P1058" s="249"/>
      <c r="Q1058" s="323"/>
      <c r="V1058" s="324"/>
    </row>
    <row r="1059" spans="2:22">
      <c r="B1059" s="210"/>
      <c r="E1059" s="211"/>
      <c r="F1059" s="211"/>
      <c r="G1059" s="216"/>
      <c r="J1059" s="49">
        <v>2813910022</v>
      </c>
      <c r="K1059" s="212">
        <f t="shared" si="186"/>
        <v>65.19</v>
      </c>
      <c r="L1059" s="270">
        <v>55.41</v>
      </c>
      <c r="M1059" s="270">
        <f t="shared" si="187"/>
        <v>55.41</v>
      </c>
      <c r="N1059" s="270">
        <f t="shared" si="188"/>
        <v>55.411499999999997</v>
      </c>
      <c r="O1059" s="249"/>
      <c r="P1059" s="249"/>
      <c r="Q1059" s="323"/>
      <c r="V1059" s="324"/>
    </row>
    <row r="1060" spans="2:22">
      <c r="B1060" s="210"/>
      <c r="E1060" s="211"/>
      <c r="F1060" s="211"/>
      <c r="G1060" s="216"/>
      <c r="J1060" s="49">
        <v>2813910023</v>
      </c>
      <c r="K1060" s="212">
        <f t="shared" si="186"/>
        <v>65.16</v>
      </c>
      <c r="L1060" s="270">
        <v>55.39</v>
      </c>
      <c r="M1060" s="270">
        <f t="shared" si="187"/>
        <v>55.39</v>
      </c>
      <c r="N1060" s="270">
        <f t="shared" si="188"/>
        <v>55.385999999999996</v>
      </c>
      <c r="O1060" s="249"/>
      <c r="P1060" s="249"/>
      <c r="Q1060" s="323"/>
      <c r="V1060" s="324"/>
    </row>
    <row r="1061" spans="2:22">
      <c r="B1061" s="210"/>
      <c r="E1061" s="211"/>
      <c r="F1061" s="211"/>
      <c r="G1061" s="216"/>
      <c r="J1061" s="49">
        <v>2813910024</v>
      </c>
      <c r="K1061" s="212">
        <f t="shared" si="186"/>
        <v>65.19</v>
      </c>
      <c r="L1061" s="270">
        <v>55.41</v>
      </c>
      <c r="M1061" s="270">
        <f t="shared" si="187"/>
        <v>55.41</v>
      </c>
      <c r="N1061" s="270">
        <f t="shared" si="188"/>
        <v>55.411499999999997</v>
      </c>
      <c r="O1061" s="249"/>
      <c r="P1061" s="249"/>
      <c r="Q1061" s="323"/>
      <c r="V1061" s="324"/>
    </row>
    <row r="1062" spans="2:22">
      <c r="B1062" s="210"/>
      <c r="E1062" s="211"/>
      <c r="F1062" s="211"/>
      <c r="G1062" s="216"/>
      <c r="J1062" s="49">
        <v>2813910025</v>
      </c>
      <c r="K1062" s="212">
        <f t="shared" si="186"/>
        <v>65.16</v>
      </c>
      <c r="L1062" s="270">
        <v>55.39</v>
      </c>
      <c r="M1062" s="270">
        <f t="shared" si="187"/>
        <v>55.39</v>
      </c>
      <c r="N1062" s="270">
        <f t="shared" si="188"/>
        <v>55.385999999999996</v>
      </c>
      <c r="O1062" s="249"/>
      <c r="P1062" s="249"/>
      <c r="Q1062" s="323"/>
      <c r="V1062" s="324"/>
    </row>
    <row r="1063" spans="2:22">
      <c r="B1063" s="210"/>
      <c r="E1063" s="211"/>
      <c r="F1063" s="211"/>
      <c r="G1063" s="216"/>
      <c r="J1063" s="49">
        <v>2813910026</v>
      </c>
      <c r="K1063" s="212">
        <f t="shared" si="186"/>
        <v>65.16</v>
      </c>
      <c r="L1063" s="270">
        <v>55.39</v>
      </c>
      <c r="M1063" s="270">
        <f t="shared" si="187"/>
        <v>55.39</v>
      </c>
      <c r="N1063" s="270">
        <f t="shared" si="188"/>
        <v>55.385999999999996</v>
      </c>
      <c r="O1063" s="249"/>
      <c r="P1063" s="249"/>
      <c r="Q1063" s="323"/>
      <c r="V1063" s="324"/>
    </row>
    <row r="1064" spans="2:22">
      <c r="B1064" s="210"/>
      <c r="E1064" s="211"/>
      <c r="F1064" s="211"/>
      <c r="G1064" s="216"/>
      <c r="J1064" s="49">
        <v>2813910027</v>
      </c>
      <c r="K1064" s="212">
        <f t="shared" si="186"/>
        <v>8.4600000000000009</v>
      </c>
      <c r="L1064" s="270">
        <v>7.19</v>
      </c>
      <c r="M1064" s="270">
        <f t="shared" si="187"/>
        <v>7.19</v>
      </c>
      <c r="N1064" s="270">
        <f t="shared" si="188"/>
        <v>7.1910000000000007</v>
      </c>
      <c r="O1064" s="249"/>
      <c r="P1064" s="249"/>
      <c r="Q1064" s="323"/>
      <c r="V1064" s="324"/>
    </row>
    <row r="1065" spans="2:22">
      <c r="B1065" s="210"/>
      <c r="E1065" s="211"/>
      <c r="F1065" s="211"/>
      <c r="G1065" s="216"/>
      <c r="J1065" s="49">
        <v>2813910028</v>
      </c>
      <c r="K1065" s="212">
        <f t="shared" si="186"/>
        <v>8.4600000000000009</v>
      </c>
      <c r="L1065" s="270">
        <v>7.19</v>
      </c>
      <c r="M1065" s="270">
        <f t="shared" si="187"/>
        <v>7.19</v>
      </c>
      <c r="N1065" s="270">
        <f t="shared" si="188"/>
        <v>7.1910000000000007</v>
      </c>
      <c r="O1065" s="249"/>
      <c r="P1065" s="249"/>
      <c r="Q1065" s="323"/>
      <c r="V1065" s="324"/>
    </row>
    <row r="1066" spans="2:22">
      <c r="B1066" s="210"/>
      <c r="E1066" s="211"/>
      <c r="F1066" s="211"/>
      <c r="G1066" s="216"/>
      <c r="J1066" s="49">
        <v>2813910029</v>
      </c>
      <c r="K1066" s="212">
        <f t="shared" si="186"/>
        <v>8.65</v>
      </c>
      <c r="L1066" s="270">
        <v>7.35</v>
      </c>
      <c r="M1066" s="270">
        <f t="shared" si="187"/>
        <v>7.35</v>
      </c>
      <c r="N1066" s="270">
        <f t="shared" si="188"/>
        <v>7.3525</v>
      </c>
      <c r="O1066" s="249"/>
      <c r="P1066" s="249"/>
      <c r="Q1066" s="323"/>
      <c r="V1066" s="324"/>
    </row>
    <row r="1067" spans="2:22">
      <c r="B1067" s="210"/>
      <c r="E1067" s="211"/>
      <c r="F1067" s="211"/>
      <c r="G1067" s="216"/>
      <c r="J1067" s="49">
        <v>2813910030</v>
      </c>
      <c r="K1067" s="212">
        <f t="shared" si="186"/>
        <v>8.4600000000000009</v>
      </c>
      <c r="L1067" s="270">
        <v>7.19</v>
      </c>
      <c r="M1067" s="270">
        <f t="shared" si="187"/>
        <v>7.19</v>
      </c>
      <c r="N1067" s="270">
        <f t="shared" si="188"/>
        <v>7.1910000000000007</v>
      </c>
      <c r="O1067" s="249"/>
      <c r="P1067" s="249"/>
      <c r="Q1067" s="323"/>
      <c r="V1067" s="324"/>
    </row>
    <row r="1068" spans="2:22">
      <c r="B1068" s="210"/>
      <c r="E1068" s="211"/>
      <c r="F1068" s="211"/>
      <c r="G1068" s="216"/>
      <c r="J1068" s="49">
        <v>2813910031</v>
      </c>
      <c r="K1068" s="212">
        <f t="shared" si="186"/>
        <v>8.7200000000000006</v>
      </c>
      <c r="L1068" s="270">
        <v>7.41</v>
      </c>
      <c r="M1068" s="270">
        <f t="shared" si="187"/>
        <v>7.41</v>
      </c>
      <c r="N1068" s="270">
        <f t="shared" si="188"/>
        <v>7.4119999999999999</v>
      </c>
      <c r="O1068" s="249"/>
      <c r="P1068" s="249"/>
      <c r="Q1068" s="323"/>
      <c r="V1068" s="324"/>
    </row>
    <row r="1069" spans="2:22">
      <c r="B1069" s="210"/>
      <c r="E1069" s="211"/>
      <c r="F1069" s="211"/>
      <c r="G1069" s="216"/>
      <c r="J1069" s="49">
        <v>2813910032</v>
      </c>
      <c r="K1069" s="212">
        <f t="shared" si="186"/>
        <v>8.9600000000000009</v>
      </c>
      <c r="L1069" s="270">
        <v>7.62</v>
      </c>
      <c r="M1069" s="270">
        <f t="shared" si="187"/>
        <v>7.62</v>
      </c>
      <c r="N1069" s="270">
        <f t="shared" si="188"/>
        <v>7.6160000000000005</v>
      </c>
      <c r="O1069" s="249"/>
      <c r="P1069" s="249"/>
      <c r="Q1069" s="323"/>
      <c r="V1069" s="324"/>
    </row>
    <row r="1070" spans="2:22">
      <c r="B1070" s="210"/>
      <c r="E1070" s="211"/>
      <c r="F1070" s="211"/>
      <c r="G1070" s="216"/>
      <c r="J1070" s="49">
        <v>2813910033</v>
      </c>
      <c r="K1070" s="212">
        <f t="shared" si="186"/>
        <v>9.09</v>
      </c>
      <c r="L1070" s="270">
        <v>7.73</v>
      </c>
      <c r="M1070" s="270">
        <f t="shared" si="187"/>
        <v>7.73</v>
      </c>
      <c r="N1070" s="270">
        <f t="shared" si="188"/>
        <v>7.7264999999999997</v>
      </c>
      <c r="O1070" s="249"/>
      <c r="P1070" s="249"/>
      <c r="Q1070" s="323"/>
      <c r="V1070" s="324"/>
    </row>
    <row r="1071" spans="2:22">
      <c r="B1071" s="210"/>
      <c r="E1071" s="211"/>
      <c r="F1071" s="211"/>
      <c r="G1071" s="216"/>
      <c r="J1071" s="49">
        <v>2813910034</v>
      </c>
      <c r="K1071" s="212">
        <f t="shared" si="186"/>
        <v>9.07</v>
      </c>
      <c r="L1071" s="270">
        <v>7.71</v>
      </c>
      <c r="M1071" s="270">
        <f t="shared" si="187"/>
        <v>7.71</v>
      </c>
      <c r="N1071" s="270">
        <f t="shared" si="188"/>
        <v>7.7095000000000002</v>
      </c>
      <c r="O1071" s="249"/>
      <c r="P1071" s="249"/>
      <c r="Q1071" s="323"/>
      <c r="V1071" s="324"/>
    </row>
    <row r="1072" spans="2:22">
      <c r="B1072" s="210"/>
      <c r="E1072" s="211"/>
      <c r="F1072" s="211"/>
      <c r="G1072" s="216"/>
      <c r="J1072" s="49">
        <v>2813910035</v>
      </c>
      <c r="K1072" s="212">
        <f t="shared" si="186"/>
        <v>10.210000000000001</v>
      </c>
      <c r="L1072" s="270">
        <v>8.68</v>
      </c>
      <c r="M1072" s="270">
        <f t="shared" si="187"/>
        <v>8.68</v>
      </c>
      <c r="N1072" s="270">
        <f t="shared" si="188"/>
        <v>8.6784999999999997</v>
      </c>
      <c r="O1072" s="249"/>
      <c r="P1072" s="249"/>
      <c r="Q1072" s="323"/>
      <c r="V1072" s="324"/>
    </row>
    <row r="1073" spans="2:22">
      <c r="B1073" s="210"/>
      <c r="E1073" s="211"/>
      <c r="F1073" s="211"/>
      <c r="G1073" s="216"/>
      <c r="J1073" s="49">
        <v>2813910036</v>
      </c>
      <c r="K1073" s="212">
        <f t="shared" si="186"/>
        <v>32.04</v>
      </c>
      <c r="L1073" s="270">
        <v>27.23</v>
      </c>
      <c r="M1073" s="270">
        <f t="shared" si="187"/>
        <v>27.23</v>
      </c>
      <c r="N1073" s="270">
        <f t="shared" si="188"/>
        <v>27.233999999999998</v>
      </c>
      <c r="O1073" s="249"/>
      <c r="P1073" s="249"/>
      <c r="Q1073" s="323"/>
      <c r="V1073" s="324"/>
    </row>
    <row r="1074" spans="2:22">
      <c r="B1074" s="210"/>
      <c r="E1074" s="211"/>
      <c r="F1074" s="211"/>
      <c r="G1074" s="216"/>
      <c r="J1074" s="49">
        <v>2813910037</v>
      </c>
      <c r="K1074" s="212">
        <f t="shared" si="186"/>
        <v>44.7</v>
      </c>
      <c r="L1074" s="270">
        <v>38</v>
      </c>
      <c r="M1074" s="270">
        <f t="shared" si="187"/>
        <v>38</v>
      </c>
      <c r="N1074" s="270">
        <f t="shared" si="188"/>
        <v>37.995000000000005</v>
      </c>
      <c r="O1074" s="249"/>
      <c r="P1074" s="249"/>
      <c r="Q1074" s="323"/>
      <c r="V1074" s="324"/>
    </row>
    <row r="1075" spans="2:22">
      <c r="B1075" s="210"/>
      <c r="E1075" s="211"/>
      <c r="F1075" s="211"/>
      <c r="G1075" s="216"/>
      <c r="J1075" s="49">
        <v>2813910038</v>
      </c>
      <c r="K1075" s="212">
        <f t="shared" si="186"/>
        <v>1.69</v>
      </c>
      <c r="L1075" s="270">
        <v>1.44</v>
      </c>
      <c r="M1075" s="270">
        <f t="shared" si="187"/>
        <v>1.44</v>
      </c>
      <c r="N1075" s="270">
        <f t="shared" si="188"/>
        <v>1.4364999999999999</v>
      </c>
      <c r="O1075" s="249"/>
      <c r="P1075" s="249"/>
      <c r="Q1075" s="323"/>
      <c r="V1075" s="324"/>
    </row>
    <row r="1076" spans="2:22">
      <c r="B1076" s="210"/>
      <c r="E1076" s="211"/>
      <c r="F1076" s="211"/>
      <c r="G1076" s="216"/>
      <c r="J1076" s="49">
        <v>2813910039</v>
      </c>
      <c r="K1076" s="212">
        <f t="shared" si="186"/>
        <v>1.69</v>
      </c>
      <c r="L1076" s="270">
        <v>1.44</v>
      </c>
      <c r="M1076" s="270">
        <f t="shared" si="187"/>
        <v>1.44</v>
      </c>
      <c r="N1076" s="270">
        <f t="shared" si="188"/>
        <v>1.4364999999999999</v>
      </c>
      <c r="O1076" s="249"/>
      <c r="P1076" s="249"/>
      <c r="Q1076" s="323"/>
      <c r="V1076" s="324"/>
    </row>
    <row r="1077" spans="2:22">
      <c r="B1077" s="210"/>
      <c r="E1077" s="211"/>
      <c r="F1077" s="211"/>
      <c r="G1077" s="216"/>
      <c r="J1077" s="49">
        <v>2813910040</v>
      </c>
      <c r="K1077" s="212">
        <f t="shared" si="186"/>
        <v>2.5</v>
      </c>
      <c r="L1077" s="270">
        <v>2.13</v>
      </c>
      <c r="M1077" s="270">
        <f t="shared" si="187"/>
        <v>2.13</v>
      </c>
      <c r="N1077" s="270">
        <f t="shared" si="188"/>
        <v>2.125</v>
      </c>
      <c r="O1077" s="249"/>
      <c r="P1077" s="249"/>
      <c r="Q1077" s="323"/>
      <c r="V1077" s="324"/>
    </row>
    <row r="1078" spans="2:22">
      <c r="B1078" s="210"/>
      <c r="E1078" s="211"/>
      <c r="F1078" s="211"/>
      <c r="G1078" s="216"/>
      <c r="J1078" s="49">
        <v>2813910041</v>
      </c>
      <c r="K1078" s="212">
        <f t="shared" si="186"/>
        <v>2.63</v>
      </c>
      <c r="L1078" s="270">
        <v>2.2400000000000002</v>
      </c>
      <c r="M1078" s="270">
        <f t="shared" si="187"/>
        <v>2.2400000000000002</v>
      </c>
      <c r="N1078" s="270">
        <f t="shared" si="188"/>
        <v>2.2355</v>
      </c>
      <c r="O1078" s="249"/>
      <c r="P1078" s="249"/>
      <c r="Q1078" s="323"/>
      <c r="V1078" s="324"/>
    </row>
    <row r="1079" spans="2:22">
      <c r="B1079" s="210"/>
      <c r="E1079" s="211"/>
      <c r="F1079" s="211"/>
      <c r="G1079" s="216"/>
      <c r="J1079" s="49">
        <v>2813910042</v>
      </c>
      <c r="K1079" s="212">
        <f t="shared" si="186"/>
        <v>3.04</v>
      </c>
      <c r="L1079" s="270">
        <v>2.58</v>
      </c>
      <c r="M1079" s="270">
        <f t="shared" si="187"/>
        <v>2.58</v>
      </c>
      <c r="N1079" s="270">
        <f t="shared" si="188"/>
        <v>2.5840000000000001</v>
      </c>
      <c r="O1079" s="249"/>
      <c r="P1079" s="249"/>
      <c r="Q1079" s="323"/>
      <c r="V1079" s="324"/>
    </row>
    <row r="1080" spans="2:22">
      <c r="B1080" s="210"/>
      <c r="E1080" s="211"/>
      <c r="F1080" s="211"/>
      <c r="G1080" s="216"/>
      <c r="J1080" s="49">
        <v>2813910043</v>
      </c>
      <c r="K1080" s="212">
        <f t="shared" si="186"/>
        <v>4.84</v>
      </c>
      <c r="L1080" s="270">
        <v>4.1100000000000003</v>
      </c>
      <c r="M1080" s="270">
        <f t="shared" si="187"/>
        <v>4.1100000000000003</v>
      </c>
      <c r="N1080" s="270">
        <f t="shared" si="188"/>
        <v>4.1139999999999999</v>
      </c>
      <c r="O1080" s="249"/>
      <c r="P1080" s="249"/>
      <c r="Q1080" s="323"/>
      <c r="V1080" s="324"/>
    </row>
    <row r="1081" spans="2:22">
      <c r="B1081" s="210"/>
      <c r="E1081" s="211"/>
      <c r="F1081" s="211"/>
      <c r="G1081" s="216"/>
      <c r="J1081" s="49">
        <v>2813910044</v>
      </c>
      <c r="K1081" s="212">
        <f t="shared" si="186"/>
        <v>2.96</v>
      </c>
      <c r="L1081" s="270">
        <v>2.52</v>
      </c>
      <c r="M1081" s="270">
        <f t="shared" si="187"/>
        <v>2.52</v>
      </c>
      <c r="N1081" s="270">
        <f t="shared" si="188"/>
        <v>2.516</v>
      </c>
      <c r="O1081" s="249"/>
      <c r="P1081" s="249"/>
      <c r="Q1081" s="323"/>
      <c r="V1081" s="324"/>
    </row>
    <row r="1082" spans="2:22">
      <c r="B1082" s="210"/>
      <c r="E1082" s="211"/>
      <c r="F1082" s="211"/>
      <c r="G1082" s="216"/>
      <c r="J1082" s="49">
        <v>2813910045</v>
      </c>
      <c r="K1082" s="212">
        <f t="shared" si="186"/>
        <v>3.76</v>
      </c>
      <c r="L1082" s="270">
        <v>3.2</v>
      </c>
      <c r="M1082" s="270">
        <f t="shared" si="187"/>
        <v>3.2</v>
      </c>
      <c r="N1082" s="270">
        <f t="shared" si="188"/>
        <v>3.1959999999999997</v>
      </c>
      <c r="O1082" s="249"/>
      <c r="P1082" s="249"/>
      <c r="Q1082" s="323"/>
      <c r="V1082" s="324"/>
    </row>
    <row r="1083" spans="2:22">
      <c r="B1083" s="210"/>
      <c r="E1083" s="211"/>
      <c r="F1083" s="211"/>
      <c r="G1083" s="216"/>
      <c r="J1083" s="49">
        <v>2813910046</v>
      </c>
      <c r="K1083" s="212">
        <f t="shared" si="186"/>
        <v>4.78</v>
      </c>
      <c r="L1083" s="270">
        <v>4.0599999999999996</v>
      </c>
      <c r="M1083" s="270">
        <f t="shared" si="187"/>
        <v>4.0599999999999996</v>
      </c>
      <c r="N1083" s="270">
        <f t="shared" si="188"/>
        <v>4.0629999999999997</v>
      </c>
      <c r="O1083" s="249"/>
      <c r="P1083" s="249"/>
      <c r="Q1083" s="323"/>
      <c r="V1083" s="324"/>
    </row>
    <row r="1084" spans="2:22">
      <c r="B1084" s="210"/>
      <c r="E1084" s="211"/>
      <c r="F1084" s="211"/>
      <c r="G1084" s="216"/>
      <c r="J1084" s="49">
        <v>2813910047</v>
      </c>
      <c r="K1084" s="212">
        <f t="shared" si="186"/>
        <v>0.5</v>
      </c>
      <c r="L1084" s="270">
        <v>0.43</v>
      </c>
      <c r="M1084" s="270">
        <f t="shared" si="187"/>
        <v>0.43</v>
      </c>
      <c r="N1084" s="270">
        <f t="shared" si="188"/>
        <v>0.42499999999999999</v>
      </c>
      <c r="O1084" s="249"/>
      <c r="P1084" s="249"/>
      <c r="Q1084" s="323"/>
      <c r="V1084" s="324"/>
    </row>
    <row r="1085" spans="2:22">
      <c r="B1085" s="210"/>
      <c r="E1085" s="211"/>
      <c r="F1085" s="211"/>
      <c r="G1085" s="216"/>
      <c r="J1085" s="49">
        <v>2813910048</v>
      </c>
      <c r="K1085" s="212">
        <f t="shared" si="186"/>
        <v>0.53</v>
      </c>
      <c r="L1085" s="270">
        <v>0.45</v>
      </c>
      <c r="M1085" s="270">
        <f t="shared" si="187"/>
        <v>0.45</v>
      </c>
      <c r="N1085" s="270">
        <f t="shared" si="188"/>
        <v>0.45050000000000001</v>
      </c>
      <c r="O1085" s="249"/>
      <c r="P1085" s="249"/>
      <c r="Q1085" s="323"/>
      <c r="V1085" s="324"/>
    </row>
    <row r="1086" spans="2:22">
      <c r="B1086" s="210"/>
      <c r="E1086" s="211"/>
      <c r="F1086" s="211"/>
      <c r="G1086" s="216"/>
      <c r="J1086" s="49">
        <v>2813910049</v>
      </c>
      <c r="K1086" s="212">
        <f t="shared" si="186"/>
        <v>0.6</v>
      </c>
      <c r="L1086" s="270">
        <v>0.51</v>
      </c>
      <c r="M1086" s="270">
        <f t="shared" si="187"/>
        <v>0.51</v>
      </c>
      <c r="N1086" s="270">
        <f t="shared" si="188"/>
        <v>0.51</v>
      </c>
      <c r="O1086" s="249"/>
      <c r="P1086" s="249"/>
      <c r="Q1086" s="323"/>
      <c r="V1086" s="324"/>
    </row>
    <row r="1087" spans="2:22">
      <c r="B1087" s="210"/>
      <c r="E1087" s="211"/>
      <c r="F1087" s="211"/>
      <c r="G1087" s="216"/>
      <c r="J1087" s="49">
        <v>2813910050</v>
      </c>
      <c r="K1087" s="212">
        <f t="shared" si="186"/>
        <v>1.1000000000000001</v>
      </c>
      <c r="L1087" s="270">
        <v>0.94</v>
      </c>
      <c r="M1087" s="270">
        <f t="shared" si="187"/>
        <v>0.94</v>
      </c>
      <c r="N1087" s="270">
        <f t="shared" si="188"/>
        <v>0.93500000000000005</v>
      </c>
      <c r="O1087" s="249"/>
      <c r="P1087" s="249"/>
      <c r="Q1087" s="323"/>
      <c r="V1087" s="324"/>
    </row>
    <row r="1088" spans="2:22">
      <c r="B1088" s="210"/>
      <c r="E1088" s="211"/>
      <c r="F1088" s="211"/>
      <c r="G1088" s="216"/>
      <c r="J1088" s="49">
        <v>2813910051</v>
      </c>
      <c r="K1088" s="212">
        <f t="shared" si="186"/>
        <v>1.1100000000000001</v>
      </c>
      <c r="L1088" s="270">
        <v>0.94</v>
      </c>
      <c r="M1088" s="270">
        <f t="shared" si="187"/>
        <v>0.94</v>
      </c>
      <c r="N1088" s="270">
        <f t="shared" si="188"/>
        <v>0.94350000000000001</v>
      </c>
      <c r="O1088" s="249"/>
      <c r="P1088" s="249"/>
      <c r="Q1088" s="323"/>
      <c r="V1088" s="324"/>
    </row>
    <row r="1089" spans="2:22">
      <c r="B1089" s="210"/>
      <c r="E1089" s="211"/>
      <c r="F1089" s="211"/>
      <c r="G1089" s="216"/>
      <c r="J1089" s="49">
        <v>2813910052</v>
      </c>
      <c r="K1089" s="212">
        <f t="shared" si="186"/>
        <v>1.1499999999999999</v>
      </c>
      <c r="L1089" s="270">
        <v>0.98</v>
      </c>
      <c r="M1089" s="270">
        <f t="shared" si="187"/>
        <v>0.98</v>
      </c>
      <c r="N1089" s="270">
        <f t="shared" si="188"/>
        <v>0.97749999999999992</v>
      </c>
      <c r="O1089" s="249"/>
      <c r="P1089" s="249"/>
      <c r="Q1089" s="323"/>
      <c r="V1089" s="324"/>
    </row>
    <row r="1090" spans="2:22">
      <c r="B1090" s="210"/>
      <c r="E1090" s="211"/>
      <c r="F1090" s="211"/>
      <c r="G1090" s="216"/>
      <c r="J1090" s="49">
        <v>2813910053</v>
      </c>
      <c r="K1090" s="212">
        <f t="shared" si="186"/>
        <v>1.21</v>
      </c>
      <c r="L1090" s="270">
        <v>1.03</v>
      </c>
      <c r="M1090" s="270">
        <f t="shared" si="187"/>
        <v>1.03</v>
      </c>
      <c r="N1090" s="270">
        <f t="shared" si="188"/>
        <v>1.0285</v>
      </c>
      <c r="O1090" s="249"/>
      <c r="P1090" s="249"/>
      <c r="Q1090" s="323"/>
      <c r="V1090" s="322"/>
    </row>
    <row r="1091" spans="2:22">
      <c r="B1091" s="210"/>
      <c r="E1091" s="211"/>
      <c r="F1091" s="211"/>
      <c r="G1091" s="216"/>
      <c r="J1091" s="49">
        <v>2813910054</v>
      </c>
      <c r="K1091" s="212">
        <f t="shared" si="186"/>
        <v>2.6</v>
      </c>
      <c r="L1091" s="270">
        <v>2.21</v>
      </c>
      <c r="M1091" s="270">
        <f t="shared" si="187"/>
        <v>2.21</v>
      </c>
      <c r="N1091" s="270">
        <f t="shared" si="188"/>
        <v>2.21</v>
      </c>
      <c r="O1091" s="249"/>
      <c r="P1091" s="249"/>
      <c r="Q1091" s="323"/>
      <c r="V1091" s="324"/>
    </row>
    <row r="1092" spans="2:22">
      <c r="B1092" s="210"/>
      <c r="E1092" s="211"/>
      <c r="F1092" s="211"/>
      <c r="G1092" s="216"/>
      <c r="J1092" s="49">
        <v>2813910055</v>
      </c>
      <c r="K1092" s="212">
        <f t="shared" si="186"/>
        <v>4.57</v>
      </c>
      <c r="L1092" s="270">
        <v>3.88</v>
      </c>
      <c r="M1092" s="270">
        <f t="shared" si="187"/>
        <v>3.88</v>
      </c>
      <c r="N1092" s="270">
        <f t="shared" si="188"/>
        <v>3.8845000000000001</v>
      </c>
      <c r="O1092" s="249"/>
      <c r="P1092" s="249"/>
      <c r="Q1092" s="323"/>
      <c r="V1092" s="324"/>
    </row>
    <row r="1093" spans="2:22">
      <c r="B1093" s="210"/>
      <c r="E1093" s="211"/>
      <c r="F1093" s="211"/>
      <c r="G1093" s="216"/>
      <c r="J1093" s="49">
        <v>2813910056</v>
      </c>
      <c r="K1093" s="212">
        <f t="shared" si="186"/>
        <v>2.89</v>
      </c>
      <c r="L1093" s="270">
        <v>2.46</v>
      </c>
      <c r="M1093" s="270">
        <f t="shared" si="187"/>
        <v>2.46</v>
      </c>
      <c r="N1093" s="270">
        <f t="shared" si="188"/>
        <v>2.4565000000000001</v>
      </c>
      <c r="O1093" s="249"/>
      <c r="P1093" s="249"/>
      <c r="Q1093" s="323"/>
      <c r="V1093" s="324"/>
    </row>
    <row r="1094" spans="2:22">
      <c r="B1094" s="210"/>
      <c r="E1094" s="211"/>
      <c r="F1094" s="211"/>
      <c r="G1094" s="216"/>
      <c r="J1094" s="49">
        <v>2813910057</v>
      </c>
      <c r="K1094" s="212">
        <f t="shared" si="186"/>
        <v>3.14</v>
      </c>
      <c r="L1094" s="270">
        <v>2.67</v>
      </c>
      <c r="M1094" s="270">
        <f t="shared" si="187"/>
        <v>2.67</v>
      </c>
      <c r="N1094" s="270">
        <f t="shared" si="188"/>
        <v>2.669</v>
      </c>
      <c r="O1094" s="249"/>
      <c r="P1094" s="249"/>
      <c r="Q1094" s="323"/>
      <c r="V1094" s="324"/>
    </row>
    <row r="1095" spans="2:22">
      <c r="B1095" s="210"/>
      <c r="E1095" s="211"/>
      <c r="F1095" s="211"/>
      <c r="G1095" s="216"/>
      <c r="J1095" s="49">
        <v>2813910058</v>
      </c>
      <c r="K1095" s="212">
        <f t="shared" si="186"/>
        <v>3.6</v>
      </c>
      <c r="L1095" s="270">
        <v>3.06</v>
      </c>
      <c r="M1095" s="270">
        <f t="shared" si="187"/>
        <v>3.06</v>
      </c>
      <c r="N1095" s="270">
        <f t="shared" si="188"/>
        <v>3.06</v>
      </c>
      <c r="O1095" s="249"/>
      <c r="P1095" s="249"/>
      <c r="Q1095" s="323"/>
      <c r="V1095" s="324"/>
    </row>
    <row r="1096" spans="2:22">
      <c r="B1096" s="210"/>
      <c r="E1096" s="211"/>
      <c r="F1096" s="211"/>
      <c r="G1096" s="216"/>
      <c r="J1096" s="49">
        <v>2813910059</v>
      </c>
      <c r="K1096" s="212">
        <f t="shared" si="186"/>
        <v>5.51</v>
      </c>
      <c r="L1096" s="270">
        <v>4.68</v>
      </c>
      <c r="M1096" s="270">
        <f t="shared" si="187"/>
        <v>4.68</v>
      </c>
      <c r="N1096" s="270">
        <f t="shared" si="188"/>
        <v>4.6834999999999996</v>
      </c>
      <c r="O1096" s="249"/>
      <c r="P1096" s="249"/>
      <c r="Q1096" s="323"/>
      <c r="V1096" s="324"/>
    </row>
    <row r="1097" spans="2:22">
      <c r="B1097" s="210"/>
      <c r="E1097" s="211"/>
      <c r="F1097" s="211"/>
      <c r="G1097" s="216"/>
      <c r="J1097" s="49">
        <v>2813910060</v>
      </c>
      <c r="K1097" s="212">
        <f t="shared" si="186"/>
        <v>5.99</v>
      </c>
      <c r="L1097" s="270">
        <v>5.09</v>
      </c>
      <c r="M1097" s="270">
        <f t="shared" si="187"/>
        <v>5.09</v>
      </c>
      <c r="N1097" s="270">
        <f t="shared" si="188"/>
        <v>5.0914999999999999</v>
      </c>
      <c r="O1097" s="249"/>
      <c r="P1097" s="249"/>
      <c r="Q1097" s="323"/>
      <c r="V1097" s="324"/>
    </row>
    <row r="1098" spans="2:22">
      <c r="B1098" s="210"/>
      <c r="E1098" s="211"/>
      <c r="F1098" s="211"/>
      <c r="G1098" s="216"/>
      <c r="J1098" s="49">
        <v>2813910061</v>
      </c>
      <c r="K1098" s="212">
        <f t="shared" si="186"/>
        <v>6.12</v>
      </c>
      <c r="L1098" s="270">
        <v>5.2</v>
      </c>
      <c r="M1098" s="270">
        <f t="shared" si="187"/>
        <v>5.2</v>
      </c>
      <c r="N1098" s="270">
        <f t="shared" si="188"/>
        <v>5.202</v>
      </c>
      <c r="O1098" s="249"/>
      <c r="P1098" s="249"/>
      <c r="Q1098" s="323"/>
      <c r="V1098" s="322"/>
    </row>
    <row r="1099" spans="2:22">
      <c r="B1099" s="210"/>
      <c r="E1099" s="211"/>
      <c r="F1099" s="211"/>
      <c r="G1099" s="216"/>
      <c r="J1099" s="49">
        <v>2813910062</v>
      </c>
      <c r="K1099" s="212">
        <f t="shared" si="186"/>
        <v>4.17</v>
      </c>
      <c r="L1099" s="270">
        <v>3.54</v>
      </c>
      <c r="M1099" s="270">
        <f t="shared" si="187"/>
        <v>3.54</v>
      </c>
      <c r="N1099" s="270">
        <f t="shared" si="188"/>
        <v>3.5444999999999998</v>
      </c>
      <c r="O1099" s="249"/>
      <c r="P1099" s="249"/>
      <c r="Q1099" s="323"/>
      <c r="V1099" s="322"/>
    </row>
    <row r="1100" spans="2:22">
      <c r="B1100" s="210"/>
      <c r="E1100" s="211"/>
      <c r="F1100" s="211"/>
      <c r="G1100" s="216"/>
      <c r="J1100" s="49">
        <v>2813910063</v>
      </c>
      <c r="K1100" s="212">
        <f t="shared" si="186"/>
        <v>3.26</v>
      </c>
      <c r="L1100" s="270">
        <v>2.77</v>
      </c>
      <c r="M1100" s="270">
        <f t="shared" si="187"/>
        <v>2.77</v>
      </c>
      <c r="N1100" s="270">
        <f t="shared" si="188"/>
        <v>2.7709999999999999</v>
      </c>
      <c r="O1100" s="249"/>
      <c r="P1100" s="249"/>
      <c r="Q1100" s="323"/>
      <c r="V1100" s="322"/>
    </row>
    <row r="1101" spans="2:22">
      <c r="B1101" s="210"/>
      <c r="E1101" s="211"/>
      <c r="F1101" s="211"/>
      <c r="G1101" s="216"/>
      <c r="J1101" s="49">
        <v>2813910064</v>
      </c>
      <c r="K1101" s="212">
        <f t="shared" si="186"/>
        <v>4.22</v>
      </c>
      <c r="L1101" s="270">
        <v>3.59</v>
      </c>
      <c r="M1101" s="270">
        <f t="shared" si="187"/>
        <v>3.59</v>
      </c>
      <c r="N1101" s="270">
        <f t="shared" si="188"/>
        <v>3.5869999999999997</v>
      </c>
      <c r="O1101" s="249"/>
      <c r="P1101" s="249"/>
      <c r="Q1101" s="323"/>
      <c r="V1101" s="322"/>
    </row>
    <row r="1102" spans="2:22">
      <c r="B1102" s="210"/>
      <c r="E1102" s="211"/>
      <c r="F1102" s="211"/>
      <c r="G1102" s="216"/>
      <c r="J1102" s="49">
        <v>2813910065</v>
      </c>
      <c r="K1102" s="212">
        <f t="shared" si="186"/>
        <v>4.17</v>
      </c>
      <c r="L1102" s="270">
        <v>3.54</v>
      </c>
      <c r="M1102" s="270">
        <f t="shared" si="187"/>
        <v>3.54</v>
      </c>
      <c r="N1102" s="270">
        <f t="shared" si="188"/>
        <v>3.5444999999999998</v>
      </c>
      <c r="O1102" s="249"/>
      <c r="P1102" s="249"/>
      <c r="Q1102" s="323"/>
      <c r="V1102" s="322"/>
    </row>
    <row r="1103" spans="2:22">
      <c r="B1103" s="210"/>
      <c r="E1103" s="211"/>
      <c r="F1103" s="211"/>
      <c r="G1103" s="216"/>
      <c r="J1103" s="49">
        <v>2813910066</v>
      </c>
      <c r="K1103" s="212">
        <f t="shared" si="186"/>
        <v>8.23</v>
      </c>
      <c r="L1103" s="270">
        <v>7</v>
      </c>
      <c r="M1103" s="270">
        <f t="shared" si="187"/>
        <v>7</v>
      </c>
      <c r="N1103" s="270">
        <f t="shared" si="188"/>
        <v>6.9954999999999998</v>
      </c>
      <c r="O1103" s="249"/>
      <c r="P1103" s="249"/>
      <c r="Q1103" s="323"/>
      <c r="V1103" s="322"/>
    </row>
    <row r="1104" spans="2:22">
      <c r="B1104" s="210"/>
      <c r="E1104" s="211"/>
      <c r="F1104" s="211"/>
      <c r="G1104" s="216"/>
      <c r="J1104" s="49">
        <v>2813910067</v>
      </c>
      <c r="K1104" s="212">
        <f t="shared" si="186"/>
        <v>7.47</v>
      </c>
      <c r="L1104" s="270">
        <v>6.35</v>
      </c>
      <c r="M1104" s="270">
        <f t="shared" si="187"/>
        <v>6.35</v>
      </c>
      <c r="N1104" s="270">
        <f t="shared" si="188"/>
        <v>6.3494999999999999</v>
      </c>
      <c r="O1104" s="249"/>
      <c r="P1104" s="249"/>
      <c r="Q1104" s="323"/>
      <c r="V1104" s="322"/>
    </row>
    <row r="1105" spans="2:22">
      <c r="B1105" s="210"/>
      <c r="E1105" s="211"/>
      <c r="F1105" s="211"/>
      <c r="G1105" s="216"/>
      <c r="J1105" s="49">
        <v>2813910068</v>
      </c>
      <c r="K1105" s="212">
        <f t="shared" si="186"/>
        <v>2.4300000000000002</v>
      </c>
      <c r="L1105" s="270">
        <v>2.0699999999999998</v>
      </c>
      <c r="M1105" s="270">
        <f t="shared" si="187"/>
        <v>2.0699999999999998</v>
      </c>
      <c r="N1105" s="270">
        <f t="shared" si="188"/>
        <v>2.0655000000000001</v>
      </c>
      <c r="O1105" s="249"/>
      <c r="P1105" s="249"/>
      <c r="Q1105" s="323"/>
      <c r="V1105" s="322"/>
    </row>
    <row r="1106" spans="2:22">
      <c r="B1106" s="210"/>
      <c r="E1106" s="211"/>
      <c r="F1106" s="211"/>
      <c r="G1106" s="216"/>
      <c r="J1106" s="49">
        <v>2813910069</v>
      </c>
      <c r="K1106" s="212">
        <f t="shared" si="186"/>
        <v>2.68</v>
      </c>
      <c r="L1106" s="270">
        <v>2.2799999999999998</v>
      </c>
      <c r="M1106" s="270">
        <f t="shared" si="187"/>
        <v>2.2799999999999998</v>
      </c>
      <c r="N1106" s="270">
        <f t="shared" si="188"/>
        <v>2.278</v>
      </c>
      <c r="O1106" s="249"/>
      <c r="P1106" s="249"/>
      <c r="Q1106" s="323"/>
      <c r="V1106" s="322"/>
    </row>
    <row r="1107" spans="2:22">
      <c r="B1107" s="210"/>
      <c r="E1107" s="211"/>
      <c r="F1107" s="211"/>
      <c r="G1107" s="216"/>
      <c r="J1107" s="49">
        <v>2813910070</v>
      </c>
      <c r="K1107" s="212">
        <f t="shared" si="186"/>
        <v>2.52</v>
      </c>
      <c r="L1107" s="270">
        <v>2.14</v>
      </c>
      <c r="M1107" s="270">
        <f t="shared" si="187"/>
        <v>2.14</v>
      </c>
      <c r="N1107" s="270">
        <f t="shared" si="188"/>
        <v>2.1419999999999999</v>
      </c>
      <c r="O1107" s="391"/>
      <c r="P1107" s="391"/>
      <c r="Q1107" s="323"/>
      <c r="V1107" s="324"/>
    </row>
    <row r="1108" spans="2:22">
      <c r="B1108" s="210"/>
      <c r="E1108" s="211"/>
      <c r="F1108" s="211"/>
      <c r="G1108" s="216"/>
      <c r="J1108" s="49">
        <v>2813910071</v>
      </c>
      <c r="K1108" s="212">
        <f t="shared" si="186"/>
        <v>2.25</v>
      </c>
      <c r="L1108" s="270">
        <v>1.91</v>
      </c>
      <c r="M1108" s="270">
        <f t="shared" si="187"/>
        <v>1.91</v>
      </c>
      <c r="N1108" s="270">
        <f t="shared" si="188"/>
        <v>1.9124999999999999</v>
      </c>
      <c r="O1108" s="391"/>
      <c r="P1108" s="391"/>
      <c r="Q1108" s="323"/>
      <c r="V1108" s="324"/>
    </row>
    <row r="1109" spans="2:22">
      <c r="B1109" s="210"/>
      <c r="E1109" s="211"/>
      <c r="F1109" s="211"/>
      <c r="G1109" s="216"/>
      <c r="J1109" s="49">
        <v>2813910072</v>
      </c>
      <c r="K1109" s="212">
        <f t="shared" si="186"/>
        <v>4.43</v>
      </c>
      <c r="L1109" s="270">
        <v>3.77</v>
      </c>
      <c r="M1109" s="270">
        <f t="shared" si="187"/>
        <v>3.77</v>
      </c>
      <c r="N1109" s="270">
        <f t="shared" si="188"/>
        <v>3.7654999999999998</v>
      </c>
      <c r="O1109" s="391"/>
      <c r="P1109" s="391"/>
      <c r="Q1109" s="323"/>
      <c r="V1109" s="324"/>
    </row>
    <row r="1110" spans="2:22">
      <c r="B1110" s="210"/>
      <c r="E1110" s="211"/>
      <c r="F1110" s="211"/>
      <c r="G1110" s="216"/>
      <c r="J1110" s="49">
        <v>2813910073</v>
      </c>
      <c r="K1110" s="212">
        <f t="shared" si="186"/>
        <v>2.91</v>
      </c>
      <c r="L1110" s="270">
        <v>2.4700000000000002</v>
      </c>
      <c r="M1110" s="270">
        <f t="shared" si="187"/>
        <v>2.4700000000000002</v>
      </c>
      <c r="N1110" s="270">
        <f t="shared" si="188"/>
        <v>2.4735</v>
      </c>
      <c r="O1110" s="391"/>
      <c r="P1110" s="391"/>
    </row>
    <row r="1111" spans="2:22">
      <c r="B1111" s="210"/>
      <c r="E1111" s="211"/>
      <c r="F1111" s="211"/>
      <c r="G1111" s="216"/>
      <c r="J1111" s="49">
        <v>2813910074</v>
      </c>
      <c r="K1111" s="212">
        <f t="shared" si="186"/>
        <v>3.68</v>
      </c>
      <c r="L1111" s="270">
        <v>3.13</v>
      </c>
      <c r="M1111" s="270">
        <f t="shared" si="187"/>
        <v>3.13</v>
      </c>
      <c r="N1111" s="270">
        <f t="shared" si="188"/>
        <v>3.1280000000000001</v>
      </c>
      <c r="O1111" s="391"/>
      <c r="P1111" s="391"/>
    </row>
    <row r="1112" spans="2:22">
      <c r="B1112" s="210"/>
      <c r="E1112" s="211"/>
      <c r="F1112" s="211"/>
      <c r="G1112" s="216"/>
      <c r="J1112" s="49">
        <v>2813910075</v>
      </c>
      <c r="K1112" s="212">
        <f t="shared" si="186"/>
        <v>5.22</v>
      </c>
      <c r="L1112" s="270">
        <v>4.4400000000000004</v>
      </c>
      <c r="M1112" s="270">
        <f t="shared" si="187"/>
        <v>4.4400000000000004</v>
      </c>
      <c r="N1112" s="270">
        <f t="shared" si="188"/>
        <v>4.4369999999999994</v>
      </c>
      <c r="O1112" s="391"/>
      <c r="P1112" s="391"/>
    </row>
    <row r="1113" spans="2:22">
      <c r="B1113" s="210"/>
      <c r="E1113" s="211"/>
      <c r="F1113" s="211"/>
      <c r="G1113" s="216"/>
      <c r="J1113" s="49">
        <v>2813910076</v>
      </c>
      <c r="K1113" s="212">
        <f t="shared" si="186"/>
        <v>2.6</v>
      </c>
      <c r="L1113" s="270">
        <v>2.21</v>
      </c>
      <c r="M1113" s="270">
        <f t="shared" si="187"/>
        <v>2.21</v>
      </c>
      <c r="N1113" s="270">
        <f t="shared" si="188"/>
        <v>2.21</v>
      </c>
      <c r="O1113" s="391"/>
      <c r="P1113" s="391"/>
    </row>
    <row r="1114" spans="2:22">
      <c r="B1114" s="210"/>
      <c r="E1114" s="211"/>
      <c r="F1114" s="211"/>
      <c r="G1114" s="216"/>
      <c r="J1114" s="49">
        <v>2813910077</v>
      </c>
      <c r="K1114" s="212">
        <f t="shared" si="186"/>
        <v>3.25</v>
      </c>
      <c r="L1114" s="270">
        <v>2.76</v>
      </c>
      <c r="M1114" s="270">
        <f t="shared" si="187"/>
        <v>2.76</v>
      </c>
      <c r="N1114" s="270">
        <f t="shared" si="188"/>
        <v>2.7624999999999997</v>
      </c>
      <c r="O1114" s="391"/>
      <c r="P1114" s="391"/>
    </row>
    <row r="1115" spans="2:22">
      <c r="B1115" s="210"/>
      <c r="E1115" s="211"/>
      <c r="F1115" s="211"/>
      <c r="G1115" s="216"/>
      <c r="J1115" s="49">
        <v>2813910078</v>
      </c>
      <c r="K1115" s="212">
        <f t="shared" si="186"/>
        <v>5.71</v>
      </c>
      <c r="L1115" s="270">
        <v>4.8499999999999996</v>
      </c>
      <c r="M1115" s="270">
        <f t="shared" si="187"/>
        <v>4.8499999999999996</v>
      </c>
      <c r="N1115" s="270">
        <f t="shared" si="188"/>
        <v>4.8534999999999995</v>
      </c>
      <c r="O1115" s="391"/>
      <c r="P1115" s="391"/>
    </row>
    <row r="1116" spans="2:22">
      <c r="B1116" s="210"/>
      <c r="E1116" s="211"/>
      <c r="F1116" s="211"/>
      <c r="G1116" s="216"/>
      <c r="J1116" s="49">
        <v>2813910079</v>
      </c>
      <c r="K1116" s="212">
        <f t="shared" si="186"/>
        <v>4.38</v>
      </c>
      <c r="L1116" s="270">
        <v>3.72</v>
      </c>
      <c r="M1116" s="270">
        <f t="shared" si="187"/>
        <v>3.72</v>
      </c>
      <c r="N1116" s="270">
        <f t="shared" si="188"/>
        <v>3.7229999999999999</v>
      </c>
      <c r="O1116" s="391"/>
      <c r="P1116" s="391"/>
    </row>
    <row r="1117" spans="2:22">
      <c r="B1117" s="210"/>
      <c r="E1117" s="211"/>
      <c r="F1117" s="211"/>
      <c r="G1117" s="216"/>
      <c r="J1117" s="49">
        <v>2813910080</v>
      </c>
      <c r="K1117" s="212">
        <f t="shared" ref="K1117:K1180" si="189">VLOOKUP(J1117,$Q$14:$V$1164,3,FALSE)</f>
        <v>6.64</v>
      </c>
      <c r="L1117" s="270">
        <v>5.64</v>
      </c>
      <c r="M1117" s="270">
        <f t="shared" si="187"/>
        <v>5.64</v>
      </c>
      <c r="N1117" s="270">
        <f t="shared" si="188"/>
        <v>5.6439999999999992</v>
      </c>
      <c r="O1117" s="391"/>
      <c r="P1117" s="391"/>
    </row>
    <row r="1118" spans="2:22">
      <c r="B1118" s="210"/>
      <c r="E1118" s="211"/>
      <c r="F1118" s="211"/>
      <c r="G1118" s="216"/>
      <c r="J1118" s="49">
        <v>2813910081</v>
      </c>
      <c r="K1118" s="212">
        <f t="shared" si="189"/>
        <v>3.13</v>
      </c>
      <c r="L1118" s="270">
        <v>2.66</v>
      </c>
      <c r="M1118" s="270">
        <f t="shared" ref="M1118:M1175" si="190">ROUND(N1118,2)</f>
        <v>2.66</v>
      </c>
      <c r="N1118" s="270">
        <f t="shared" ref="N1118:N1181" si="191">K1118*$N$13</f>
        <v>2.6604999999999999</v>
      </c>
      <c r="O1118" s="391"/>
      <c r="P1118" s="391"/>
    </row>
    <row r="1119" spans="2:22">
      <c r="B1119" s="210"/>
      <c r="E1119" s="211"/>
      <c r="F1119" s="211"/>
      <c r="G1119" s="216"/>
      <c r="J1119" s="49">
        <v>2813910082</v>
      </c>
      <c r="K1119" s="212">
        <f t="shared" si="189"/>
        <v>4.3</v>
      </c>
      <c r="L1119" s="270">
        <v>3.66</v>
      </c>
      <c r="M1119" s="270">
        <f t="shared" si="190"/>
        <v>3.66</v>
      </c>
      <c r="N1119" s="270">
        <f t="shared" si="191"/>
        <v>3.6549999999999998</v>
      </c>
      <c r="O1119" s="391"/>
      <c r="P1119" s="391"/>
    </row>
    <row r="1120" spans="2:22">
      <c r="B1120" s="210"/>
      <c r="E1120" s="211"/>
      <c r="F1120" s="211"/>
      <c r="G1120" s="216"/>
      <c r="J1120" s="49">
        <v>2813910083</v>
      </c>
      <c r="K1120" s="212">
        <f t="shared" si="189"/>
        <v>6.39</v>
      </c>
      <c r="L1120" s="270">
        <v>5.43</v>
      </c>
      <c r="M1120" s="270">
        <f t="shared" si="190"/>
        <v>5.43</v>
      </c>
      <c r="N1120" s="270">
        <f t="shared" si="191"/>
        <v>5.4314999999999998</v>
      </c>
      <c r="O1120" s="391"/>
      <c r="P1120" s="391"/>
    </row>
    <row r="1121" spans="2:16">
      <c r="B1121" s="210"/>
      <c r="E1121" s="211"/>
      <c r="F1121" s="211"/>
      <c r="G1121" s="216"/>
      <c r="J1121" s="49">
        <v>2813910084</v>
      </c>
      <c r="K1121" s="212">
        <f t="shared" si="189"/>
        <v>13.2</v>
      </c>
      <c r="L1121" s="270">
        <v>11.22</v>
      </c>
      <c r="M1121" s="270">
        <f t="shared" si="190"/>
        <v>11.22</v>
      </c>
      <c r="N1121" s="270">
        <f t="shared" si="191"/>
        <v>11.219999999999999</v>
      </c>
      <c r="O1121" s="391"/>
      <c r="P1121" s="391"/>
    </row>
    <row r="1122" spans="2:16">
      <c r="B1122" s="210"/>
      <c r="E1122" s="211"/>
      <c r="F1122" s="211"/>
      <c r="G1122" s="216"/>
      <c r="J1122" s="49">
        <v>2813910085</v>
      </c>
      <c r="K1122" s="212">
        <f t="shared" si="189"/>
        <v>13.2</v>
      </c>
      <c r="L1122" s="270">
        <v>11.22</v>
      </c>
      <c r="M1122" s="270">
        <f t="shared" si="190"/>
        <v>11.22</v>
      </c>
      <c r="N1122" s="270">
        <f t="shared" si="191"/>
        <v>11.219999999999999</v>
      </c>
      <c r="O1122" s="391"/>
      <c r="P1122" s="391"/>
    </row>
    <row r="1123" spans="2:16">
      <c r="B1123" s="210"/>
      <c r="E1123" s="211"/>
      <c r="F1123" s="211"/>
      <c r="G1123" s="216"/>
      <c r="J1123" s="49">
        <v>2813910086</v>
      </c>
      <c r="K1123" s="212">
        <f t="shared" si="189"/>
        <v>14.2</v>
      </c>
      <c r="L1123" s="270">
        <v>12.07</v>
      </c>
      <c r="M1123" s="270">
        <f t="shared" si="190"/>
        <v>12.07</v>
      </c>
      <c r="N1123" s="270">
        <f t="shared" si="191"/>
        <v>12.069999999999999</v>
      </c>
      <c r="O1123" s="391"/>
      <c r="P1123" s="391"/>
    </row>
    <row r="1124" spans="2:16">
      <c r="B1124" s="210"/>
      <c r="E1124" s="211"/>
      <c r="F1124" s="211"/>
      <c r="G1124" s="216"/>
      <c r="J1124" s="49">
        <v>2813910087</v>
      </c>
      <c r="K1124" s="212">
        <f t="shared" si="189"/>
        <v>13.56</v>
      </c>
      <c r="L1124" s="270">
        <v>11.53</v>
      </c>
      <c r="M1124" s="270">
        <f t="shared" si="190"/>
        <v>11.53</v>
      </c>
      <c r="N1124" s="270">
        <f t="shared" si="191"/>
        <v>11.526</v>
      </c>
      <c r="O1124" s="391"/>
      <c r="P1124" s="391"/>
    </row>
    <row r="1125" spans="2:16">
      <c r="B1125" s="210"/>
      <c r="E1125" s="211"/>
      <c r="F1125" s="211"/>
      <c r="G1125" s="216"/>
      <c r="J1125" s="49">
        <v>2813910088</v>
      </c>
      <c r="K1125" s="212">
        <f t="shared" si="189"/>
        <v>13.56</v>
      </c>
      <c r="L1125" s="270">
        <v>11.53</v>
      </c>
      <c r="M1125" s="270">
        <f t="shared" si="190"/>
        <v>11.53</v>
      </c>
      <c r="N1125" s="270">
        <f t="shared" si="191"/>
        <v>11.526</v>
      </c>
      <c r="O1125" s="391"/>
      <c r="P1125" s="391"/>
    </row>
    <row r="1126" spans="2:16">
      <c r="B1126" s="210"/>
      <c r="E1126" s="211"/>
      <c r="F1126" s="211"/>
      <c r="G1126" s="216"/>
      <c r="J1126" s="49">
        <v>2813910089</v>
      </c>
      <c r="K1126" s="212">
        <f t="shared" si="189"/>
        <v>14.57</v>
      </c>
      <c r="L1126" s="270">
        <v>12.38</v>
      </c>
      <c r="M1126" s="270">
        <f t="shared" si="190"/>
        <v>12.38</v>
      </c>
      <c r="N1126" s="270">
        <f t="shared" si="191"/>
        <v>12.384499999999999</v>
      </c>
      <c r="O1126" s="391"/>
      <c r="P1126" s="391"/>
    </row>
    <row r="1127" spans="2:16">
      <c r="B1127" s="210"/>
      <c r="E1127" s="211"/>
      <c r="F1127" s="211"/>
      <c r="G1127" s="216"/>
      <c r="J1127" s="49">
        <v>2813910090</v>
      </c>
      <c r="K1127" s="212">
        <f t="shared" si="189"/>
        <v>13.56</v>
      </c>
      <c r="L1127" s="270">
        <v>11.53</v>
      </c>
      <c r="M1127" s="270">
        <f t="shared" si="190"/>
        <v>11.53</v>
      </c>
      <c r="N1127" s="270">
        <f t="shared" si="191"/>
        <v>11.526</v>
      </c>
      <c r="O1127" s="391"/>
      <c r="P1127" s="391"/>
    </row>
    <row r="1128" spans="2:16">
      <c r="B1128" s="210"/>
      <c r="E1128" s="211"/>
      <c r="F1128" s="211"/>
      <c r="G1128" s="216"/>
      <c r="J1128" s="49">
        <v>2813910091</v>
      </c>
      <c r="K1128" s="212">
        <f t="shared" si="189"/>
        <v>13.56</v>
      </c>
      <c r="L1128" s="270">
        <v>11.53</v>
      </c>
      <c r="M1128" s="270">
        <f t="shared" si="190"/>
        <v>11.53</v>
      </c>
      <c r="N1128" s="270">
        <f t="shared" si="191"/>
        <v>11.526</v>
      </c>
      <c r="O1128" s="391"/>
      <c r="P1128" s="391"/>
    </row>
    <row r="1129" spans="2:16">
      <c r="B1129" s="210"/>
      <c r="E1129" s="211"/>
      <c r="F1129" s="211"/>
      <c r="G1129" s="216"/>
      <c r="J1129" s="49">
        <v>2813910092</v>
      </c>
      <c r="K1129" s="212">
        <f t="shared" si="189"/>
        <v>13.56</v>
      </c>
      <c r="L1129" s="270">
        <v>11.53</v>
      </c>
      <c r="M1129" s="270">
        <f t="shared" si="190"/>
        <v>11.53</v>
      </c>
      <c r="N1129" s="270">
        <f t="shared" si="191"/>
        <v>11.526</v>
      </c>
      <c r="O1129" s="391"/>
      <c r="P1129" s="391"/>
    </row>
    <row r="1130" spans="2:16">
      <c r="B1130" s="210"/>
      <c r="E1130" s="211"/>
      <c r="F1130" s="211"/>
      <c r="G1130" s="216"/>
      <c r="J1130" s="49">
        <v>2813920000</v>
      </c>
      <c r="K1130" s="212">
        <f t="shared" si="189"/>
        <v>66.790000000000006</v>
      </c>
      <c r="L1130" s="270">
        <v>56.77</v>
      </c>
      <c r="M1130" s="270">
        <f t="shared" si="190"/>
        <v>56.77</v>
      </c>
      <c r="N1130" s="270">
        <f t="shared" si="191"/>
        <v>56.771500000000003</v>
      </c>
      <c r="O1130" s="391"/>
      <c r="P1130" s="391"/>
    </row>
    <row r="1131" spans="2:16">
      <c r="B1131" s="210"/>
      <c r="E1131" s="211"/>
      <c r="F1131" s="211"/>
      <c r="G1131" s="216"/>
      <c r="J1131" s="49">
        <v>2813920001</v>
      </c>
      <c r="K1131" s="212">
        <f t="shared" si="189"/>
        <v>88.92</v>
      </c>
      <c r="L1131" s="270">
        <v>75.58</v>
      </c>
      <c r="M1131" s="270">
        <f t="shared" si="190"/>
        <v>75.58</v>
      </c>
      <c r="N1131" s="270">
        <f t="shared" si="191"/>
        <v>75.581999999999994</v>
      </c>
      <c r="O1131" s="391"/>
      <c r="P1131" s="391"/>
    </row>
    <row r="1132" spans="2:16">
      <c r="B1132" s="210"/>
      <c r="E1132" s="211"/>
      <c r="F1132" s="211"/>
      <c r="G1132" s="216"/>
      <c r="J1132" s="49">
        <v>2813920002</v>
      </c>
      <c r="K1132" s="212">
        <f t="shared" si="189"/>
        <v>85.13</v>
      </c>
      <c r="L1132" s="270">
        <v>72.36</v>
      </c>
      <c r="M1132" s="270">
        <f t="shared" si="190"/>
        <v>72.36</v>
      </c>
      <c r="N1132" s="270">
        <f t="shared" si="191"/>
        <v>72.360499999999988</v>
      </c>
      <c r="O1132" s="391"/>
      <c r="P1132" s="391"/>
    </row>
    <row r="1133" spans="2:16">
      <c r="B1133" s="210"/>
      <c r="E1133" s="211"/>
      <c r="F1133" s="211"/>
      <c r="G1133" s="216"/>
      <c r="J1133" s="49">
        <v>2813920003</v>
      </c>
      <c r="K1133" s="212">
        <f t="shared" si="189"/>
        <v>218.46</v>
      </c>
      <c r="L1133" s="270">
        <v>185.69</v>
      </c>
      <c r="M1133" s="270">
        <f t="shared" si="190"/>
        <v>185.69</v>
      </c>
      <c r="N1133" s="270">
        <f t="shared" si="191"/>
        <v>185.691</v>
      </c>
      <c r="O1133" s="391"/>
      <c r="P1133" s="391"/>
    </row>
    <row r="1134" spans="2:16">
      <c r="B1134" s="210"/>
      <c r="E1134" s="211"/>
      <c r="F1134" s="211"/>
      <c r="G1134" s="216"/>
      <c r="J1134" s="49">
        <v>2813920004</v>
      </c>
      <c r="K1134" s="212">
        <f t="shared" si="189"/>
        <v>232.58</v>
      </c>
      <c r="L1134" s="270">
        <v>197.69</v>
      </c>
      <c r="M1134" s="270">
        <f t="shared" si="190"/>
        <v>197.69</v>
      </c>
      <c r="N1134" s="270">
        <f t="shared" si="191"/>
        <v>197.69300000000001</v>
      </c>
      <c r="O1134" s="391"/>
      <c r="P1134" s="391"/>
    </row>
    <row r="1135" spans="2:16">
      <c r="B1135" s="210"/>
      <c r="E1135" s="211"/>
      <c r="F1135" s="211"/>
      <c r="G1135" s="216"/>
      <c r="J1135" s="49">
        <v>2813920005</v>
      </c>
      <c r="K1135" s="212">
        <f t="shared" si="189"/>
        <v>220.66</v>
      </c>
      <c r="L1135" s="270">
        <v>187.56</v>
      </c>
      <c r="M1135" s="270">
        <f t="shared" si="190"/>
        <v>187.56</v>
      </c>
      <c r="N1135" s="270">
        <f t="shared" si="191"/>
        <v>187.56099999999998</v>
      </c>
      <c r="O1135" s="391"/>
      <c r="P1135" s="391"/>
    </row>
    <row r="1136" spans="2:16">
      <c r="B1136" s="210"/>
      <c r="E1136" s="211"/>
      <c r="F1136" s="211"/>
      <c r="G1136" s="216"/>
      <c r="J1136" s="49">
        <v>2813920006</v>
      </c>
      <c r="K1136" s="212">
        <f t="shared" si="189"/>
        <v>234.83</v>
      </c>
      <c r="L1136" s="270">
        <v>199.61</v>
      </c>
      <c r="M1136" s="270">
        <f t="shared" si="190"/>
        <v>199.61</v>
      </c>
      <c r="N1136" s="270">
        <f t="shared" si="191"/>
        <v>199.60550000000001</v>
      </c>
      <c r="O1136" s="391"/>
      <c r="P1136" s="391"/>
    </row>
    <row r="1137" spans="2:16">
      <c r="B1137" s="210"/>
      <c r="E1137" s="211"/>
      <c r="F1137" s="211"/>
      <c r="G1137" s="216"/>
      <c r="J1137" s="49">
        <v>2813920007</v>
      </c>
      <c r="K1137" s="212">
        <f t="shared" si="189"/>
        <v>45.61</v>
      </c>
      <c r="L1137" s="270">
        <v>38.770000000000003</v>
      </c>
      <c r="M1137" s="270">
        <f t="shared" si="190"/>
        <v>38.770000000000003</v>
      </c>
      <c r="N1137" s="270">
        <f t="shared" si="191"/>
        <v>38.768499999999996</v>
      </c>
      <c r="O1137" s="391"/>
      <c r="P1137" s="391"/>
    </row>
    <row r="1138" spans="2:16">
      <c r="B1138" s="210"/>
      <c r="E1138" s="211"/>
      <c r="F1138" s="211"/>
      <c r="G1138" s="216"/>
      <c r="J1138" s="49">
        <v>2813920008</v>
      </c>
      <c r="K1138" s="212">
        <f t="shared" si="189"/>
        <v>69</v>
      </c>
      <c r="L1138" s="270">
        <v>58.65</v>
      </c>
      <c r="M1138" s="270">
        <f t="shared" si="190"/>
        <v>58.65</v>
      </c>
      <c r="N1138" s="270">
        <f t="shared" si="191"/>
        <v>58.65</v>
      </c>
      <c r="O1138" s="391"/>
      <c r="P1138" s="391"/>
    </row>
    <row r="1139" spans="2:16">
      <c r="B1139" s="210"/>
      <c r="E1139" s="211"/>
      <c r="F1139" s="211"/>
      <c r="G1139" s="216"/>
      <c r="J1139" s="49">
        <v>2813920009</v>
      </c>
      <c r="K1139" s="212">
        <f t="shared" si="189"/>
        <v>73.02</v>
      </c>
      <c r="L1139" s="270">
        <v>62.07</v>
      </c>
      <c r="M1139" s="270">
        <f t="shared" si="190"/>
        <v>62.07</v>
      </c>
      <c r="N1139" s="270">
        <f t="shared" si="191"/>
        <v>62.066999999999993</v>
      </c>
      <c r="O1139" s="391"/>
      <c r="P1139" s="391"/>
    </row>
    <row r="1140" spans="2:16">
      <c r="B1140" s="210"/>
      <c r="E1140" s="211"/>
      <c r="F1140" s="211"/>
      <c r="G1140" s="216"/>
      <c r="J1140" s="49">
        <v>2813920010</v>
      </c>
      <c r="K1140" s="212">
        <f t="shared" si="189"/>
        <v>160.43</v>
      </c>
      <c r="L1140" s="270">
        <v>136.37</v>
      </c>
      <c r="M1140" s="270">
        <f t="shared" si="190"/>
        <v>136.37</v>
      </c>
      <c r="N1140" s="270">
        <f t="shared" si="191"/>
        <v>136.3655</v>
      </c>
      <c r="O1140" s="391"/>
      <c r="P1140" s="391"/>
    </row>
    <row r="1141" spans="2:16">
      <c r="B1141" s="210"/>
      <c r="E1141" s="211"/>
      <c r="F1141" s="211"/>
      <c r="G1141" s="216"/>
      <c r="J1141" s="49">
        <v>2813920011</v>
      </c>
      <c r="K1141" s="212">
        <f t="shared" si="189"/>
        <v>191.05</v>
      </c>
      <c r="L1141" s="270">
        <v>162.38999999999999</v>
      </c>
      <c r="M1141" s="270">
        <f t="shared" si="190"/>
        <v>162.38999999999999</v>
      </c>
      <c r="N1141" s="270">
        <f t="shared" si="191"/>
        <v>162.39250000000001</v>
      </c>
      <c r="O1141" s="391"/>
      <c r="P1141" s="391"/>
    </row>
    <row r="1142" spans="2:16">
      <c r="B1142" s="210"/>
      <c r="E1142" s="211"/>
      <c r="F1142" s="211"/>
      <c r="G1142" s="216"/>
      <c r="J1142" s="49">
        <v>2813920012</v>
      </c>
      <c r="K1142" s="212">
        <f t="shared" si="189"/>
        <v>165.67</v>
      </c>
      <c r="L1142" s="270">
        <v>140.82</v>
      </c>
      <c r="M1142" s="270">
        <f t="shared" si="190"/>
        <v>140.82</v>
      </c>
      <c r="N1142" s="270">
        <f t="shared" si="191"/>
        <v>140.81949999999998</v>
      </c>
      <c r="O1142" s="391"/>
      <c r="P1142" s="391"/>
    </row>
    <row r="1143" spans="2:16">
      <c r="B1143" s="210"/>
      <c r="E1143" s="211"/>
      <c r="F1143" s="211"/>
      <c r="G1143" s="216"/>
      <c r="J1143" s="49">
        <v>2813920013</v>
      </c>
      <c r="K1143" s="212">
        <f t="shared" si="189"/>
        <v>199.31</v>
      </c>
      <c r="L1143" s="270">
        <v>169.41</v>
      </c>
      <c r="M1143" s="270">
        <f t="shared" si="190"/>
        <v>169.41</v>
      </c>
      <c r="N1143" s="270">
        <f t="shared" si="191"/>
        <v>169.4135</v>
      </c>
      <c r="O1143" s="391"/>
      <c r="P1143" s="391"/>
    </row>
    <row r="1144" spans="2:16">
      <c r="B1144" s="210"/>
      <c r="E1144" s="211"/>
      <c r="F1144" s="211"/>
      <c r="G1144" s="216"/>
      <c r="J1144" s="49">
        <v>2813920014</v>
      </c>
      <c r="K1144" s="212">
        <f t="shared" si="189"/>
        <v>90.53</v>
      </c>
      <c r="L1144" s="270">
        <v>76.95</v>
      </c>
      <c r="M1144" s="270">
        <f t="shared" si="190"/>
        <v>76.95</v>
      </c>
      <c r="N1144" s="270">
        <f t="shared" si="191"/>
        <v>76.950500000000005</v>
      </c>
      <c r="O1144" s="391"/>
      <c r="P1144" s="391"/>
    </row>
    <row r="1145" spans="2:16">
      <c r="B1145" s="210"/>
      <c r="E1145" s="211"/>
      <c r="F1145" s="211"/>
      <c r="G1145" s="216"/>
      <c r="J1145" s="49">
        <v>2813920015</v>
      </c>
      <c r="K1145" s="212">
        <f t="shared" si="189"/>
        <v>121.29</v>
      </c>
      <c r="L1145" s="270">
        <v>103.1</v>
      </c>
      <c r="M1145" s="270">
        <f t="shared" si="190"/>
        <v>103.1</v>
      </c>
      <c r="N1145" s="270">
        <f t="shared" si="191"/>
        <v>103.09650000000001</v>
      </c>
      <c r="O1145" s="391"/>
      <c r="P1145" s="391"/>
    </row>
    <row r="1146" spans="2:16">
      <c r="B1146" s="210"/>
      <c r="E1146" s="211"/>
      <c r="F1146" s="211"/>
      <c r="G1146" s="216"/>
      <c r="J1146" s="49">
        <v>2813920016</v>
      </c>
      <c r="K1146" s="212">
        <f t="shared" si="189"/>
        <v>121.29</v>
      </c>
      <c r="L1146" s="270">
        <v>103.1</v>
      </c>
      <c r="M1146" s="270">
        <f t="shared" si="190"/>
        <v>103.1</v>
      </c>
      <c r="N1146" s="270">
        <f t="shared" si="191"/>
        <v>103.09650000000001</v>
      </c>
      <c r="O1146" s="391"/>
      <c r="P1146" s="391"/>
    </row>
    <row r="1147" spans="2:16">
      <c r="B1147" s="210"/>
      <c r="E1147" s="211"/>
      <c r="F1147" s="211"/>
      <c r="G1147" s="216"/>
      <c r="J1147" s="49">
        <v>2813920017</v>
      </c>
      <c r="K1147" s="212">
        <f t="shared" si="189"/>
        <v>208.02</v>
      </c>
      <c r="L1147" s="270">
        <v>176.82</v>
      </c>
      <c r="M1147" s="270">
        <f t="shared" si="190"/>
        <v>176.82</v>
      </c>
      <c r="N1147" s="270">
        <f t="shared" si="191"/>
        <v>176.81700000000001</v>
      </c>
      <c r="O1147" s="391"/>
      <c r="P1147" s="391"/>
    </row>
    <row r="1148" spans="2:16">
      <c r="B1148" s="210"/>
      <c r="E1148" s="211"/>
      <c r="F1148" s="211"/>
      <c r="G1148" s="216"/>
      <c r="J1148" s="49">
        <v>2813920018</v>
      </c>
      <c r="K1148" s="212">
        <f t="shared" si="189"/>
        <v>221.56</v>
      </c>
      <c r="L1148" s="270">
        <v>188.33</v>
      </c>
      <c r="M1148" s="270">
        <f t="shared" si="190"/>
        <v>188.33</v>
      </c>
      <c r="N1148" s="270">
        <f t="shared" si="191"/>
        <v>188.32599999999999</v>
      </c>
      <c r="O1148" s="391"/>
      <c r="P1148" s="391"/>
    </row>
    <row r="1149" spans="2:16">
      <c r="B1149" s="210"/>
      <c r="E1149" s="211"/>
      <c r="F1149" s="211"/>
      <c r="G1149" s="216"/>
      <c r="J1149" s="49">
        <v>2813920019</v>
      </c>
      <c r="K1149" s="212">
        <f t="shared" si="189"/>
        <v>208.02</v>
      </c>
      <c r="L1149" s="270">
        <v>176.82</v>
      </c>
      <c r="M1149" s="270">
        <f t="shared" si="190"/>
        <v>176.82</v>
      </c>
      <c r="N1149" s="270">
        <f t="shared" si="191"/>
        <v>176.81700000000001</v>
      </c>
      <c r="O1149" s="391"/>
      <c r="P1149" s="391"/>
    </row>
    <row r="1150" spans="2:16">
      <c r="B1150" s="210"/>
      <c r="E1150" s="211"/>
      <c r="F1150" s="211"/>
      <c r="G1150" s="216"/>
      <c r="J1150" s="49">
        <v>2813920020</v>
      </c>
      <c r="K1150" s="212">
        <f t="shared" si="189"/>
        <v>222.07</v>
      </c>
      <c r="L1150" s="270">
        <v>188.76</v>
      </c>
      <c r="M1150" s="270">
        <f t="shared" si="190"/>
        <v>188.76</v>
      </c>
      <c r="N1150" s="270">
        <f t="shared" si="191"/>
        <v>188.7595</v>
      </c>
      <c r="O1150" s="391"/>
      <c r="P1150" s="391"/>
    </row>
    <row r="1151" spans="2:16">
      <c r="B1151" s="210"/>
      <c r="E1151" s="211"/>
      <c r="F1151" s="211"/>
      <c r="G1151" s="216"/>
      <c r="J1151" s="49">
        <v>2813920021</v>
      </c>
      <c r="K1151" s="212">
        <f t="shared" si="189"/>
        <v>61.32</v>
      </c>
      <c r="L1151" s="270">
        <v>52.12</v>
      </c>
      <c r="M1151" s="270">
        <f t="shared" si="190"/>
        <v>52.12</v>
      </c>
      <c r="N1151" s="270">
        <f t="shared" si="191"/>
        <v>52.122</v>
      </c>
      <c r="O1151" s="391"/>
      <c r="P1151" s="391"/>
    </row>
    <row r="1152" spans="2:16">
      <c r="B1152" s="210"/>
      <c r="E1152" s="211"/>
      <c r="F1152" s="211"/>
      <c r="G1152" s="216"/>
      <c r="J1152" s="49">
        <v>2813920022</v>
      </c>
      <c r="K1152" s="212">
        <f t="shared" si="189"/>
        <v>79.59</v>
      </c>
      <c r="L1152" s="270">
        <v>67.650000000000006</v>
      </c>
      <c r="M1152" s="270">
        <f t="shared" si="190"/>
        <v>67.650000000000006</v>
      </c>
      <c r="N1152" s="270">
        <f t="shared" si="191"/>
        <v>67.651499999999999</v>
      </c>
      <c r="O1152" s="391"/>
      <c r="P1152" s="391"/>
    </row>
    <row r="1153" spans="2:16">
      <c r="B1153" s="210"/>
      <c r="E1153" s="211"/>
      <c r="F1153" s="211"/>
      <c r="G1153" s="216"/>
      <c r="J1153" s="49">
        <v>2813920023</v>
      </c>
      <c r="K1153" s="212">
        <f t="shared" si="189"/>
        <v>77.959999999999994</v>
      </c>
      <c r="L1153" s="270">
        <v>66.27</v>
      </c>
      <c r="M1153" s="270">
        <f t="shared" si="190"/>
        <v>66.27</v>
      </c>
      <c r="N1153" s="270">
        <f t="shared" si="191"/>
        <v>66.265999999999991</v>
      </c>
      <c r="O1153" s="391"/>
      <c r="P1153" s="391"/>
    </row>
    <row r="1154" spans="2:16">
      <c r="B1154" s="210"/>
      <c r="E1154" s="211"/>
      <c r="F1154" s="211"/>
      <c r="G1154" s="216"/>
      <c r="J1154" s="49">
        <v>2813920024</v>
      </c>
      <c r="K1154" s="212">
        <f t="shared" si="189"/>
        <v>207.06</v>
      </c>
      <c r="L1154" s="270">
        <v>176</v>
      </c>
      <c r="M1154" s="270">
        <f t="shared" si="190"/>
        <v>176</v>
      </c>
      <c r="N1154" s="270">
        <f t="shared" si="191"/>
        <v>176.001</v>
      </c>
      <c r="O1154" s="391"/>
      <c r="P1154" s="391"/>
    </row>
    <row r="1155" spans="2:16">
      <c r="B1155" s="210"/>
      <c r="E1155" s="211"/>
      <c r="F1155" s="211"/>
      <c r="G1155" s="216"/>
      <c r="J1155" s="49">
        <v>2813920025</v>
      </c>
      <c r="K1155" s="212">
        <f t="shared" si="189"/>
        <v>213.86</v>
      </c>
      <c r="L1155" s="270">
        <v>181.78</v>
      </c>
      <c r="M1155" s="270">
        <f t="shared" si="190"/>
        <v>181.78</v>
      </c>
      <c r="N1155" s="270">
        <f t="shared" si="191"/>
        <v>181.78100000000001</v>
      </c>
      <c r="O1155" s="391"/>
      <c r="P1155" s="391"/>
    </row>
    <row r="1156" spans="2:16">
      <c r="B1156" s="210"/>
      <c r="E1156" s="211"/>
      <c r="F1156" s="211"/>
      <c r="G1156" s="216"/>
      <c r="J1156" s="49">
        <v>2813920026</v>
      </c>
      <c r="K1156" s="212">
        <f t="shared" si="189"/>
        <v>155.65</v>
      </c>
      <c r="L1156" s="270">
        <v>132.30000000000001</v>
      </c>
      <c r="M1156" s="270">
        <f t="shared" si="190"/>
        <v>132.30000000000001</v>
      </c>
      <c r="N1156" s="270">
        <f t="shared" si="191"/>
        <v>132.30250000000001</v>
      </c>
      <c r="O1156" s="391"/>
      <c r="P1156" s="391"/>
    </row>
    <row r="1157" spans="2:16">
      <c r="B1157" s="210"/>
      <c r="E1157" s="211"/>
      <c r="F1157" s="211"/>
      <c r="G1157" s="216"/>
      <c r="J1157" s="49">
        <v>2813920027</v>
      </c>
      <c r="K1157" s="212">
        <f t="shared" si="189"/>
        <v>191.2</v>
      </c>
      <c r="L1157" s="270">
        <v>162.52000000000001</v>
      </c>
      <c r="M1157" s="270">
        <f t="shared" si="190"/>
        <v>162.52000000000001</v>
      </c>
      <c r="N1157" s="270">
        <f t="shared" si="191"/>
        <v>162.51999999999998</v>
      </c>
      <c r="O1157" s="391"/>
      <c r="P1157" s="391"/>
    </row>
    <row r="1158" spans="2:16">
      <c r="B1158" s="210"/>
      <c r="E1158" s="211"/>
      <c r="F1158" s="211"/>
      <c r="G1158" s="216"/>
      <c r="J1158" s="49">
        <v>2813920028</v>
      </c>
      <c r="K1158" s="212">
        <f t="shared" si="189"/>
        <v>207.06</v>
      </c>
      <c r="L1158" s="270">
        <v>176</v>
      </c>
      <c r="M1158" s="270">
        <f t="shared" si="190"/>
        <v>176</v>
      </c>
      <c r="N1158" s="270">
        <f t="shared" si="191"/>
        <v>176.001</v>
      </c>
      <c r="O1158" s="391"/>
      <c r="P1158" s="391"/>
    </row>
    <row r="1159" spans="2:16">
      <c r="B1159" s="210"/>
      <c r="E1159" s="211"/>
      <c r="F1159" s="211"/>
      <c r="G1159" s="216"/>
      <c r="J1159" s="49">
        <v>2813920029</v>
      </c>
      <c r="K1159" s="212">
        <f t="shared" si="189"/>
        <v>332.25</v>
      </c>
      <c r="L1159" s="270">
        <v>282.41000000000003</v>
      </c>
      <c r="M1159" s="270">
        <f t="shared" si="190"/>
        <v>282.41000000000003</v>
      </c>
      <c r="N1159" s="270">
        <f t="shared" si="191"/>
        <v>282.41249999999997</v>
      </c>
      <c r="O1159" s="391"/>
      <c r="P1159" s="391"/>
    </row>
    <row r="1160" spans="2:16">
      <c r="B1160" s="210"/>
      <c r="E1160" s="211"/>
      <c r="F1160" s="211"/>
      <c r="G1160" s="216"/>
      <c r="J1160" s="49">
        <v>2813920030</v>
      </c>
      <c r="K1160" s="212">
        <f t="shared" si="189"/>
        <v>395.79</v>
      </c>
      <c r="L1160" s="270">
        <v>336.42</v>
      </c>
      <c r="M1160" s="270">
        <f t="shared" si="190"/>
        <v>336.42</v>
      </c>
      <c r="N1160" s="270">
        <f t="shared" si="191"/>
        <v>336.42149999999998</v>
      </c>
      <c r="O1160" s="391"/>
      <c r="P1160" s="391"/>
    </row>
    <row r="1161" spans="2:16">
      <c r="B1161" s="210"/>
      <c r="E1161" s="211"/>
      <c r="F1161" s="211"/>
      <c r="G1161" s="216"/>
      <c r="J1161" s="49">
        <v>2813920031</v>
      </c>
      <c r="K1161" s="212">
        <f t="shared" si="189"/>
        <v>339.02</v>
      </c>
      <c r="L1161" s="270">
        <v>288.17</v>
      </c>
      <c r="M1161" s="270">
        <f t="shared" si="190"/>
        <v>288.17</v>
      </c>
      <c r="N1161" s="270">
        <f t="shared" si="191"/>
        <v>288.16699999999997</v>
      </c>
      <c r="O1161" s="391"/>
      <c r="P1161" s="391"/>
    </row>
    <row r="1162" spans="2:16">
      <c r="B1162" s="210"/>
      <c r="E1162" s="211"/>
      <c r="F1162" s="211"/>
      <c r="G1162" s="216"/>
      <c r="J1162" s="49">
        <v>2813920032</v>
      </c>
      <c r="K1162" s="212">
        <f t="shared" si="189"/>
        <v>403.92</v>
      </c>
      <c r="L1162" s="270">
        <v>343.33</v>
      </c>
      <c r="M1162" s="270">
        <f t="shared" si="190"/>
        <v>343.33</v>
      </c>
      <c r="N1162" s="270">
        <f t="shared" si="191"/>
        <v>343.33199999999999</v>
      </c>
      <c r="O1162" s="391"/>
      <c r="P1162" s="391"/>
    </row>
    <row r="1163" spans="2:16">
      <c r="B1163" s="210"/>
      <c r="E1163" s="211"/>
      <c r="F1163" s="211"/>
      <c r="G1163" s="216"/>
      <c r="J1163" s="49">
        <v>2813920033</v>
      </c>
      <c r="K1163" s="212">
        <f t="shared" si="189"/>
        <v>76.48</v>
      </c>
      <c r="L1163" s="270">
        <v>65.010000000000005</v>
      </c>
      <c r="M1163" s="270">
        <f t="shared" si="190"/>
        <v>65.010000000000005</v>
      </c>
      <c r="N1163" s="270">
        <f t="shared" si="191"/>
        <v>65.007999999999996</v>
      </c>
      <c r="O1163" s="391"/>
      <c r="P1163" s="391"/>
    </row>
    <row r="1164" spans="2:16">
      <c r="B1164" s="210"/>
      <c r="E1164" s="211"/>
      <c r="F1164" s="211"/>
      <c r="G1164" s="216"/>
      <c r="J1164" s="49">
        <v>2813920034</v>
      </c>
      <c r="K1164" s="212">
        <f t="shared" si="189"/>
        <v>101.87</v>
      </c>
      <c r="L1164" s="270">
        <v>86.59</v>
      </c>
      <c r="M1164" s="270">
        <f t="shared" si="190"/>
        <v>86.59</v>
      </c>
      <c r="N1164" s="270">
        <f t="shared" si="191"/>
        <v>86.589500000000001</v>
      </c>
      <c r="O1164" s="391"/>
      <c r="P1164" s="391"/>
    </row>
    <row r="1165" spans="2:16">
      <c r="B1165" s="210"/>
      <c r="E1165" s="211"/>
      <c r="F1165" s="211"/>
      <c r="G1165" s="216"/>
      <c r="J1165" s="49">
        <v>2813920035</v>
      </c>
      <c r="K1165" s="212">
        <f t="shared" si="189"/>
        <v>113.57</v>
      </c>
      <c r="L1165" s="270">
        <v>96.53</v>
      </c>
      <c r="M1165" s="270">
        <f t="shared" si="190"/>
        <v>96.53</v>
      </c>
      <c r="N1165" s="270">
        <f t="shared" si="191"/>
        <v>96.534499999999994</v>
      </c>
      <c r="O1165" s="391"/>
      <c r="P1165" s="391"/>
    </row>
    <row r="1166" spans="2:16">
      <c r="B1166" s="210"/>
      <c r="E1166" s="211"/>
      <c r="F1166" s="211"/>
      <c r="G1166" s="216"/>
      <c r="J1166" s="49">
        <v>2813920036</v>
      </c>
      <c r="K1166" s="212">
        <f t="shared" si="189"/>
        <v>45.61</v>
      </c>
      <c r="L1166" s="270">
        <v>38.770000000000003</v>
      </c>
      <c r="M1166" s="270">
        <f t="shared" si="190"/>
        <v>38.770000000000003</v>
      </c>
      <c r="N1166" s="270">
        <f t="shared" si="191"/>
        <v>38.768499999999996</v>
      </c>
      <c r="O1166" s="391"/>
      <c r="P1166" s="391"/>
    </row>
    <row r="1167" spans="2:16">
      <c r="B1167" s="210"/>
      <c r="E1167" s="211"/>
      <c r="F1167" s="211"/>
      <c r="G1167" s="216"/>
      <c r="J1167" s="49">
        <v>2813920037</v>
      </c>
      <c r="K1167" s="212">
        <f t="shared" si="189"/>
        <v>68.989999999999995</v>
      </c>
      <c r="L1167" s="270">
        <v>58.64</v>
      </c>
      <c r="M1167" s="270">
        <f t="shared" si="190"/>
        <v>58.64</v>
      </c>
      <c r="N1167" s="270">
        <f t="shared" si="191"/>
        <v>58.641499999999994</v>
      </c>
      <c r="O1167" s="391"/>
      <c r="P1167" s="391"/>
    </row>
    <row r="1168" spans="2:16">
      <c r="B1168" s="210"/>
      <c r="E1168" s="211"/>
      <c r="F1168" s="211"/>
      <c r="G1168" s="216"/>
      <c r="J1168" s="49">
        <v>2813920038</v>
      </c>
      <c r="K1168" s="212">
        <f t="shared" si="189"/>
        <v>73.05</v>
      </c>
      <c r="L1168" s="270">
        <v>62.09</v>
      </c>
      <c r="M1168" s="270">
        <f t="shared" si="190"/>
        <v>62.09</v>
      </c>
      <c r="N1168" s="270">
        <f t="shared" si="191"/>
        <v>62.092499999999994</v>
      </c>
      <c r="O1168" s="391"/>
      <c r="P1168" s="391"/>
    </row>
    <row r="1169" spans="2:16">
      <c r="B1169" s="210"/>
      <c r="E1169" s="211"/>
      <c r="F1169" s="211"/>
      <c r="G1169" s="216"/>
      <c r="J1169" s="49">
        <v>2813920039</v>
      </c>
      <c r="K1169" s="212">
        <f t="shared" si="189"/>
        <v>103.73</v>
      </c>
      <c r="L1169" s="270">
        <v>88.17</v>
      </c>
      <c r="M1169" s="270">
        <f t="shared" si="190"/>
        <v>88.17</v>
      </c>
      <c r="N1169" s="270">
        <f t="shared" si="191"/>
        <v>88.170500000000004</v>
      </c>
      <c r="O1169" s="391"/>
      <c r="P1169" s="391"/>
    </row>
    <row r="1170" spans="2:16">
      <c r="B1170" s="210"/>
      <c r="E1170" s="211"/>
      <c r="F1170" s="211"/>
      <c r="G1170" s="216"/>
      <c r="J1170" s="49">
        <v>2813920040</v>
      </c>
      <c r="K1170" s="212">
        <f t="shared" si="189"/>
        <v>138.91999999999999</v>
      </c>
      <c r="L1170" s="270">
        <v>118.08</v>
      </c>
      <c r="M1170" s="270">
        <f t="shared" si="190"/>
        <v>118.08</v>
      </c>
      <c r="N1170" s="270">
        <f t="shared" si="191"/>
        <v>118.08199999999998</v>
      </c>
      <c r="O1170" s="391"/>
      <c r="P1170" s="391"/>
    </row>
    <row r="1171" spans="2:16">
      <c r="B1171" s="210"/>
      <c r="E1171" s="211"/>
      <c r="F1171" s="211"/>
      <c r="G1171" s="216"/>
      <c r="J1171" s="49">
        <v>2813920041</v>
      </c>
      <c r="K1171" s="212">
        <f t="shared" si="189"/>
        <v>161.78</v>
      </c>
      <c r="L1171" s="270">
        <v>137.51</v>
      </c>
      <c r="M1171" s="270">
        <f t="shared" si="190"/>
        <v>137.51</v>
      </c>
      <c r="N1171" s="270">
        <f t="shared" si="191"/>
        <v>137.51300000000001</v>
      </c>
      <c r="O1171" s="391"/>
      <c r="P1171" s="391"/>
    </row>
    <row r="1172" spans="2:16">
      <c r="B1172" s="210"/>
      <c r="E1172" s="211"/>
      <c r="F1172" s="211"/>
      <c r="G1172" s="216"/>
      <c r="J1172" s="49">
        <v>2813920042</v>
      </c>
      <c r="K1172" s="212">
        <f t="shared" si="189"/>
        <v>61.34</v>
      </c>
      <c r="L1172" s="270">
        <v>52.14</v>
      </c>
      <c r="M1172" s="270">
        <f t="shared" si="190"/>
        <v>52.14</v>
      </c>
      <c r="N1172" s="270">
        <f t="shared" si="191"/>
        <v>52.139000000000003</v>
      </c>
      <c r="O1172" s="391"/>
      <c r="P1172" s="391"/>
    </row>
    <row r="1173" spans="2:16">
      <c r="B1173" s="210"/>
      <c r="E1173" s="211"/>
      <c r="F1173" s="211"/>
      <c r="G1173" s="216"/>
      <c r="J1173" s="49">
        <v>2813920043</v>
      </c>
      <c r="K1173" s="212">
        <f t="shared" si="189"/>
        <v>79.59</v>
      </c>
      <c r="L1173" s="270">
        <v>67.650000000000006</v>
      </c>
      <c r="M1173" s="270">
        <f t="shared" si="190"/>
        <v>67.650000000000006</v>
      </c>
      <c r="N1173" s="270">
        <f t="shared" si="191"/>
        <v>67.651499999999999</v>
      </c>
      <c r="O1173" s="391"/>
      <c r="P1173" s="391"/>
    </row>
    <row r="1174" spans="2:16">
      <c r="B1174" s="210"/>
      <c r="E1174" s="211"/>
      <c r="F1174" s="211"/>
      <c r="G1174" s="216"/>
      <c r="J1174" s="49">
        <v>2813920044</v>
      </c>
      <c r="K1174" s="212">
        <f t="shared" si="189"/>
        <v>77.98</v>
      </c>
      <c r="L1174" s="270">
        <v>66.28</v>
      </c>
      <c r="M1174" s="270">
        <f t="shared" si="190"/>
        <v>66.28</v>
      </c>
      <c r="N1174" s="270">
        <f t="shared" si="191"/>
        <v>66.283000000000001</v>
      </c>
      <c r="O1174" s="391"/>
      <c r="P1174" s="391"/>
    </row>
    <row r="1175" spans="2:16">
      <c r="B1175" s="210"/>
      <c r="E1175" s="211"/>
      <c r="F1175" s="211"/>
      <c r="G1175" s="216"/>
      <c r="J1175" s="49">
        <v>2813920045</v>
      </c>
      <c r="K1175" s="212">
        <f t="shared" si="189"/>
        <v>207.06</v>
      </c>
      <c r="L1175" s="270">
        <v>176</v>
      </c>
      <c r="M1175" s="270">
        <f t="shared" si="190"/>
        <v>176</v>
      </c>
      <c r="N1175" s="270">
        <f t="shared" si="191"/>
        <v>176.001</v>
      </c>
      <c r="O1175" s="391"/>
      <c r="P1175" s="391"/>
    </row>
    <row r="1176" spans="2:16">
      <c r="B1176" s="210"/>
      <c r="E1176" s="211"/>
      <c r="F1176" s="211"/>
      <c r="G1176" s="216"/>
      <c r="J1176" s="49">
        <v>2813920046</v>
      </c>
      <c r="K1176" s="212">
        <f t="shared" si="189"/>
        <v>213.86</v>
      </c>
      <c r="L1176" s="270"/>
      <c r="M1176" s="331"/>
      <c r="N1176" s="270">
        <f t="shared" si="191"/>
        <v>181.78100000000001</v>
      </c>
      <c r="O1176" s="391"/>
      <c r="P1176" s="391"/>
    </row>
    <row r="1177" spans="2:16">
      <c r="B1177" s="210"/>
      <c r="E1177" s="211"/>
      <c r="F1177" s="211"/>
      <c r="G1177" s="216"/>
      <c r="J1177" s="49">
        <v>2813920047</v>
      </c>
      <c r="K1177" s="212">
        <f t="shared" si="189"/>
        <v>178.3</v>
      </c>
      <c r="L1177" s="270"/>
      <c r="M1177" s="331"/>
      <c r="N1177" s="270">
        <f t="shared" si="191"/>
        <v>151.55500000000001</v>
      </c>
      <c r="O1177" s="391"/>
      <c r="P1177" s="391"/>
    </row>
    <row r="1178" spans="2:16">
      <c r="B1178" s="210"/>
      <c r="E1178" s="211"/>
      <c r="F1178" s="211"/>
      <c r="G1178" s="216"/>
      <c r="J1178" s="49">
        <v>2813920048</v>
      </c>
      <c r="K1178" s="212">
        <f t="shared" si="189"/>
        <v>219.01</v>
      </c>
      <c r="L1178" s="270"/>
      <c r="M1178" s="331"/>
      <c r="N1178" s="270">
        <f t="shared" si="191"/>
        <v>186.15849999999998</v>
      </c>
      <c r="O1178" s="391"/>
      <c r="P1178" s="391"/>
    </row>
    <row r="1179" spans="2:16">
      <c r="B1179" s="210"/>
      <c r="E1179" s="211"/>
      <c r="F1179" s="211"/>
      <c r="G1179" s="216"/>
      <c r="J1179" s="49">
        <v>2813920049</v>
      </c>
      <c r="K1179" s="212">
        <f t="shared" si="189"/>
        <v>237.17</v>
      </c>
      <c r="L1179" s="270"/>
      <c r="M1179" s="331"/>
      <c r="N1179" s="270">
        <f t="shared" si="191"/>
        <v>201.59449999999998</v>
      </c>
      <c r="O1179" s="391"/>
      <c r="P1179" s="391"/>
    </row>
    <row r="1180" spans="2:16">
      <c r="B1180" s="210"/>
      <c r="E1180" s="211"/>
      <c r="F1180" s="211"/>
      <c r="G1180" s="216"/>
      <c r="J1180" s="49">
        <v>2813930000</v>
      </c>
      <c r="K1180" s="212">
        <f t="shared" si="189"/>
        <v>25.58</v>
      </c>
      <c r="L1180" s="270"/>
      <c r="M1180" s="331"/>
      <c r="N1180" s="270">
        <f t="shared" si="191"/>
        <v>21.742999999999999</v>
      </c>
      <c r="O1180" s="391"/>
      <c r="P1180" s="391"/>
    </row>
    <row r="1181" spans="2:16">
      <c r="B1181" s="210"/>
      <c r="E1181" s="211"/>
      <c r="F1181" s="211"/>
      <c r="G1181" s="216"/>
      <c r="J1181" s="49">
        <v>2813930001</v>
      </c>
      <c r="K1181" s="212">
        <f t="shared" ref="K1181:K1244" si="192">VLOOKUP(J1181,$Q$14:$V$1164,3,FALSE)</f>
        <v>33.04</v>
      </c>
      <c r="L1181" s="270"/>
      <c r="M1181" s="331"/>
      <c r="N1181" s="270">
        <f t="shared" si="191"/>
        <v>28.084</v>
      </c>
      <c r="O1181" s="391"/>
      <c r="P1181" s="391"/>
    </row>
    <row r="1182" spans="2:16">
      <c r="B1182" s="210"/>
      <c r="E1182" s="211"/>
      <c r="F1182" s="211"/>
      <c r="G1182" s="216"/>
      <c r="J1182" s="49">
        <v>2813930002</v>
      </c>
      <c r="K1182" s="212">
        <f t="shared" si="192"/>
        <v>29.52</v>
      </c>
      <c r="L1182" s="270">
        <v>25.09</v>
      </c>
      <c r="M1182" s="270">
        <f>ROUND(N1182,2)</f>
        <v>25.09</v>
      </c>
      <c r="N1182" s="270">
        <f t="shared" ref="N1182:N1245" si="193">K1182*$N$13</f>
        <v>25.091999999999999</v>
      </c>
      <c r="O1182" s="391"/>
      <c r="P1182" s="391"/>
    </row>
    <row r="1183" spans="2:16">
      <c r="B1183" s="210"/>
      <c r="E1183" s="211"/>
      <c r="F1183" s="211"/>
      <c r="G1183" s="216"/>
      <c r="J1183" s="49">
        <v>2813930003</v>
      </c>
      <c r="K1183" s="212">
        <f t="shared" si="192"/>
        <v>41.88</v>
      </c>
      <c r="L1183" s="270">
        <v>35.6</v>
      </c>
      <c r="M1183" s="270">
        <f t="shared" ref="M1183:M1245" si="194">ROUND(N1183,2)</f>
        <v>35.6</v>
      </c>
      <c r="N1183" s="270">
        <f t="shared" si="193"/>
        <v>35.597999999999999</v>
      </c>
      <c r="O1183" s="391"/>
      <c r="P1183" s="391"/>
    </row>
    <row r="1184" spans="2:16">
      <c r="B1184" s="210"/>
      <c r="E1184" s="211"/>
      <c r="F1184" s="211"/>
      <c r="G1184" s="216"/>
      <c r="J1184" s="49">
        <v>2813930004</v>
      </c>
      <c r="K1184" s="212">
        <f t="shared" si="192"/>
        <v>51.62</v>
      </c>
      <c r="L1184" s="270">
        <v>43.88</v>
      </c>
      <c r="M1184" s="270">
        <f t="shared" si="194"/>
        <v>43.88</v>
      </c>
      <c r="N1184" s="270">
        <f t="shared" si="193"/>
        <v>43.876999999999995</v>
      </c>
      <c r="O1184" s="391"/>
      <c r="P1184" s="391"/>
    </row>
    <row r="1185" spans="2:16">
      <c r="B1185" s="210"/>
      <c r="E1185" s="211"/>
      <c r="F1185" s="211"/>
      <c r="G1185" s="216"/>
      <c r="J1185" s="49">
        <v>2813930005</v>
      </c>
      <c r="K1185" s="212">
        <f t="shared" si="192"/>
        <v>25.58</v>
      </c>
      <c r="L1185" s="270">
        <v>21.74</v>
      </c>
      <c r="M1185" s="270">
        <f t="shared" si="194"/>
        <v>21.74</v>
      </c>
      <c r="N1185" s="270">
        <f t="shared" si="193"/>
        <v>21.742999999999999</v>
      </c>
      <c r="O1185" s="391"/>
      <c r="P1185" s="391"/>
    </row>
    <row r="1186" spans="2:16">
      <c r="B1186" s="210"/>
      <c r="E1186" s="211"/>
      <c r="F1186" s="211"/>
      <c r="G1186" s="216"/>
      <c r="J1186" s="49">
        <v>2813930006</v>
      </c>
      <c r="K1186" s="212">
        <f t="shared" si="192"/>
        <v>33.04</v>
      </c>
      <c r="L1186" s="270">
        <v>28.08</v>
      </c>
      <c r="M1186" s="270">
        <f t="shared" si="194"/>
        <v>28.08</v>
      </c>
      <c r="N1186" s="270">
        <f t="shared" si="193"/>
        <v>28.084</v>
      </c>
      <c r="O1186" s="391"/>
      <c r="P1186" s="391"/>
    </row>
    <row r="1187" spans="2:16">
      <c r="B1187" s="210"/>
      <c r="E1187" s="211"/>
      <c r="F1187" s="211"/>
      <c r="G1187" s="216"/>
      <c r="J1187" s="49">
        <v>2813930007</v>
      </c>
      <c r="K1187" s="212">
        <f t="shared" si="192"/>
        <v>29.51</v>
      </c>
      <c r="L1187" s="270">
        <v>25.08</v>
      </c>
      <c r="M1187" s="270">
        <f t="shared" si="194"/>
        <v>25.08</v>
      </c>
      <c r="N1187" s="270">
        <f t="shared" si="193"/>
        <v>25.083500000000001</v>
      </c>
      <c r="O1187" s="391"/>
      <c r="P1187" s="391"/>
    </row>
    <row r="1188" spans="2:16">
      <c r="B1188" s="210"/>
      <c r="E1188" s="211"/>
      <c r="F1188" s="211"/>
      <c r="G1188" s="216"/>
      <c r="J1188" s="49">
        <v>2813930008</v>
      </c>
      <c r="K1188" s="212">
        <f t="shared" si="192"/>
        <v>41.88</v>
      </c>
      <c r="L1188" s="270">
        <v>35.6</v>
      </c>
      <c r="M1188" s="270">
        <f t="shared" si="194"/>
        <v>35.6</v>
      </c>
      <c r="N1188" s="270">
        <f t="shared" si="193"/>
        <v>35.597999999999999</v>
      </c>
      <c r="O1188" s="391"/>
      <c r="P1188" s="391"/>
    </row>
    <row r="1189" spans="2:16">
      <c r="B1189" s="210"/>
      <c r="E1189" s="211"/>
      <c r="F1189" s="211"/>
      <c r="G1189" s="216"/>
      <c r="J1189" s="49">
        <v>2813930009</v>
      </c>
      <c r="K1189" s="212">
        <f t="shared" si="192"/>
        <v>51.62</v>
      </c>
      <c r="L1189" s="270">
        <v>43.88</v>
      </c>
      <c r="M1189" s="270">
        <f t="shared" si="194"/>
        <v>43.88</v>
      </c>
      <c r="N1189" s="270">
        <f t="shared" si="193"/>
        <v>43.876999999999995</v>
      </c>
      <c r="O1189" s="391"/>
      <c r="P1189" s="391"/>
    </row>
    <row r="1190" spans="2:16">
      <c r="B1190" s="210"/>
      <c r="E1190" s="211"/>
      <c r="F1190" s="211"/>
      <c r="G1190" s="216"/>
      <c r="J1190" s="49">
        <v>2813930010</v>
      </c>
      <c r="K1190" s="212">
        <f t="shared" si="192"/>
        <v>48.62</v>
      </c>
      <c r="L1190" s="270"/>
      <c r="M1190" s="393"/>
      <c r="N1190" s="270">
        <f t="shared" si="193"/>
        <v>41.326999999999998</v>
      </c>
      <c r="O1190" s="391"/>
      <c r="P1190" s="391"/>
    </row>
    <row r="1191" spans="2:16">
      <c r="B1191" s="210"/>
      <c r="E1191" s="211"/>
      <c r="F1191" s="211"/>
      <c r="G1191" s="216"/>
      <c r="J1191" s="49">
        <v>2813930011</v>
      </c>
      <c r="K1191" s="212">
        <f t="shared" si="192"/>
        <v>27.06</v>
      </c>
      <c r="L1191" s="270"/>
      <c r="M1191" s="393"/>
      <c r="N1191" s="270">
        <f t="shared" si="193"/>
        <v>23.000999999999998</v>
      </c>
      <c r="O1191" s="391"/>
      <c r="P1191" s="391"/>
    </row>
    <row r="1192" spans="2:16">
      <c r="B1192" s="210"/>
      <c r="E1192" s="211"/>
      <c r="F1192" s="211"/>
      <c r="G1192" s="216"/>
      <c r="J1192" s="49">
        <v>2813930012</v>
      </c>
      <c r="K1192" s="212">
        <f t="shared" si="192"/>
        <v>36.24</v>
      </c>
      <c r="L1192" s="270">
        <v>30.8</v>
      </c>
      <c r="M1192" s="270">
        <f t="shared" si="194"/>
        <v>30.8</v>
      </c>
      <c r="N1192" s="270">
        <f t="shared" si="193"/>
        <v>30.804000000000002</v>
      </c>
      <c r="O1192" s="391"/>
      <c r="P1192" s="391"/>
    </row>
    <row r="1193" spans="2:16">
      <c r="B1193" s="210"/>
      <c r="E1193" s="211"/>
      <c r="F1193" s="211"/>
      <c r="G1193" s="216"/>
      <c r="J1193" s="49">
        <v>2813930013</v>
      </c>
      <c r="K1193" s="212">
        <f t="shared" si="192"/>
        <v>37.630000000000003</v>
      </c>
      <c r="L1193" s="270">
        <v>31.99</v>
      </c>
      <c r="M1193" s="270">
        <f t="shared" si="194"/>
        <v>31.99</v>
      </c>
      <c r="N1193" s="270">
        <f t="shared" si="193"/>
        <v>31.985500000000002</v>
      </c>
      <c r="O1193" s="391"/>
      <c r="P1193" s="391"/>
    </row>
    <row r="1194" spans="2:16">
      <c r="B1194" s="210"/>
      <c r="E1194" s="211"/>
      <c r="F1194" s="211"/>
      <c r="G1194" s="216"/>
      <c r="J1194" s="49">
        <v>2813930014</v>
      </c>
      <c r="K1194" s="212">
        <f t="shared" si="192"/>
        <v>53.76</v>
      </c>
      <c r="L1194" s="270"/>
      <c r="M1194" s="359"/>
      <c r="N1194" s="270">
        <f t="shared" si="193"/>
        <v>45.695999999999998</v>
      </c>
      <c r="O1194" s="391"/>
      <c r="P1194" s="391"/>
    </row>
    <row r="1195" spans="2:16">
      <c r="B1195" s="210"/>
      <c r="E1195" s="211"/>
      <c r="F1195" s="211"/>
      <c r="G1195" s="216"/>
      <c r="J1195" s="49">
        <v>2813930015</v>
      </c>
      <c r="K1195" s="212">
        <f t="shared" si="192"/>
        <v>36.909999999999997</v>
      </c>
      <c r="L1195" s="270">
        <v>31.37</v>
      </c>
      <c r="M1195" s="270">
        <f t="shared" si="194"/>
        <v>31.37</v>
      </c>
      <c r="N1195" s="270">
        <f t="shared" si="193"/>
        <v>31.373499999999996</v>
      </c>
      <c r="O1195" s="391"/>
      <c r="P1195" s="391"/>
    </row>
    <row r="1196" spans="2:16">
      <c r="B1196" s="210"/>
      <c r="E1196" s="211"/>
      <c r="F1196" s="211"/>
      <c r="G1196" s="216"/>
      <c r="J1196" s="49">
        <v>2813930016</v>
      </c>
      <c r="K1196" s="212">
        <f t="shared" si="192"/>
        <v>78.349999999999994</v>
      </c>
      <c r="L1196" s="270">
        <v>66.599999999999994</v>
      </c>
      <c r="M1196" s="270">
        <f t="shared" si="194"/>
        <v>66.599999999999994</v>
      </c>
      <c r="N1196" s="270">
        <f t="shared" si="193"/>
        <v>66.597499999999997</v>
      </c>
      <c r="O1196" s="391"/>
      <c r="P1196" s="391"/>
    </row>
    <row r="1197" spans="2:16">
      <c r="B1197" s="210"/>
      <c r="E1197" s="211"/>
      <c r="F1197" s="211"/>
      <c r="G1197" s="216"/>
      <c r="J1197" s="49">
        <v>2813930017</v>
      </c>
      <c r="K1197" s="212">
        <f t="shared" si="192"/>
        <v>53.51</v>
      </c>
      <c r="L1197" s="270">
        <v>45.48</v>
      </c>
      <c r="M1197" s="270">
        <f t="shared" si="194"/>
        <v>45.48</v>
      </c>
      <c r="N1197" s="270">
        <f t="shared" si="193"/>
        <v>45.483499999999999</v>
      </c>
      <c r="O1197" s="391"/>
      <c r="P1197" s="391"/>
    </row>
    <row r="1198" spans="2:16">
      <c r="B1198" s="210"/>
      <c r="E1198" s="211"/>
      <c r="F1198" s="211"/>
      <c r="G1198" s="216"/>
      <c r="J1198" s="49">
        <v>2813930018</v>
      </c>
      <c r="K1198" s="212">
        <f t="shared" si="192"/>
        <v>108.47</v>
      </c>
      <c r="L1198" s="270">
        <v>92.2</v>
      </c>
      <c r="M1198" s="270">
        <f t="shared" si="194"/>
        <v>92.2</v>
      </c>
      <c r="N1198" s="270">
        <f t="shared" si="193"/>
        <v>92.1995</v>
      </c>
      <c r="O1198" s="391"/>
      <c r="P1198" s="391"/>
    </row>
    <row r="1199" spans="2:16">
      <c r="B1199" s="210"/>
      <c r="E1199" s="211"/>
      <c r="F1199" s="211"/>
      <c r="G1199" s="216"/>
      <c r="J1199" s="49">
        <v>2813930019</v>
      </c>
      <c r="K1199" s="212">
        <f t="shared" si="192"/>
        <v>74.62</v>
      </c>
      <c r="L1199" s="270">
        <v>63.43</v>
      </c>
      <c r="M1199" s="270">
        <f t="shared" si="194"/>
        <v>63.43</v>
      </c>
      <c r="N1199" s="270">
        <f t="shared" si="193"/>
        <v>63.427</v>
      </c>
      <c r="O1199" s="391"/>
      <c r="P1199" s="391"/>
    </row>
    <row r="1200" spans="2:16">
      <c r="B1200" s="210"/>
      <c r="E1200" s="211"/>
      <c r="F1200" s="211"/>
      <c r="G1200" s="216"/>
      <c r="J1200" s="49">
        <v>2813930020</v>
      </c>
      <c r="K1200" s="212">
        <f t="shared" si="192"/>
        <v>148.32</v>
      </c>
      <c r="L1200" s="270">
        <v>126.07</v>
      </c>
      <c r="M1200" s="270">
        <f t="shared" si="194"/>
        <v>126.07</v>
      </c>
      <c r="N1200" s="270">
        <f t="shared" si="193"/>
        <v>126.07199999999999</v>
      </c>
      <c r="O1200" s="391"/>
      <c r="P1200" s="391"/>
    </row>
    <row r="1201" spans="2:16">
      <c r="B1201" s="210"/>
      <c r="E1201" s="211"/>
      <c r="F1201" s="211"/>
      <c r="G1201" s="216"/>
      <c r="J1201" s="49">
        <v>2813930021</v>
      </c>
      <c r="K1201" s="212">
        <f t="shared" si="192"/>
        <v>66.849999999999994</v>
      </c>
      <c r="L1201" s="270">
        <v>56.82</v>
      </c>
      <c r="M1201" s="270">
        <f t="shared" si="194"/>
        <v>56.82</v>
      </c>
      <c r="N1201" s="270">
        <f t="shared" si="193"/>
        <v>56.822499999999991</v>
      </c>
      <c r="O1201" s="391"/>
      <c r="P1201" s="391"/>
    </row>
    <row r="1202" spans="2:16">
      <c r="B1202" s="210"/>
      <c r="E1202" s="211"/>
      <c r="F1202" s="211"/>
      <c r="G1202" s="216"/>
      <c r="J1202" s="49">
        <v>2813930022</v>
      </c>
      <c r="K1202" s="212">
        <f t="shared" si="192"/>
        <v>43.2</v>
      </c>
      <c r="L1202" s="270">
        <v>36.72</v>
      </c>
      <c r="M1202" s="270">
        <f t="shared" si="194"/>
        <v>36.72</v>
      </c>
      <c r="N1202" s="270">
        <f t="shared" si="193"/>
        <v>36.72</v>
      </c>
      <c r="O1202" s="391"/>
      <c r="P1202" s="391"/>
    </row>
    <row r="1203" spans="2:16">
      <c r="B1203" s="210"/>
      <c r="E1203" s="211"/>
      <c r="F1203" s="211"/>
      <c r="G1203" s="216"/>
      <c r="J1203" s="49">
        <v>2813930023</v>
      </c>
      <c r="K1203" s="212">
        <f t="shared" si="192"/>
        <v>89.13</v>
      </c>
      <c r="L1203" s="270">
        <v>75.760000000000005</v>
      </c>
      <c r="M1203" s="270">
        <f t="shared" si="194"/>
        <v>75.760000000000005</v>
      </c>
      <c r="N1203" s="270">
        <f t="shared" si="193"/>
        <v>75.760499999999993</v>
      </c>
      <c r="O1203" s="391"/>
      <c r="P1203" s="391"/>
    </row>
    <row r="1204" spans="2:16">
      <c r="B1204" s="210"/>
      <c r="E1204" s="211"/>
      <c r="F1204" s="211"/>
      <c r="G1204" s="216"/>
      <c r="J1204" s="49">
        <v>2813930024</v>
      </c>
      <c r="K1204" s="212">
        <f t="shared" si="192"/>
        <v>71.790000000000006</v>
      </c>
      <c r="L1204" s="270">
        <v>61.02</v>
      </c>
      <c r="M1204" s="270">
        <f t="shared" si="194"/>
        <v>61.02</v>
      </c>
      <c r="N1204" s="270">
        <f t="shared" si="193"/>
        <v>61.021500000000003</v>
      </c>
      <c r="O1204" s="391"/>
      <c r="P1204" s="391"/>
    </row>
    <row r="1205" spans="2:16">
      <c r="B1205" s="210"/>
      <c r="E1205" s="211"/>
      <c r="F1205" s="211"/>
      <c r="G1205" s="216"/>
      <c r="J1205" s="49">
        <v>2813930025</v>
      </c>
      <c r="K1205" s="212">
        <f t="shared" si="192"/>
        <v>142.81</v>
      </c>
      <c r="L1205" s="270">
        <v>121.39</v>
      </c>
      <c r="M1205" s="270">
        <f t="shared" si="194"/>
        <v>121.39</v>
      </c>
      <c r="N1205" s="270">
        <f t="shared" si="193"/>
        <v>121.38849999999999</v>
      </c>
      <c r="O1205" s="391"/>
      <c r="P1205" s="391"/>
    </row>
    <row r="1206" spans="2:16">
      <c r="B1206" s="210"/>
      <c r="E1206" s="211"/>
      <c r="F1206" s="211"/>
      <c r="G1206" s="216"/>
      <c r="J1206" s="49">
        <v>2813930026</v>
      </c>
      <c r="K1206" s="212">
        <f t="shared" si="192"/>
        <v>101.77</v>
      </c>
      <c r="L1206" s="270">
        <v>86.5</v>
      </c>
      <c r="M1206" s="270">
        <f t="shared" si="194"/>
        <v>86.5</v>
      </c>
      <c r="N1206" s="270">
        <f t="shared" si="193"/>
        <v>86.504499999999993</v>
      </c>
      <c r="O1206" s="391"/>
      <c r="P1206" s="391"/>
    </row>
    <row r="1207" spans="2:16">
      <c r="B1207" s="210"/>
      <c r="E1207" s="211"/>
      <c r="F1207" s="211"/>
      <c r="G1207" s="216"/>
      <c r="J1207" s="49">
        <v>2813930027</v>
      </c>
      <c r="K1207" s="212">
        <f t="shared" si="192"/>
        <v>202.8</v>
      </c>
      <c r="L1207" s="270">
        <v>172.38</v>
      </c>
      <c r="M1207" s="270">
        <f t="shared" si="194"/>
        <v>172.38</v>
      </c>
      <c r="N1207" s="270">
        <f t="shared" si="193"/>
        <v>172.38</v>
      </c>
      <c r="O1207" s="391"/>
      <c r="P1207" s="391"/>
    </row>
    <row r="1208" spans="2:16">
      <c r="B1208" s="210"/>
      <c r="E1208" s="211"/>
      <c r="F1208" s="211"/>
      <c r="G1208" s="216"/>
      <c r="J1208" s="49">
        <v>2813930028</v>
      </c>
      <c r="K1208" s="212">
        <f t="shared" si="192"/>
        <v>180.3</v>
      </c>
      <c r="L1208" s="270">
        <v>153.26</v>
      </c>
      <c r="M1208" s="270">
        <f t="shared" si="194"/>
        <v>153.26</v>
      </c>
      <c r="N1208" s="270">
        <f t="shared" si="193"/>
        <v>153.255</v>
      </c>
      <c r="O1208" s="391"/>
      <c r="P1208" s="391"/>
    </row>
    <row r="1209" spans="2:16">
      <c r="B1209" s="210"/>
      <c r="E1209" s="211"/>
      <c r="F1209" s="211"/>
      <c r="G1209" s="216"/>
      <c r="J1209" s="49">
        <v>2813930029</v>
      </c>
      <c r="K1209" s="212">
        <f t="shared" si="192"/>
        <v>359.95</v>
      </c>
      <c r="L1209" s="270">
        <v>305.95999999999998</v>
      </c>
      <c r="M1209" s="270">
        <f t="shared" si="194"/>
        <v>305.95999999999998</v>
      </c>
      <c r="N1209" s="270">
        <f t="shared" si="193"/>
        <v>305.95749999999998</v>
      </c>
      <c r="O1209" s="391"/>
      <c r="P1209" s="391"/>
    </row>
    <row r="1210" spans="2:16">
      <c r="B1210" s="210"/>
      <c r="E1210" s="211"/>
      <c r="F1210" s="211"/>
      <c r="G1210" s="216"/>
      <c r="J1210" s="49">
        <v>2813930030</v>
      </c>
      <c r="K1210" s="212">
        <f t="shared" si="192"/>
        <v>155.16999999999999</v>
      </c>
      <c r="L1210" s="270">
        <v>131.88999999999999</v>
      </c>
      <c r="M1210" s="270">
        <f t="shared" si="194"/>
        <v>131.88999999999999</v>
      </c>
      <c r="N1210" s="270">
        <f t="shared" si="193"/>
        <v>131.89449999999999</v>
      </c>
      <c r="O1210" s="391"/>
      <c r="P1210" s="391"/>
    </row>
    <row r="1211" spans="2:16">
      <c r="B1211" s="210"/>
      <c r="E1211" s="211"/>
      <c r="F1211" s="211"/>
      <c r="G1211" s="216"/>
      <c r="J1211" s="49">
        <v>2813930031</v>
      </c>
      <c r="K1211" s="212">
        <f t="shared" si="192"/>
        <v>240.9</v>
      </c>
      <c r="L1211" s="270">
        <v>204.77</v>
      </c>
      <c r="M1211" s="270">
        <f t="shared" si="194"/>
        <v>204.77</v>
      </c>
      <c r="N1211" s="270">
        <f t="shared" si="193"/>
        <v>204.76499999999999</v>
      </c>
      <c r="O1211" s="391"/>
      <c r="P1211" s="391"/>
    </row>
    <row r="1212" spans="2:16">
      <c r="B1212" s="210"/>
      <c r="E1212" s="211"/>
      <c r="F1212" s="211"/>
      <c r="G1212" s="216"/>
      <c r="J1212" s="49">
        <v>2813940000</v>
      </c>
      <c r="K1212" s="212">
        <f t="shared" si="192"/>
        <v>32.26</v>
      </c>
      <c r="L1212" s="270"/>
      <c r="M1212" s="359"/>
      <c r="N1212" s="270">
        <f t="shared" si="193"/>
        <v>27.420999999999996</v>
      </c>
      <c r="O1212" s="391"/>
      <c r="P1212" s="391"/>
    </row>
    <row r="1213" spans="2:16">
      <c r="B1213" s="210"/>
      <c r="E1213" s="211"/>
      <c r="F1213" s="211"/>
      <c r="G1213" s="216"/>
      <c r="J1213" s="49">
        <v>2813940001</v>
      </c>
      <c r="K1213" s="212">
        <f t="shared" si="192"/>
        <v>58.58</v>
      </c>
      <c r="L1213" s="270">
        <v>49.79</v>
      </c>
      <c r="M1213" s="270">
        <f t="shared" si="194"/>
        <v>49.79</v>
      </c>
      <c r="N1213" s="270">
        <f t="shared" si="193"/>
        <v>49.792999999999999</v>
      </c>
      <c r="O1213" s="391"/>
      <c r="P1213" s="391"/>
    </row>
    <row r="1214" spans="2:16">
      <c r="B1214" s="210"/>
      <c r="E1214" s="211"/>
      <c r="F1214" s="211"/>
      <c r="G1214" s="216"/>
      <c r="J1214" s="49">
        <v>2813940002</v>
      </c>
      <c r="K1214" s="212">
        <f t="shared" si="192"/>
        <v>81.05</v>
      </c>
      <c r="L1214" s="270">
        <v>68.89</v>
      </c>
      <c r="M1214" s="270">
        <f t="shared" si="194"/>
        <v>68.89</v>
      </c>
      <c r="N1214" s="270">
        <f t="shared" si="193"/>
        <v>68.892499999999998</v>
      </c>
      <c r="O1214" s="391"/>
      <c r="P1214" s="391"/>
    </row>
    <row r="1215" spans="2:16">
      <c r="B1215" s="210"/>
      <c r="E1215" s="211"/>
      <c r="F1215" s="211"/>
      <c r="G1215" s="216"/>
      <c r="J1215" s="49">
        <v>2813940003</v>
      </c>
      <c r="K1215" s="212">
        <f t="shared" si="192"/>
        <v>78.91</v>
      </c>
      <c r="L1215" s="270">
        <v>67.069999999999993</v>
      </c>
      <c r="M1215" s="270">
        <f t="shared" si="194"/>
        <v>67.069999999999993</v>
      </c>
      <c r="N1215" s="270">
        <f t="shared" si="193"/>
        <v>67.073499999999996</v>
      </c>
      <c r="O1215" s="391"/>
      <c r="P1215" s="391"/>
    </row>
    <row r="1216" spans="2:16">
      <c r="B1216" s="210"/>
      <c r="E1216" s="211"/>
      <c r="F1216" s="211"/>
      <c r="G1216" s="216"/>
      <c r="J1216" s="49">
        <v>2813940004</v>
      </c>
      <c r="K1216" s="212">
        <f t="shared" si="192"/>
        <v>18.34</v>
      </c>
      <c r="L1216" s="270">
        <v>15.59</v>
      </c>
      <c r="M1216" s="270">
        <f t="shared" si="194"/>
        <v>15.59</v>
      </c>
      <c r="N1216" s="270">
        <f t="shared" si="193"/>
        <v>15.588999999999999</v>
      </c>
      <c r="O1216" s="391"/>
      <c r="P1216" s="391"/>
    </row>
    <row r="1217" spans="2:16">
      <c r="B1217" s="210"/>
      <c r="E1217" s="211"/>
      <c r="F1217" s="211"/>
      <c r="G1217" s="216"/>
      <c r="J1217" s="49">
        <v>2813940005</v>
      </c>
      <c r="K1217" s="212">
        <f t="shared" si="192"/>
        <v>24.06</v>
      </c>
      <c r="L1217" s="270">
        <v>20.45</v>
      </c>
      <c r="M1217" s="270">
        <f t="shared" si="194"/>
        <v>20.45</v>
      </c>
      <c r="N1217" s="270">
        <f t="shared" si="193"/>
        <v>20.450999999999997</v>
      </c>
      <c r="O1217" s="391"/>
      <c r="P1217" s="391"/>
    </row>
    <row r="1218" spans="2:16">
      <c r="B1218" s="210"/>
      <c r="E1218" s="211"/>
      <c r="F1218" s="211"/>
      <c r="G1218" s="216"/>
      <c r="J1218" s="49">
        <v>2813940006</v>
      </c>
      <c r="K1218" s="212">
        <f t="shared" si="192"/>
        <v>30.42</v>
      </c>
      <c r="L1218" s="270"/>
      <c r="M1218" s="359"/>
      <c r="N1218" s="270">
        <f t="shared" si="193"/>
        <v>25.856999999999999</v>
      </c>
      <c r="O1218" s="391"/>
      <c r="P1218" s="391"/>
    </row>
    <row r="1219" spans="2:16">
      <c r="B1219" s="210"/>
      <c r="E1219" s="211"/>
      <c r="F1219" s="211"/>
      <c r="G1219" s="216"/>
      <c r="J1219" s="49">
        <v>2813940007</v>
      </c>
      <c r="K1219" s="212">
        <f t="shared" si="192"/>
        <v>11.26</v>
      </c>
      <c r="L1219" s="270">
        <v>9.57</v>
      </c>
      <c r="M1219" s="270">
        <f t="shared" si="194"/>
        <v>9.57</v>
      </c>
      <c r="N1219" s="270">
        <f t="shared" si="193"/>
        <v>9.5709999999999997</v>
      </c>
      <c r="O1219" s="391"/>
      <c r="P1219" s="391"/>
    </row>
    <row r="1220" spans="2:16">
      <c r="B1220" s="210"/>
      <c r="E1220" s="211"/>
      <c r="F1220" s="211"/>
      <c r="G1220" s="216"/>
      <c r="J1220" s="49">
        <v>2813940008</v>
      </c>
      <c r="K1220" s="212">
        <f t="shared" si="192"/>
        <v>17.75</v>
      </c>
      <c r="L1220" s="270">
        <v>15.09</v>
      </c>
      <c r="M1220" s="270">
        <f t="shared" si="194"/>
        <v>15.09</v>
      </c>
      <c r="N1220" s="270">
        <f t="shared" si="193"/>
        <v>15.0875</v>
      </c>
      <c r="O1220" s="391"/>
      <c r="P1220" s="391"/>
    </row>
    <row r="1221" spans="2:16">
      <c r="B1221" s="210"/>
      <c r="E1221" s="211"/>
      <c r="F1221" s="211"/>
      <c r="G1221" s="216"/>
      <c r="J1221" s="49">
        <v>2813940009</v>
      </c>
      <c r="K1221" s="212">
        <f t="shared" si="192"/>
        <v>24.22</v>
      </c>
      <c r="L1221" s="270">
        <v>20.59</v>
      </c>
      <c r="M1221" s="270">
        <f t="shared" si="194"/>
        <v>20.59</v>
      </c>
      <c r="N1221" s="270">
        <f t="shared" si="193"/>
        <v>20.587</v>
      </c>
      <c r="O1221" s="391"/>
      <c r="P1221" s="391"/>
    </row>
    <row r="1222" spans="2:16">
      <c r="B1222" s="210"/>
      <c r="E1222" s="211"/>
      <c r="F1222" s="211"/>
      <c r="G1222" s="216"/>
      <c r="J1222" s="49">
        <v>2813940010</v>
      </c>
      <c r="K1222" s="212">
        <f t="shared" si="192"/>
        <v>61.29</v>
      </c>
      <c r="L1222" s="270">
        <v>52.1</v>
      </c>
      <c r="M1222" s="270">
        <f t="shared" si="194"/>
        <v>52.1</v>
      </c>
      <c r="N1222" s="270">
        <f t="shared" si="193"/>
        <v>52.096499999999999</v>
      </c>
      <c r="O1222" s="391"/>
      <c r="P1222" s="391"/>
    </row>
    <row r="1223" spans="2:16">
      <c r="B1223" s="210"/>
      <c r="E1223" s="211"/>
      <c r="F1223" s="211"/>
      <c r="G1223" s="216"/>
      <c r="J1223" s="49">
        <v>2813940011</v>
      </c>
      <c r="K1223" s="212">
        <f t="shared" si="192"/>
        <v>66.069999999999993</v>
      </c>
      <c r="L1223" s="270">
        <v>56.16</v>
      </c>
      <c r="M1223" s="270">
        <f t="shared" si="194"/>
        <v>56.16</v>
      </c>
      <c r="N1223" s="270">
        <f t="shared" si="193"/>
        <v>56.159499999999994</v>
      </c>
      <c r="O1223" s="391"/>
      <c r="P1223" s="391"/>
    </row>
    <row r="1224" spans="2:16">
      <c r="B1224" s="210"/>
      <c r="E1224" s="211"/>
      <c r="F1224" s="211"/>
      <c r="G1224" s="216"/>
      <c r="J1224" s="49">
        <v>2813940012</v>
      </c>
      <c r="K1224" s="212">
        <f t="shared" si="192"/>
        <v>67.290000000000006</v>
      </c>
      <c r="L1224" s="270">
        <v>57.2</v>
      </c>
      <c r="M1224" s="270">
        <f t="shared" si="194"/>
        <v>57.2</v>
      </c>
      <c r="N1224" s="270">
        <f t="shared" si="193"/>
        <v>57.1965</v>
      </c>
      <c r="O1224" s="391"/>
      <c r="P1224" s="391"/>
    </row>
    <row r="1225" spans="2:16">
      <c r="B1225" s="210"/>
      <c r="E1225" s="211"/>
      <c r="F1225" s="211"/>
      <c r="G1225" s="216"/>
      <c r="J1225" s="49">
        <v>2813940013</v>
      </c>
      <c r="K1225" s="212">
        <f t="shared" si="192"/>
        <v>74.52</v>
      </c>
      <c r="L1225" s="270">
        <v>63.34</v>
      </c>
      <c r="M1225" s="270">
        <f t="shared" si="194"/>
        <v>63.34</v>
      </c>
      <c r="N1225" s="270">
        <f t="shared" si="193"/>
        <v>63.341999999999992</v>
      </c>
      <c r="O1225" s="391"/>
      <c r="P1225" s="391"/>
    </row>
    <row r="1226" spans="2:16">
      <c r="B1226" s="210"/>
      <c r="E1226" s="211"/>
      <c r="F1226" s="211"/>
      <c r="G1226" s="216"/>
      <c r="J1226" s="49">
        <v>2813940014</v>
      </c>
      <c r="K1226" s="212">
        <f t="shared" si="192"/>
        <v>55.19</v>
      </c>
      <c r="L1226" s="270">
        <v>46.91</v>
      </c>
      <c r="M1226" s="270">
        <f t="shared" si="194"/>
        <v>46.91</v>
      </c>
      <c r="N1226" s="270">
        <f t="shared" si="193"/>
        <v>46.911499999999997</v>
      </c>
      <c r="O1226" s="391"/>
      <c r="P1226" s="391"/>
    </row>
    <row r="1227" spans="2:16">
      <c r="B1227" s="210"/>
      <c r="E1227" s="211"/>
      <c r="F1227" s="211"/>
      <c r="G1227" s="216"/>
      <c r="J1227" s="49">
        <v>2813940015</v>
      </c>
      <c r="K1227" s="212">
        <f t="shared" si="192"/>
        <v>62.07</v>
      </c>
      <c r="L1227" s="270">
        <v>52.76</v>
      </c>
      <c r="M1227" s="270">
        <f t="shared" si="194"/>
        <v>52.76</v>
      </c>
      <c r="N1227" s="270">
        <f t="shared" si="193"/>
        <v>52.759499999999996</v>
      </c>
      <c r="O1227" s="391"/>
      <c r="P1227" s="391"/>
    </row>
    <row r="1228" spans="2:16">
      <c r="B1228" s="210"/>
      <c r="E1228" s="211"/>
      <c r="F1228" s="211"/>
      <c r="G1228" s="216"/>
      <c r="J1228" s="49">
        <v>2813940016</v>
      </c>
      <c r="K1228" s="212">
        <f t="shared" si="192"/>
        <v>111.47</v>
      </c>
      <c r="L1228" s="270">
        <v>94.75</v>
      </c>
      <c r="M1228" s="270">
        <f t="shared" si="194"/>
        <v>94.75</v>
      </c>
      <c r="N1228" s="270">
        <f t="shared" si="193"/>
        <v>94.749499999999998</v>
      </c>
      <c r="O1228" s="391"/>
      <c r="P1228" s="391"/>
    </row>
    <row r="1229" spans="2:16">
      <c r="B1229" s="210"/>
      <c r="E1229" s="211"/>
      <c r="F1229" s="211"/>
      <c r="G1229" s="216"/>
      <c r="J1229" s="49">
        <v>2813940017</v>
      </c>
      <c r="K1229" s="212">
        <f t="shared" si="192"/>
        <v>162.1</v>
      </c>
      <c r="L1229" s="270">
        <v>137.79</v>
      </c>
      <c r="M1229" s="270">
        <f t="shared" si="194"/>
        <v>137.79</v>
      </c>
      <c r="N1229" s="270">
        <f t="shared" si="193"/>
        <v>137.785</v>
      </c>
      <c r="O1229" s="391"/>
      <c r="P1229" s="391"/>
    </row>
    <row r="1230" spans="2:16">
      <c r="B1230" s="210"/>
      <c r="E1230" s="211"/>
      <c r="F1230" s="211"/>
      <c r="G1230" s="216"/>
      <c r="J1230" s="49">
        <v>2813950000</v>
      </c>
      <c r="K1230" s="212">
        <f t="shared" si="192"/>
        <v>168.39</v>
      </c>
      <c r="L1230" s="270">
        <v>143.13</v>
      </c>
      <c r="M1230" s="270">
        <f t="shared" si="194"/>
        <v>143.13</v>
      </c>
      <c r="N1230" s="270">
        <f t="shared" si="193"/>
        <v>143.13149999999999</v>
      </c>
      <c r="O1230" s="391"/>
      <c r="P1230" s="391"/>
    </row>
    <row r="1231" spans="2:16">
      <c r="B1231" s="210"/>
      <c r="E1231" s="211"/>
      <c r="F1231" s="211"/>
      <c r="G1231" s="216"/>
      <c r="J1231" s="49">
        <v>2813950001</v>
      </c>
      <c r="K1231" s="212">
        <f t="shared" si="192"/>
        <v>403.44</v>
      </c>
      <c r="L1231" s="270">
        <v>342.92</v>
      </c>
      <c r="M1231" s="270">
        <f t="shared" si="194"/>
        <v>342.92</v>
      </c>
      <c r="N1231" s="270">
        <f t="shared" si="193"/>
        <v>342.92399999999998</v>
      </c>
      <c r="O1231" s="391"/>
      <c r="P1231" s="391"/>
    </row>
    <row r="1232" spans="2:16">
      <c r="B1232" s="210"/>
      <c r="E1232" s="211"/>
      <c r="F1232" s="211"/>
      <c r="G1232" s="216"/>
      <c r="J1232" s="49">
        <v>2813950002</v>
      </c>
      <c r="K1232" s="212">
        <f t="shared" si="192"/>
        <v>263.02999999999997</v>
      </c>
      <c r="L1232" s="270">
        <v>223.58</v>
      </c>
      <c r="M1232" s="270">
        <f t="shared" si="194"/>
        <v>223.58</v>
      </c>
      <c r="N1232" s="270">
        <f t="shared" si="193"/>
        <v>223.57549999999998</v>
      </c>
      <c r="O1232" s="391"/>
      <c r="P1232" s="391"/>
    </row>
    <row r="1233" spans="2:16">
      <c r="B1233" s="210"/>
      <c r="E1233" s="211"/>
      <c r="F1233" s="211"/>
      <c r="G1233" s="216"/>
      <c r="J1233" s="49">
        <v>2813950003</v>
      </c>
      <c r="K1233" s="212">
        <f t="shared" si="192"/>
        <v>323.98</v>
      </c>
      <c r="L1233" s="270">
        <v>275.38</v>
      </c>
      <c r="M1233" s="270">
        <f t="shared" si="194"/>
        <v>275.38</v>
      </c>
      <c r="N1233" s="270">
        <f t="shared" si="193"/>
        <v>275.38299999999998</v>
      </c>
      <c r="O1233" s="391"/>
      <c r="P1233" s="391"/>
    </row>
    <row r="1234" spans="2:16">
      <c r="B1234" s="210"/>
      <c r="E1234" s="211"/>
      <c r="F1234" s="211"/>
      <c r="G1234" s="216"/>
      <c r="J1234" s="49">
        <v>2813950004</v>
      </c>
      <c r="K1234" s="212">
        <f t="shared" si="192"/>
        <v>517.65</v>
      </c>
      <c r="L1234" s="270">
        <v>440</v>
      </c>
      <c r="M1234" s="270">
        <f t="shared" si="194"/>
        <v>440</v>
      </c>
      <c r="N1234" s="270">
        <f t="shared" si="193"/>
        <v>440.00249999999994</v>
      </c>
      <c r="O1234" s="391"/>
      <c r="P1234" s="391"/>
    </row>
    <row r="1235" spans="2:16">
      <c r="B1235" s="210"/>
      <c r="E1235" s="211"/>
      <c r="F1235" s="211"/>
      <c r="G1235" s="216"/>
      <c r="J1235" s="49">
        <v>2813950005</v>
      </c>
      <c r="K1235" s="212">
        <f t="shared" si="192"/>
        <v>641.73</v>
      </c>
      <c r="L1235" s="270">
        <v>545.47</v>
      </c>
      <c r="M1235" s="270">
        <f t="shared" si="194"/>
        <v>545.47</v>
      </c>
      <c r="N1235" s="270">
        <f t="shared" si="193"/>
        <v>545.47050000000002</v>
      </c>
      <c r="O1235" s="391"/>
      <c r="P1235" s="391"/>
    </row>
    <row r="1236" spans="2:16">
      <c r="B1236" s="210"/>
      <c r="E1236" s="211"/>
      <c r="F1236" s="211"/>
      <c r="G1236" s="216"/>
      <c r="J1236" s="49">
        <v>2813950006</v>
      </c>
      <c r="K1236" s="212">
        <f t="shared" si="192"/>
        <v>868.86</v>
      </c>
      <c r="L1236" s="270">
        <v>738.53</v>
      </c>
      <c r="M1236" s="270">
        <f t="shared" si="194"/>
        <v>738.53</v>
      </c>
      <c r="N1236" s="270">
        <f t="shared" si="193"/>
        <v>738.53099999999995</v>
      </c>
      <c r="O1236" s="391"/>
      <c r="P1236" s="391"/>
    </row>
    <row r="1237" spans="2:16">
      <c r="B1237" s="210"/>
      <c r="E1237" s="211"/>
      <c r="F1237" s="211"/>
      <c r="G1237" s="216"/>
      <c r="J1237" s="49">
        <v>2813950007</v>
      </c>
      <c r="K1237" s="212">
        <f t="shared" si="192"/>
        <v>875.76</v>
      </c>
      <c r="L1237" s="270">
        <v>744.4</v>
      </c>
      <c r="M1237" s="270">
        <f t="shared" si="194"/>
        <v>744.4</v>
      </c>
      <c r="N1237" s="270">
        <f t="shared" si="193"/>
        <v>744.39599999999996</v>
      </c>
      <c r="O1237" s="391"/>
      <c r="P1237" s="391"/>
    </row>
    <row r="1238" spans="2:16">
      <c r="B1238" s="210"/>
      <c r="E1238" s="211"/>
      <c r="F1238" s="211"/>
      <c r="G1238" s="216"/>
      <c r="J1238" s="49">
        <v>2813950008</v>
      </c>
      <c r="K1238" s="212">
        <f t="shared" si="192"/>
        <v>83.06</v>
      </c>
      <c r="L1238" s="270">
        <v>70.599999999999994</v>
      </c>
      <c r="M1238" s="270">
        <f t="shared" si="194"/>
        <v>70.599999999999994</v>
      </c>
      <c r="N1238" s="270">
        <f t="shared" si="193"/>
        <v>70.600999999999999</v>
      </c>
      <c r="O1238" s="391"/>
      <c r="P1238" s="391"/>
    </row>
    <row r="1239" spans="2:16">
      <c r="B1239" s="210"/>
      <c r="E1239" s="211"/>
      <c r="F1239" s="211"/>
      <c r="G1239" s="216"/>
      <c r="J1239" s="49">
        <v>2813960000</v>
      </c>
      <c r="K1239" s="212" t="e">
        <f t="shared" si="192"/>
        <v>#N/A</v>
      </c>
      <c r="L1239" s="270" t="e">
        <v>#N/A</v>
      </c>
      <c r="M1239" s="270" t="e">
        <f t="shared" si="194"/>
        <v>#N/A</v>
      </c>
      <c r="N1239" s="270" t="e">
        <f t="shared" si="193"/>
        <v>#N/A</v>
      </c>
      <c r="O1239" s="391"/>
      <c r="P1239" s="391"/>
    </row>
    <row r="1240" spans="2:16">
      <c r="B1240" s="210"/>
      <c r="E1240" s="211"/>
      <c r="F1240" s="211"/>
      <c r="G1240" s="216"/>
      <c r="J1240" s="49">
        <v>2813960001</v>
      </c>
      <c r="K1240" s="212" t="e">
        <f t="shared" si="192"/>
        <v>#N/A</v>
      </c>
      <c r="L1240" s="270" t="e">
        <v>#N/A</v>
      </c>
      <c r="M1240" s="270" t="e">
        <f t="shared" si="194"/>
        <v>#N/A</v>
      </c>
      <c r="N1240" s="270" t="e">
        <f t="shared" si="193"/>
        <v>#N/A</v>
      </c>
      <c r="O1240" s="391"/>
      <c r="P1240" s="391"/>
    </row>
    <row r="1241" spans="2:16">
      <c r="B1241" s="210"/>
      <c r="E1241" s="211"/>
      <c r="F1241" s="211"/>
      <c r="G1241" s="216"/>
      <c r="J1241" s="49">
        <v>2813960002</v>
      </c>
      <c r="K1241" s="212" t="e">
        <f t="shared" si="192"/>
        <v>#N/A</v>
      </c>
      <c r="L1241" s="270" t="e">
        <v>#N/A</v>
      </c>
      <c r="M1241" s="270" t="e">
        <f t="shared" si="194"/>
        <v>#N/A</v>
      </c>
      <c r="N1241" s="270" t="e">
        <f t="shared" si="193"/>
        <v>#N/A</v>
      </c>
      <c r="O1241" s="391"/>
      <c r="P1241" s="391"/>
    </row>
    <row r="1242" spans="2:16">
      <c r="B1242" s="210"/>
      <c r="E1242" s="211"/>
      <c r="F1242" s="211"/>
      <c r="G1242" s="216"/>
      <c r="J1242" s="49">
        <v>2813960003</v>
      </c>
      <c r="K1242" s="212" t="e">
        <f t="shared" si="192"/>
        <v>#N/A</v>
      </c>
      <c r="L1242" s="270" t="e">
        <v>#N/A</v>
      </c>
      <c r="M1242" s="270" t="e">
        <f t="shared" si="194"/>
        <v>#N/A</v>
      </c>
      <c r="N1242" s="270" t="e">
        <f t="shared" si="193"/>
        <v>#N/A</v>
      </c>
      <c r="O1242" s="391"/>
      <c r="P1242" s="391"/>
    </row>
    <row r="1243" spans="2:16">
      <c r="B1243" s="210"/>
      <c r="E1243" s="211"/>
      <c r="F1243" s="211"/>
      <c r="G1243" s="216"/>
      <c r="J1243" s="49">
        <v>2813960004</v>
      </c>
      <c r="K1243" s="212" t="e">
        <f t="shared" si="192"/>
        <v>#N/A</v>
      </c>
      <c r="L1243" s="270" t="e">
        <v>#N/A</v>
      </c>
      <c r="M1243" s="270" t="e">
        <f t="shared" si="194"/>
        <v>#N/A</v>
      </c>
      <c r="N1243" s="270" t="e">
        <f t="shared" si="193"/>
        <v>#N/A</v>
      </c>
      <c r="O1243" s="391"/>
      <c r="P1243" s="391"/>
    </row>
    <row r="1244" spans="2:16">
      <c r="B1244" s="210"/>
      <c r="E1244" s="211"/>
      <c r="F1244" s="211"/>
      <c r="G1244" s="216"/>
      <c r="J1244" s="49">
        <v>2813960005</v>
      </c>
      <c r="K1244" s="212" t="e">
        <f t="shared" si="192"/>
        <v>#N/A</v>
      </c>
      <c r="L1244" s="270" t="e">
        <v>#N/A</v>
      </c>
      <c r="M1244" s="270" t="e">
        <f t="shared" si="194"/>
        <v>#N/A</v>
      </c>
      <c r="N1244" s="270" t="e">
        <f t="shared" si="193"/>
        <v>#N/A</v>
      </c>
      <c r="O1244" s="391"/>
      <c r="P1244" s="391"/>
    </row>
    <row r="1245" spans="2:16">
      <c r="B1245" s="210"/>
      <c r="E1245" s="211"/>
      <c r="F1245" s="211"/>
      <c r="G1245" s="216"/>
      <c r="J1245" s="49">
        <v>2813960006</v>
      </c>
      <c r="K1245" s="212" t="e">
        <f t="shared" ref="K1245:K1250" si="195">VLOOKUP(J1245,$Q$14:$V$1164,3,FALSE)</f>
        <v>#N/A</v>
      </c>
      <c r="L1245" s="270" t="e">
        <v>#N/A</v>
      </c>
      <c r="M1245" s="270" t="e">
        <f t="shared" si="194"/>
        <v>#N/A</v>
      </c>
      <c r="N1245" s="270" t="e">
        <f t="shared" si="193"/>
        <v>#N/A</v>
      </c>
      <c r="O1245" s="391"/>
      <c r="P1245" s="391"/>
    </row>
    <row r="1246" spans="2:16">
      <c r="B1246" s="210"/>
      <c r="E1246" s="211"/>
      <c r="F1246" s="211"/>
      <c r="G1246" s="216"/>
      <c r="J1246" s="49">
        <v>2813960007</v>
      </c>
      <c r="K1246" s="212" t="e">
        <f t="shared" si="195"/>
        <v>#N/A</v>
      </c>
      <c r="L1246" s="270" t="e">
        <v>#N/A</v>
      </c>
      <c r="M1246" s="270" t="e">
        <f t="shared" ref="M1246:M1252" si="196">ROUND(N1246,2)</f>
        <v>#N/A</v>
      </c>
      <c r="N1246" s="270" t="e">
        <f t="shared" ref="N1246:N1250" si="197">K1246*$N$13</f>
        <v>#N/A</v>
      </c>
      <c r="O1246" s="391"/>
      <c r="P1246" s="391"/>
    </row>
    <row r="1247" spans="2:16">
      <c r="B1247" s="210"/>
      <c r="E1247" s="211"/>
      <c r="F1247" s="211"/>
      <c r="G1247" s="216"/>
      <c r="J1247" s="49">
        <v>2813960008</v>
      </c>
      <c r="K1247" s="212" t="e">
        <f t="shared" si="195"/>
        <v>#N/A</v>
      </c>
      <c r="L1247" s="270" t="e">
        <v>#N/A</v>
      </c>
      <c r="M1247" s="270" t="e">
        <f t="shared" si="196"/>
        <v>#N/A</v>
      </c>
      <c r="N1247" s="270" t="e">
        <f t="shared" si="197"/>
        <v>#N/A</v>
      </c>
      <c r="O1247" s="391"/>
      <c r="P1247" s="391"/>
    </row>
    <row r="1248" spans="2:16">
      <c r="B1248" s="210"/>
      <c r="E1248" s="211"/>
      <c r="F1248" s="211"/>
      <c r="G1248" s="216"/>
      <c r="J1248" s="49">
        <v>2813960009</v>
      </c>
      <c r="K1248" s="212" t="e">
        <f t="shared" si="195"/>
        <v>#N/A</v>
      </c>
      <c r="L1248" s="270" t="e">
        <v>#N/A</v>
      </c>
      <c r="M1248" s="270" t="e">
        <f t="shared" si="196"/>
        <v>#N/A</v>
      </c>
      <c r="N1248" s="270" t="e">
        <f t="shared" si="197"/>
        <v>#N/A</v>
      </c>
      <c r="O1248" s="391"/>
      <c r="P1248" s="391"/>
    </row>
    <row r="1249" spans="10:16">
      <c r="J1249" s="49">
        <v>2813960010</v>
      </c>
      <c r="K1249" s="212" t="e">
        <f t="shared" si="195"/>
        <v>#N/A</v>
      </c>
      <c r="L1249" s="270" t="e">
        <v>#N/A</v>
      </c>
      <c r="M1249" s="270" t="e">
        <f t="shared" si="196"/>
        <v>#N/A</v>
      </c>
      <c r="N1249" s="270" t="e">
        <f t="shared" si="197"/>
        <v>#N/A</v>
      </c>
      <c r="O1249" s="391"/>
      <c r="P1249" s="391"/>
    </row>
    <row r="1250" spans="10:16">
      <c r="J1250" s="49">
        <v>2813960011</v>
      </c>
      <c r="K1250" s="212" t="e">
        <f t="shared" si="195"/>
        <v>#N/A</v>
      </c>
      <c r="L1250" s="270" t="e">
        <v>#N/A</v>
      </c>
      <c r="M1250" s="270" t="e">
        <f t="shared" si="196"/>
        <v>#N/A</v>
      </c>
      <c r="N1250" s="270" t="e">
        <f t="shared" si="197"/>
        <v>#N/A</v>
      </c>
      <c r="O1250" s="391"/>
      <c r="P1250" s="391"/>
    </row>
    <row r="1251" spans="10:16">
      <c r="L1251" s="49">
        <v>0</v>
      </c>
      <c r="M1251" s="270">
        <f t="shared" si="196"/>
        <v>0</v>
      </c>
    </row>
    <row r="1252" spans="10:16">
      <c r="J1252" s="352">
        <v>2811007700</v>
      </c>
      <c r="K1252" s="49">
        <v>12.45</v>
      </c>
      <c r="L1252" s="270">
        <v>10.58</v>
      </c>
      <c r="M1252" s="270">
        <f t="shared" si="196"/>
        <v>10.58</v>
      </c>
      <c r="N1252" s="270">
        <f t="shared" ref="N1252" si="198">K1252*$N$13</f>
        <v>10.5825</v>
      </c>
    </row>
  </sheetData>
  <sheetProtection algorithmName="SHA-512" hashValue="YT/9ASEZs9VLBkn6q4QSkxfichZUW+7gt78FPX5nKS/zn5aCfHzXsuY2Zc+kIqJJCf2NvF64U9GdnvGPmvn04A==" saltValue="yxtpeLDHEJjYKVb241j4Zw==" spinCount="100000" sheet="1" objects="1" scenarios="1"/>
  <mergeCells count="1">
    <mergeCell ref="J309:N309"/>
  </mergeCells>
  <conditionalFormatting sqref="Q333:R333">
    <cfRule type="duplicateValues" dxfId="61" priority="38"/>
    <cfRule type="duplicateValues" dxfId="60" priority="37"/>
    <cfRule type="duplicateValues" dxfId="59" priority="39"/>
  </conditionalFormatting>
  <conditionalFormatting sqref="V18:V941">
    <cfRule type="expression" dxfId="58" priority="36">
      <formula>$V$18&lt;&gt;$U$18</formula>
    </cfRule>
  </conditionalFormatting>
  <conditionalFormatting sqref="Y333:Z333">
    <cfRule type="duplicateValues" dxfId="57" priority="42"/>
    <cfRule type="duplicateValues" dxfId="56" priority="41"/>
    <cfRule type="duplicateValues" dxfId="55" priority="40"/>
  </conditionalFormatting>
  <conditionalFormatting sqref="AC19:AC23 AC25:AC27">
    <cfRule type="duplicateValues" dxfId="54" priority="23"/>
    <cfRule type="duplicateValues" dxfId="53" priority="20"/>
    <cfRule type="duplicateValues" dxfId="52" priority="21"/>
    <cfRule type="duplicateValues" dxfId="51" priority="22"/>
  </conditionalFormatting>
  <conditionalFormatting sqref="AC184">
    <cfRule type="duplicateValues" dxfId="50" priority="30"/>
    <cfRule type="duplicateValues" dxfId="49" priority="31"/>
    <cfRule type="duplicateValues" dxfId="48" priority="32"/>
  </conditionalFormatting>
  <conditionalFormatting sqref="AC526:AC528 AC680:AD680 AC574:AD583 AC547 AC600:AD602 AC651:AD654 AC640:AD640 AC42:AD42 AC74:AD75 AC138:AD140 AC185:AC186 AC190:AD190 AC192:AD195 AC197:AD200 AC222:AD222 AC233:AD235 AC240:AD241 AC247:AD247 AC249:AD250 AC256:AD256 AC268:AD270 AC301:AD316 AC319:AD320 AC349:AD369 AC372:AD374 AC470:AD472 AD254 AC644:AD649 AC668:AD669 AC98:AD98 AC106:AD106 AC117:AC123 AC128:AC132 AC137 AC167:AD172 AC143 AC154 AC173:AC174 AC181:AC182 AC178 AC176 AC204:AC221 AC201 AC271:AC287 AC289:AC298 AC321:AC344 AC397:AD412 AC415:AD427 AC429:AD429 AC432:AD450 AC457:AD458 AC375:AC384 AC387:AC396 AC464:AC467 AC558 AC556 AC530:AC532 AC540:AC543 AC481:AD481 AC487:AD488 AC512:AD513 AC517:AD517 AC519:AD520 AC101:AD104 AC99:AC100 AC107:AC108 AD108 AC224:AD231 AC243:AD243 AC244">
    <cfRule type="duplicateValues" dxfId="47" priority="34"/>
    <cfRule type="duplicateValues" dxfId="46" priority="35"/>
  </conditionalFormatting>
  <conditionalFormatting sqref="AC526:AC528 AC680:AD680 AC574:AD583 AC547 AC600:AD602 AC651:AD654 AC640:AD640 AC74:AD75 AC138:AD140 AC185:AC186 AC190:AD190 AC192:AD195 AC197:AD200 AC222:AD222 AC233:AD235 AC240:AD241 AC247:AD247 AC249:AD250 AC256:AD256 AC268:AD270 AC301:AD316 AC319:AD320 AC349:AD369 AC372:AD374 AC470:AD472 AD254 AC644:AD649 AC668:AD669 AC98:AD98 AC106:AD106 AC117:AC123 AC128:AC132 AC137 AC167:AD172 AC143 AC154 AC173:AC174 AC181:AC182 AC178 AC176 AC204:AC221 AC201 AC271:AC287 AC289:AC298 AC321:AC344 AC397:AD412 AC415:AD427 AC429:AD429 AC432:AD450 AC457:AD458 AC375:AC384 AC387:AC396 AC464:AC467 AC558 AC556 AC530:AC532 AC540:AC543 AC481:AD481 AC487:AD488 AC512:AD513 AC517:AD517 AC519:AD520 AC101:AD104 AC99:AC100 AC107:AC108 AD108 AC224:AD231 AC243:AD243 AC244">
    <cfRule type="duplicateValues" dxfId="45" priority="33"/>
  </conditionalFormatting>
  <conditionalFormatting sqref="AC679 AC681:AC686">
    <cfRule type="duplicateValues" dxfId="44" priority="24"/>
  </conditionalFormatting>
  <conditionalFormatting sqref="AC679 AC681:AC689">
    <cfRule type="duplicateValues" dxfId="43" priority="25"/>
    <cfRule type="duplicateValues" dxfId="42" priority="26"/>
  </conditionalFormatting>
  <conditionalFormatting sqref="AC687:AC689">
    <cfRule type="duplicateValues" dxfId="41" priority="27"/>
  </conditionalFormatting>
  <conditionalFormatting sqref="AC42:AD42">
    <cfRule type="duplicateValues" dxfId="40" priority="28"/>
    <cfRule type="duplicateValues" dxfId="39" priority="29"/>
  </conditionalFormatting>
  <conditionalFormatting sqref="AG19:AG23 AG25:AG27">
    <cfRule type="duplicateValues" dxfId="38" priority="2"/>
    <cfRule type="duplicateValues" dxfId="37" priority="3"/>
    <cfRule type="duplicateValues" dxfId="36" priority="4"/>
    <cfRule type="duplicateValues" dxfId="35" priority="1"/>
  </conditionalFormatting>
  <conditionalFormatting sqref="AG184">
    <cfRule type="duplicateValues" dxfId="34" priority="13"/>
    <cfRule type="duplicateValues" dxfId="33" priority="12"/>
    <cfRule type="duplicateValues" dxfId="32" priority="11"/>
  </conditionalFormatting>
  <conditionalFormatting sqref="AG526:AG528 AG680:AH680 AG574:AH583 AG547 AG600:AH602 AG651:AH654 AG640:AH640 AG42:AH42 AG74:AH75 AG138:AH140 AG185:AG186 AG190:AH190 AG192:AH195 AG197:AH200 AG222:AH222 AG233:AH235 AG240:AH241 AG247:AH247 AG249:AH250 AG256:AH256 AG268:AH270 AG301:AH316 AG319:AH320 AG349:AH369 AG372:AH374 AG470:AH472 AH254 AG644:AH649 AG668:AH669 AG98:AH98 AG106:AH106 AG117:AG123 AG128:AG132 AG137 AG167:AH172 AG143 AG154 AG173:AG174 AG181:AG182 AG178 AG176 AG204:AG221 AG201 AG271:AG287 AG289:AG298 AG321:AG344 AG397:AH412 AG415:AH427 AG429:AH429 AG432:AH450 AG457:AH458 AG375:AG384 AG387:AG396 AG464:AG467 AG558 AG556 AG530:AG532 AG540:AG543 AG481:AH481 AG487:AH488 AG512:AH513 AG517:AH517 AG519:AH520 AG101:AH104 AG99:AG100 AG107:AG108 AH108 AG224:AH231 AG243:AH243 AG244">
    <cfRule type="duplicateValues" dxfId="31" priority="16"/>
    <cfRule type="duplicateValues" dxfId="30" priority="15"/>
  </conditionalFormatting>
  <conditionalFormatting sqref="AG526:AG528 AG680:AH680 AG574:AH583 AG547 AG600:AH602 AG651:AH654 AG640:AH640 AG74:AH75 AG138:AH140 AG185:AG186 AG190:AH190 AG192:AH195 AG197:AH200 AG222:AH222 AG233:AH235 AG240:AH241 AG247:AH247 AG249:AH250 AG256:AH256 AG268:AH270 AG301:AH316 AG319:AH320 AG349:AH369 AG372:AH374 AG470:AH472 AH254 AG644:AH649 AG668:AH669 AG98:AH98 AG106:AH106 AG117:AG123 AG128:AG132 AG137 AG167:AH172 AG143 AG154 AG173:AG174 AG181:AG182 AG178 AG176 AG204:AG221 AG201 AG271:AG287 AG289:AG298 AG321:AG344 AG397:AH412 AG415:AH427 AG429:AH429 AG432:AH450 AG457:AH458 AG375:AG384 AG387:AG396 AG464:AG467 AG558 AG556 AG530:AG532 AG540:AG543 AG481:AH481 AG487:AH488 AG512:AH513 AG517:AH517 AG519:AH520 AG101:AH104 AG99:AG100 AG107:AG108 AH108 AG224:AH231 AG243:AH243 AG244">
    <cfRule type="duplicateValues" dxfId="29" priority="14"/>
  </conditionalFormatting>
  <conditionalFormatting sqref="AG679 AG681:AG686">
    <cfRule type="duplicateValues" dxfId="28" priority="5"/>
  </conditionalFormatting>
  <conditionalFormatting sqref="AG679 AG681:AG689">
    <cfRule type="duplicateValues" dxfId="27" priority="6"/>
    <cfRule type="duplicateValues" dxfId="26" priority="7"/>
  </conditionalFormatting>
  <conditionalFormatting sqref="AG687:AG689">
    <cfRule type="duplicateValues" dxfId="25" priority="8"/>
  </conditionalFormatting>
  <conditionalFormatting sqref="AG42:AH42">
    <cfRule type="duplicateValues" dxfId="24" priority="9"/>
    <cfRule type="duplicateValues" dxfId="23" priority="10"/>
  </conditionalFormatting>
  <pageMargins left="0.7" right="0.7" top="0.75" bottom="0.75" header="0.3" footer="0.3"/>
  <pageSetup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F0E0-226F-4C4E-8FA0-95936E5EF107}">
  <sheetPr codeName="Sheet8"/>
  <dimension ref="A1:AD1250"/>
  <sheetViews>
    <sheetView topLeftCell="AE1" workbookViewId="0">
      <selection activeCell="A12" sqref="A1:AD1048576"/>
    </sheetView>
  </sheetViews>
  <sheetFormatPr defaultRowHeight="14.5"/>
  <cols>
    <col min="1" max="1" width="3.7265625" style="49" hidden="1" customWidth="1"/>
    <col min="2" max="2" width="12.7265625" style="49" hidden="1" customWidth="1"/>
    <col min="3" max="3" width="4.7265625" style="49" hidden="1" customWidth="1"/>
    <col min="4" max="4" width="5.7265625" style="325" hidden="1" customWidth="1"/>
    <col min="5" max="5" width="18.26953125" style="188" hidden="1" customWidth="1"/>
    <col min="6" max="6" width="19.90625" style="188" hidden="1" customWidth="1"/>
    <col min="7" max="7" width="59.54296875" style="174" hidden="1" customWidth="1"/>
    <col min="8" max="8" width="8.7265625" style="175" hidden="1" customWidth="1"/>
    <col min="9" max="9" width="4.7265625" style="49" hidden="1" customWidth="1"/>
    <col min="10" max="10" width="22" style="49" hidden="1" customWidth="1"/>
    <col min="11" max="11" width="14.7265625" style="49" hidden="1" customWidth="1"/>
    <col min="12" max="12" width="10.453125" style="49" hidden="1" customWidth="1"/>
    <col min="13" max="14" width="10.08984375" style="49" hidden="1" customWidth="1"/>
    <col min="15" max="15" width="10.7265625" style="49" hidden="1" customWidth="1"/>
    <col min="16" max="16" width="2.54296875" style="49" hidden="1" customWidth="1"/>
    <col min="17" max="17" width="17.26953125" style="49" hidden="1" customWidth="1"/>
    <col min="18" max="18" width="37.453125" style="49" hidden="1" customWidth="1"/>
    <col min="19" max="19" width="17.1796875" style="49" hidden="1" customWidth="1"/>
    <col min="20" max="20" width="14.26953125" style="49" hidden="1" customWidth="1"/>
    <col min="21" max="21" width="17" style="187" hidden="1" customWidth="1"/>
    <col min="22" max="22" width="10.36328125" hidden="1" customWidth="1"/>
    <col min="23" max="23" width="8.7265625" hidden="1" customWidth="1"/>
    <col min="24" max="24" width="13.1796875" hidden="1" customWidth="1"/>
    <col min="25" max="25" width="36.1796875" hidden="1" customWidth="1"/>
    <col min="26" max="26" width="26.26953125" hidden="1" customWidth="1"/>
    <col min="27" max="27" width="8.7265625" hidden="1" customWidth="1"/>
    <col min="28" max="28" width="11.26953125" hidden="1" customWidth="1"/>
    <col min="29" max="29" width="36.1796875" hidden="1" customWidth="1"/>
    <col min="30" max="30" width="16.54296875" hidden="1" customWidth="1"/>
  </cols>
  <sheetData>
    <row r="1" spans="1:30">
      <c r="A1"/>
      <c r="B1"/>
      <c r="C1"/>
      <c r="D1" s="324"/>
      <c r="E1" s="184"/>
      <c r="F1" s="184"/>
      <c r="G1" s="185"/>
      <c r="H1" s="190" t="s">
        <v>982</v>
      </c>
      <c r="I1" s="191"/>
      <c r="J1" s="191"/>
      <c r="K1" s="192" t="s">
        <v>983</v>
      </c>
      <c r="L1" s="192"/>
      <c r="M1" s="192"/>
      <c r="N1" s="265"/>
      <c r="O1" s="249"/>
      <c r="P1" s="249"/>
      <c r="Q1" s="250" t="s">
        <v>1654</v>
      </c>
      <c r="R1" s="249"/>
      <c r="S1" s="249"/>
      <c r="T1" s="249"/>
      <c r="U1" s="251"/>
    </row>
    <row r="2" spans="1:30">
      <c r="A2"/>
      <c r="B2"/>
      <c r="C2"/>
      <c r="D2" s="324"/>
      <c r="E2" s="184"/>
      <c r="F2" s="184"/>
      <c r="G2" s="185"/>
      <c r="H2" s="186"/>
      <c r="I2"/>
      <c r="J2"/>
      <c r="K2"/>
      <c r="L2"/>
      <c r="M2"/>
      <c r="N2" s="265"/>
      <c r="O2" s="249"/>
      <c r="P2" s="249"/>
      <c r="Q2" s="252">
        <v>44378</v>
      </c>
      <c r="R2" s="253" t="s">
        <v>984</v>
      </c>
      <c r="S2" s="253"/>
      <c r="T2" s="253"/>
      <c r="U2" s="253" t="s">
        <v>985</v>
      </c>
    </row>
    <row r="3" spans="1:30" ht="18">
      <c r="A3"/>
      <c r="B3"/>
      <c r="C3"/>
      <c r="D3" s="324"/>
      <c r="E3" s="184"/>
      <c r="F3" s="184"/>
      <c r="G3" s="291" t="s">
        <v>1665</v>
      </c>
      <c r="H3" s="186"/>
      <c r="I3"/>
      <c r="J3"/>
      <c r="K3"/>
      <c r="L3"/>
      <c r="M3"/>
      <c r="N3" s="265"/>
      <c r="O3" s="249"/>
      <c r="P3" s="249"/>
      <c r="Q3" s="252">
        <v>44404</v>
      </c>
      <c r="R3" s="253" t="s">
        <v>986</v>
      </c>
      <c r="S3" s="253"/>
      <c r="T3" s="253"/>
      <c r="U3" s="254" t="s">
        <v>985</v>
      </c>
    </row>
    <row r="4" spans="1:30" ht="26">
      <c r="A4"/>
      <c r="B4"/>
      <c r="C4"/>
      <c r="D4" s="324"/>
      <c r="E4" s="184"/>
      <c r="F4" s="184"/>
      <c r="G4" s="290" t="s">
        <v>1668</v>
      </c>
      <c r="H4" s="186"/>
      <c r="I4"/>
      <c r="J4"/>
      <c r="K4"/>
      <c r="L4"/>
      <c r="M4"/>
      <c r="N4" s="265"/>
      <c r="O4" s="249"/>
      <c r="P4" s="249"/>
      <c r="Q4" s="255">
        <v>44543</v>
      </c>
      <c r="R4" s="253" t="s">
        <v>987</v>
      </c>
      <c r="S4" s="253"/>
      <c r="T4" s="253"/>
      <c r="U4" s="254" t="s">
        <v>985</v>
      </c>
    </row>
    <row r="5" spans="1:30" ht="15" thickBot="1">
      <c r="A5"/>
      <c r="B5"/>
      <c r="C5"/>
      <c r="D5" s="324"/>
      <c r="E5" s="184"/>
      <c r="F5" s="184"/>
      <c r="G5" s="292" t="s">
        <v>1666</v>
      </c>
      <c r="H5" s="49"/>
      <c r="I5" s="189"/>
      <c r="J5" s="189"/>
      <c r="K5" s="189"/>
      <c r="L5" s="189"/>
      <c r="M5" s="189"/>
      <c r="N5" s="265"/>
      <c r="O5" s="249"/>
      <c r="P5" s="249"/>
      <c r="Q5" s="255">
        <v>44573</v>
      </c>
      <c r="R5" s="253" t="s">
        <v>988</v>
      </c>
      <c r="S5" s="253"/>
      <c r="T5" s="253"/>
      <c r="U5" s="254" t="s">
        <v>985</v>
      </c>
    </row>
    <row r="6" spans="1:30">
      <c r="A6"/>
      <c r="B6" t="s">
        <v>1717</v>
      </c>
      <c r="C6"/>
      <c r="D6" s="324"/>
      <c r="E6" s="184"/>
      <c r="F6" s="184" t="s">
        <v>1718</v>
      </c>
      <c r="G6" s="185"/>
      <c r="H6" s="186"/>
      <c r="I6"/>
      <c r="J6"/>
      <c r="K6"/>
      <c r="L6"/>
      <c r="M6"/>
      <c r="N6" s="266"/>
      <c r="O6" s="256"/>
      <c r="P6" s="256"/>
      <c r="Q6" s="255">
        <v>44586</v>
      </c>
      <c r="R6" s="253" t="s">
        <v>1655</v>
      </c>
      <c r="S6" s="253"/>
      <c r="T6" s="253"/>
      <c r="U6" s="254" t="s">
        <v>985</v>
      </c>
    </row>
    <row r="7" spans="1:30">
      <c r="B7" s="293">
        <v>2811646280</v>
      </c>
      <c r="E7" s="188">
        <v>143.62</v>
      </c>
      <c r="F7" s="276">
        <v>122.07</v>
      </c>
      <c r="G7" s="174" t="s">
        <v>1667</v>
      </c>
      <c r="H7" s="186"/>
      <c r="I7"/>
      <c r="J7"/>
      <c r="K7"/>
      <c r="L7"/>
      <c r="M7"/>
      <c r="N7" s="267"/>
      <c r="O7" s="257"/>
      <c r="P7" s="253"/>
      <c r="Q7" s="255">
        <v>44603</v>
      </c>
      <c r="R7" s="253" t="s">
        <v>1656</v>
      </c>
      <c r="S7" s="253"/>
      <c r="T7" s="253"/>
      <c r="U7" s="254" t="s">
        <v>985</v>
      </c>
    </row>
    <row r="8" spans="1:30">
      <c r="A8"/>
      <c r="B8" s="293">
        <v>2811746280</v>
      </c>
      <c r="C8"/>
      <c r="D8" s="324"/>
      <c r="E8" s="188">
        <v>211.17</v>
      </c>
      <c r="F8" s="276">
        <v>179.49</v>
      </c>
      <c r="G8" s="174" t="s">
        <v>1667</v>
      </c>
      <c r="N8" s="265"/>
      <c r="O8" s="249"/>
      <c r="P8" s="249"/>
      <c r="Q8" s="252">
        <v>44638</v>
      </c>
      <c r="R8" s="253" t="s">
        <v>1657</v>
      </c>
      <c r="S8" s="253"/>
      <c r="T8" s="253"/>
      <c r="U8" s="254" t="s">
        <v>985</v>
      </c>
    </row>
    <row r="9" spans="1:30">
      <c r="A9"/>
      <c r="B9" s="293">
        <v>2811756280</v>
      </c>
      <c r="C9"/>
      <c r="D9" s="324"/>
      <c r="E9" s="188">
        <v>249.41</v>
      </c>
      <c r="F9" s="276">
        <v>211.99</v>
      </c>
      <c r="G9" s="174" t="s">
        <v>1667</v>
      </c>
      <c r="N9" s="265"/>
      <c r="O9" s="249"/>
      <c r="P9" s="249"/>
      <c r="Q9" s="258">
        <v>44662</v>
      </c>
      <c r="R9" s="259" t="s">
        <v>1658</v>
      </c>
      <c r="S9" s="259"/>
      <c r="T9" s="259"/>
      <c r="U9" s="260" t="s">
        <v>985</v>
      </c>
    </row>
    <row r="10" spans="1:30" ht="29">
      <c r="B10" s="293"/>
      <c r="C10"/>
      <c r="D10" s="324"/>
      <c r="F10" s="276"/>
      <c r="M10" s="289" t="s">
        <v>66</v>
      </c>
      <c r="N10" s="274" t="s">
        <v>1663</v>
      </c>
      <c r="O10" s="249"/>
      <c r="P10" s="249"/>
      <c r="Q10" s="249"/>
      <c r="R10" s="249"/>
      <c r="S10" s="249"/>
      <c r="T10" s="249"/>
      <c r="U10" s="251"/>
    </row>
    <row r="11" spans="1:30" ht="15" thickBot="1">
      <c r="B11" s="293"/>
      <c r="C11"/>
      <c r="D11" s="324"/>
      <c r="F11" s="276"/>
      <c r="G11" s="175" t="s">
        <v>66</v>
      </c>
      <c r="H11" s="198"/>
      <c r="M11" s="285"/>
      <c r="N11" s="277">
        <v>0.85</v>
      </c>
      <c r="O11" s="249"/>
      <c r="P11" s="249"/>
      <c r="Q11" s="249"/>
      <c r="R11" s="249"/>
      <c r="S11" s="249"/>
      <c r="T11" s="249"/>
      <c r="U11" s="251"/>
    </row>
    <row r="12" spans="1:30" ht="62" customHeight="1">
      <c r="B12" s="293">
        <v>2810802800</v>
      </c>
      <c r="C12"/>
      <c r="D12" s="324"/>
      <c r="E12" s="188">
        <v>59.01</v>
      </c>
      <c r="F12" s="276">
        <v>70.81</v>
      </c>
      <c r="G12" s="175" t="s">
        <v>66</v>
      </c>
      <c r="K12" s="275" t="s">
        <v>1662</v>
      </c>
      <c r="L12" s="272" t="s">
        <v>1660</v>
      </c>
      <c r="M12" s="272" t="s">
        <v>1659</v>
      </c>
      <c r="N12" s="408" t="s">
        <v>2066</v>
      </c>
      <c r="O12" s="249"/>
      <c r="P12" s="249"/>
      <c r="Q12" s="259" t="s">
        <v>991</v>
      </c>
      <c r="R12" s="249"/>
      <c r="S12" s="249"/>
      <c r="T12" s="249"/>
      <c r="U12" s="251"/>
    </row>
    <row r="13" spans="1:30" ht="29">
      <c r="B13" s="410">
        <v>4027132308</v>
      </c>
      <c r="C13"/>
      <c r="D13" s="324"/>
      <c r="F13" s="418"/>
      <c r="G13" s="175" t="s">
        <v>66</v>
      </c>
      <c r="J13" s="49" t="s">
        <v>992</v>
      </c>
      <c r="K13" s="49">
        <v>1</v>
      </c>
      <c r="L13" s="268"/>
      <c r="M13" s="270"/>
      <c r="N13" s="409">
        <v>0.85</v>
      </c>
      <c r="O13" s="261"/>
      <c r="P13" s="249"/>
      <c r="Q13" s="326" t="s">
        <v>993</v>
      </c>
      <c r="R13" s="327" t="s">
        <v>994</v>
      </c>
      <c r="S13" s="327" t="s">
        <v>2065</v>
      </c>
      <c r="T13" s="327" t="s">
        <v>1736</v>
      </c>
      <c r="U13" s="328" t="s">
        <v>1690</v>
      </c>
      <c r="V13" t="s">
        <v>1710</v>
      </c>
      <c r="X13" s="335" t="s">
        <v>993</v>
      </c>
      <c r="Y13" s="336" t="s">
        <v>994</v>
      </c>
      <c r="Z13" s="355" t="s">
        <v>1735</v>
      </c>
      <c r="AB13" s="398" t="s">
        <v>993</v>
      </c>
      <c r="AC13" s="399" t="s">
        <v>994</v>
      </c>
      <c r="AD13" s="400" t="s">
        <v>1751</v>
      </c>
    </row>
    <row r="14" spans="1:30">
      <c r="B14" s="293">
        <v>462360123</v>
      </c>
      <c r="C14"/>
      <c r="D14" s="324"/>
      <c r="E14" s="188">
        <v>14.51</v>
      </c>
      <c r="F14" s="276">
        <v>17.41</v>
      </c>
      <c r="G14" s="175" t="s">
        <v>66</v>
      </c>
      <c r="H14" s="175" t="s">
        <v>995</v>
      </c>
      <c r="K14" s="206"/>
      <c r="L14" s="270">
        <f t="shared" ref="L14:M24" si="0">ROUND(M14,2)</f>
        <v>0</v>
      </c>
      <c r="M14" s="270">
        <f t="shared" si="0"/>
        <v>0</v>
      </c>
      <c r="N14" s="270">
        <f>K14*$N$13</f>
        <v>0</v>
      </c>
      <c r="O14" s="259"/>
      <c r="P14" s="249"/>
      <c r="Q14" s="49" t="s">
        <v>1691</v>
      </c>
      <c r="R14" s="49" t="s">
        <v>484</v>
      </c>
      <c r="S14" s="49">
        <f>VLOOKUP(Q14,$AB$13:$AD$982,3,FALSE)</f>
        <v>128.4</v>
      </c>
      <c r="T14" s="324">
        <v>113.63</v>
      </c>
      <c r="U14" s="337">
        <v>118.17</v>
      </c>
      <c r="V14">
        <v>76.73</v>
      </c>
      <c r="X14" s="49" t="s">
        <v>1691</v>
      </c>
      <c r="Y14" s="49" t="s">
        <v>484</v>
      </c>
      <c r="Z14" s="324">
        <v>113.63</v>
      </c>
      <c r="AB14" s="323" t="s">
        <v>1691</v>
      </c>
      <c r="AC14" t="s">
        <v>1752</v>
      </c>
      <c r="AD14" s="325">
        <v>128.4</v>
      </c>
    </row>
    <row r="15" spans="1:30">
      <c r="B15" s="293">
        <v>2810084100</v>
      </c>
      <c r="E15" s="188">
        <v>713.04</v>
      </c>
      <c r="F15" s="276">
        <v>855</v>
      </c>
      <c r="G15" s="175" t="s">
        <v>66</v>
      </c>
      <c r="H15" s="175" t="s">
        <v>995</v>
      </c>
      <c r="K15" s="206"/>
      <c r="L15" s="270">
        <f t="shared" si="0"/>
        <v>0</v>
      </c>
      <c r="M15" s="270">
        <f t="shared" si="0"/>
        <v>0</v>
      </c>
      <c r="N15" s="270">
        <f t="shared" ref="N15:N24" si="1">K15*$N$13</f>
        <v>0</v>
      </c>
      <c r="O15" s="259"/>
      <c r="P15" s="249"/>
      <c r="Q15" s="49" t="s">
        <v>1692</v>
      </c>
      <c r="R15" s="49" t="s">
        <v>997</v>
      </c>
      <c r="S15" s="49">
        <f t="shared" ref="S15:S78" si="2">VLOOKUP(Q15,$AB$13:$AD$982,3,FALSE)</f>
        <v>14.51</v>
      </c>
      <c r="T15" s="324">
        <v>12.84</v>
      </c>
      <c r="U15" s="353">
        <v>13.39</v>
      </c>
      <c r="X15" s="49" t="s">
        <v>1692</v>
      </c>
      <c r="Y15" s="49" t="s">
        <v>997</v>
      </c>
      <c r="Z15" s="324">
        <v>12.84</v>
      </c>
      <c r="AB15" s="323" t="s">
        <v>1692</v>
      </c>
      <c r="AC15" t="s">
        <v>997</v>
      </c>
      <c r="AD15" s="325">
        <v>14.51</v>
      </c>
    </row>
    <row r="16" spans="1:30" ht="16" thickBot="1">
      <c r="B16" s="195" t="s">
        <v>989</v>
      </c>
      <c r="C16" s="196"/>
      <c r="D16" s="338"/>
      <c r="E16" s="197" t="s">
        <v>990</v>
      </c>
      <c r="F16" s="197"/>
      <c r="H16" s="175" t="s">
        <v>995</v>
      </c>
      <c r="K16" s="206"/>
      <c r="L16" s="270">
        <f t="shared" si="0"/>
        <v>0</v>
      </c>
      <c r="M16" s="270">
        <f t="shared" si="0"/>
        <v>0</v>
      </c>
      <c r="N16" s="270">
        <f t="shared" si="1"/>
        <v>0</v>
      </c>
      <c r="O16" s="259"/>
      <c r="P16" s="249"/>
      <c r="Q16" s="49" t="s">
        <v>1693</v>
      </c>
      <c r="R16" s="49" t="s">
        <v>999</v>
      </c>
      <c r="S16" s="49">
        <f t="shared" si="2"/>
        <v>190.27</v>
      </c>
      <c r="T16" s="324">
        <v>168.38</v>
      </c>
      <c r="U16" s="337">
        <v>175.11</v>
      </c>
      <c r="V16">
        <v>210.57</v>
      </c>
      <c r="X16" s="49" t="s">
        <v>1693</v>
      </c>
      <c r="Y16" s="49" t="s">
        <v>999</v>
      </c>
      <c r="Z16" s="324">
        <v>168.38</v>
      </c>
      <c r="AB16" s="323" t="s">
        <v>1693</v>
      </c>
      <c r="AC16" t="s">
        <v>999</v>
      </c>
      <c r="AD16" s="325">
        <v>190.27</v>
      </c>
    </row>
    <row r="17" spans="2:30" ht="58">
      <c r="B17" s="199"/>
      <c r="C17" s="200"/>
      <c r="F17" s="273" t="s">
        <v>1661</v>
      </c>
      <c r="K17" s="206"/>
      <c r="L17" s="329"/>
      <c r="M17" s="329"/>
      <c r="N17" s="329"/>
      <c r="O17" s="259"/>
      <c r="P17" s="249"/>
      <c r="Q17" s="49" t="s">
        <v>310</v>
      </c>
      <c r="R17" s="49" t="s">
        <v>1694</v>
      </c>
      <c r="T17" s="324">
        <v>32.409999999999997</v>
      </c>
      <c r="U17" s="353">
        <v>32.409999999999997</v>
      </c>
      <c r="X17" s="49" t="s">
        <v>310</v>
      </c>
      <c r="Y17" s="49" t="s">
        <v>1694</v>
      </c>
      <c r="Z17" s="324">
        <v>32.409999999999997</v>
      </c>
      <c r="AB17" s="16" t="s">
        <v>310</v>
      </c>
      <c r="AC17" t="s">
        <v>1753</v>
      </c>
      <c r="AD17" s="325">
        <v>38.06</v>
      </c>
    </row>
    <row r="18" spans="2:30">
      <c r="B18" s="201"/>
      <c r="C18" s="202"/>
      <c r="D18" s="339"/>
      <c r="E18" s="203" t="s">
        <v>1705</v>
      </c>
      <c r="F18" s="271" t="s">
        <v>1744</v>
      </c>
      <c r="G18" s="392" t="s">
        <v>1749</v>
      </c>
      <c r="H18" s="175" t="s">
        <v>995</v>
      </c>
      <c r="K18" s="206"/>
      <c r="L18" s="270">
        <f t="shared" si="0"/>
        <v>0</v>
      </c>
      <c r="M18" s="270">
        <f t="shared" si="0"/>
        <v>0</v>
      </c>
      <c r="N18" s="270">
        <f t="shared" si="1"/>
        <v>0</v>
      </c>
      <c r="O18" s="259"/>
      <c r="P18" s="249"/>
      <c r="Q18" s="49" t="s">
        <v>1695</v>
      </c>
      <c r="R18" s="49" t="s">
        <v>1001</v>
      </c>
      <c r="S18" s="49">
        <f t="shared" si="2"/>
        <v>46.56</v>
      </c>
      <c r="T18" s="324">
        <v>40.18</v>
      </c>
      <c r="U18" s="353">
        <v>40.18</v>
      </c>
      <c r="X18" s="49" t="s">
        <v>1695</v>
      </c>
      <c r="Y18" s="49" t="s">
        <v>1001</v>
      </c>
      <c r="Z18" s="324">
        <v>40.18</v>
      </c>
      <c r="AB18" s="16" t="s">
        <v>1695</v>
      </c>
      <c r="AC18" t="s">
        <v>1753</v>
      </c>
      <c r="AD18" s="325">
        <v>46.56</v>
      </c>
    </row>
    <row r="19" spans="2:30">
      <c r="B19" s="204" t="s">
        <v>1706</v>
      </c>
      <c r="C19" s="202"/>
      <c r="D19" s="340" t="s">
        <v>25</v>
      </c>
      <c r="E19" s="370">
        <v>45.54</v>
      </c>
      <c r="F19" s="371">
        <v>45.54</v>
      </c>
      <c r="G19" s="205" t="s">
        <v>1748</v>
      </c>
      <c r="H19" s="175" t="s">
        <v>24</v>
      </c>
      <c r="I19" s="173" t="s">
        <v>1002</v>
      </c>
      <c r="J19" s="334">
        <v>650010009</v>
      </c>
      <c r="K19" s="207">
        <v>46.56</v>
      </c>
      <c r="L19" s="270">
        <v>39.58</v>
      </c>
      <c r="M19" s="270">
        <f t="shared" si="0"/>
        <v>39.58</v>
      </c>
      <c r="N19" s="270">
        <f>K19*$N$13</f>
        <v>39.576000000000001</v>
      </c>
      <c r="O19" s="259"/>
      <c r="P19" s="249"/>
      <c r="Q19" s="49" t="s">
        <v>308</v>
      </c>
      <c r="R19" s="49" t="s">
        <v>1696</v>
      </c>
      <c r="S19" s="49">
        <f t="shared" si="2"/>
        <v>45.54</v>
      </c>
      <c r="T19" s="324">
        <v>39.270000000000003</v>
      </c>
      <c r="U19" s="353">
        <v>39.270000000000003</v>
      </c>
      <c r="X19" s="49" t="s">
        <v>308</v>
      </c>
      <c r="Y19" s="49" t="s">
        <v>1696</v>
      </c>
      <c r="Z19" s="324">
        <v>39.270000000000003</v>
      </c>
      <c r="AB19" s="16" t="s">
        <v>308</v>
      </c>
      <c r="AC19" t="s">
        <v>1753</v>
      </c>
      <c r="AD19" s="325">
        <v>45.54</v>
      </c>
    </row>
    <row r="20" spans="2:30">
      <c r="B20" s="204" t="s">
        <v>1707</v>
      </c>
      <c r="C20" s="202"/>
      <c r="D20" s="340" t="s">
        <v>26</v>
      </c>
      <c r="E20" s="370">
        <v>27.44</v>
      </c>
      <c r="F20" s="371">
        <v>48.88</v>
      </c>
      <c r="G20" s="205" t="s">
        <v>996</v>
      </c>
      <c r="H20" s="175" t="s">
        <v>21</v>
      </c>
      <c r="I20" s="173" t="s">
        <v>1002</v>
      </c>
      <c r="J20" s="208">
        <v>650010043</v>
      </c>
      <c r="K20" s="207">
        <v>15.3</v>
      </c>
      <c r="L20" s="270">
        <v>13.01</v>
      </c>
      <c r="M20" s="270">
        <f t="shared" si="0"/>
        <v>13.01</v>
      </c>
      <c r="N20" s="270">
        <f t="shared" si="1"/>
        <v>13.005000000000001</v>
      </c>
      <c r="O20" s="259"/>
      <c r="P20" s="249"/>
      <c r="Q20" s="49" t="s">
        <v>1697</v>
      </c>
      <c r="R20" s="49" t="s">
        <v>1004</v>
      </c>
      <c r="S20" s="49">
        <f t="shared" si="2"/>
        <v>15.3</v>
      </c>
      <c r="T20" s="324">
        <v>13.17</v>
      </c>
      <c r="U20" s="353">
        <v>13.17</v>
      </c>
      <c r="X20" s="49" t="s">
        <v>1697</v>
      </c>
      <c r="Y20" s="49" t="s">
        <v>1004</v>
      </c>
      <c r="Z20" s="324">
        <v>13.17</v>
      </c>
      <c r="AB20" s="16" t="s">
        <v>1697</v>
      </c>
      <c r="AC20" t="s">
        <v>1753</v>
      </c>
      <c r="AD20" s="325">
        <v>15.3</v>
      </c>
    </row>
    <row r="21" spans="2:30">
      <c r="B21" s="204" t="s">
        <v>1708</v>
      </c>
      <c r="C21" s="202"/>
      <c r="D21" s="341" t="s">
        <v>96</v>
      </c>
      <c r="E21" s="370">
        <v>45.54</v>
      </c>
      <c r="F21" s="371">
        <v>49.99</v>
      </c>
      <c r="G21" s="205" t="s">
        <v>998</v>
      </c>
      <c r="H21" s="175" t="s">
        <v>22</v>
      </c>
      <c r="I21" s="173" t="s">
        <v>1002</v>
      </c>
      <c r="J21" s="49">
        <v>650010106</v>
      </c>
      <c r="K21" s="207">
        <v>27.04</v>
      </c>
      <c r="L21" s="270">
        <v>22.98</v>
      </c>
      <c r="M21" s="270">
        <f t="shared" si="0"/>
        <v>22.98</v>
      </c>
      <c r="N21" s="270">
        <f t="shared" si="1"/>
        <v>22.983999999999998</v>
      </c>
      <c r="O21" s="259"/>
      <c r="P21" s="249"/>
      <c r="Q21" s="49" t="s">
        <v>1698</v>
      </c>
      <c r="R21" s="49" t="s">
        <v>1005</v>
      </c>
      <c r="S21" s="49">
        <f t="shared" si="2"/>
        <v>27.04</v>
      </c>
      <c r="T21" s="324">
        <v>21.43</v>
      </c>
      <c r="U21" s="353">
        <v>21.43</v>
      </c>
      <c r="X21" s="49" t="s">
        <v>1698</v>
      </c>
      <c r="Y21" s="49" t="s">
        <v>1005</v>
      </c>
      <c r="Z21" s="324">
        <v>21.43</v>
      </c>
      <c r="AB21" s="16" t="s">
        <v>1698</v>
      </c>
      <c r="AC21" t="s">
        <v>1753</v>
      </c>
      <c r="AD21" s="325">
        <v>27.04</v>
      </c>
    </row>
    <row r="22" spans="2:30">
      <c r="B22" s="204" t="s">
        <v>1709</v>
      </c>
      <c r="C22" s="202"/>
      <c r="D22" s="340" t="s">
        <v>91</v>
      </c>
      <c r="E22" s="370">
        <v>73.040000000000006</v>
      </c>
      <c r="F22" s="371">
        <v>79.89</v>
      </c>
      <c r="G22" s="205" t="s">
        <v>1000</v>
      </c>
      <c r="H22" s="175" t="s">
        <v>37</v>
      </c>
      <c r="I22" s="173" t="s">
        <v>1002</v>
      </c>
      <c r="J22" s="49">
        <v>650100087</v>
      </c>
      <c r="K22" s="207">
        <v>21.5</v>
      </c>
      <c r="L22" s="270">
        <v>18.28</v>
      </c>
      <c r="M22" s="270">
        <f t="shared" si="0"/>
        <v>18.28</v>
      </c>
      <c r="N22" s="270">
        <f t="shared" si="1"/>
        <v>18.274999999999999</v>
      </c>
      <c r="O22" s="259"/>
      <c r="P22" s="249"/>
      <c r="Q22" s="49" t="s">
        <v>1699</v>
      </c>
      <c r="R22" s="49" t="s">
        <v>1006</v>
      </c>
      <c r="S22" s="49">
        <f t="shared" si="2"/>
        <v>21.5</v>
      </c>
      <c r="T22" s="324">
        <v>17.02</v>
      </c>
      <c r="U22" s="353">
        <v>17.02</v>
      </c>
      <c r="X22" s="49" t="s">
        <v>1699</v>
      </c>
      <c r="Y22" s="49" t="s">
        <v>1006</v>
      </c>
      <c r="Z22" s="324">
        <v>17.02</v>
      </c>
      <c r="AB22" s="323" t="s">
        <v>1699</v>
      </c>
      <c r="AC22" t="s">
        <v>1754</v>
      </c>
      <c r="AD22" s="325">
        <v>21.5</v>
      </c>
    </row>
    <row r="23" spans="2:30">
      <c r="B23" s="410" t="s">
        <v>1711</v>
      </c>
      <c r="C23" s="411"/>
      <c r="D23" s="412"/>
      <c r="E23" s="413">
        <v>46.56</v>
      </c>
      <c r="F23" s="414">
        <v>32.14</v>
      </c>
      <c r="G23" s="415" t="s">
        <v>1738</v>
      </c>
      <c r="H23" s="175" t="s">
        <v>36</v>
      </c>
      <c r="I23" s="173" t="s">
        <v>1002</v>
      </c>
      <c r="J23" s="49">
        <v>650100112</v>
      </c>
      <c r="K23" s="207">
        <v>13.62</v>
      </c>
      <c r="L23" s="270">
        <v>11.58</v>
      </c>
      <c r="M23" s="270">
        <f t="shared" si="0"/>
        <v>11.58</v>
      </c>
      <c r="N23" s="270">
        <f t="shared" si="1"/>
        <v>11.576999999999998</v>
      </c>
      <c r="O23" s="259"/>
      <c r="P23" s="249"/>
      <c r="Q23" s="49" t="s">
        <v>1700</v>
      </c>
      <c r="R23" s="49" t="s">
        <v>1008</v>
      </c>
      <c r="S23" s="49">
        <f t="shared" si="2"/>
        <v>13.62</v>
      </c>
      <c r="T23" s="324">
        <v>11.59</v>
      </c>
      <c r="U23" s="353">
        <v>11.59</v>
      </c>
      <c r="X23" s="49" t="s">
        <v>1700</v>
      </c>
      <c r="Y23" s="49" t="s">
        <v>1008</v>
      </c>
      <c r="Z23" s="324">
        <v>11.59</v>
      </c>
      <c r="AB23" s="16" t="s">
        <v>1700</v>
      </c>
      <c r="AC23" t="s">
        <v>1753</v>
      </c>
      <c r="AD23" s="325">
        <v>13.62</v>
      </c>
    </row>
    <row r="24" spans="2:30">
      <c r="B24" s="410" t="s">
        <v>1712</v>
      </c>
      <c r="C24" s="411"/>
      <c r="D24" s="412"/>
      <c r="E24" s="413">
        <v>13.17</v>
      </c>
      <c r="F24" s="414">
        <v>10.54</v>
      </c>
      <c r="G24" s="415" t="s">
        <v>1739</v>
      </c>
      <c r="H24" s="175" t="s">
        <v>1011</v>
      </c>
      <c r="I24" s="173" t="s">
        <v>1002</v>
      </c>
      <c r="J24" s="49">
        <v>650100119</v>
      </c>
      <c r="K24" s="207">
        <v>41.52</v>
      </c>
      <c r="L24" s="270">
        <v>35.29</v>
      </c>
      <c r="M24" s="270">
        <f t="shared" si="0"/>
        <v>35.29</v>
      </c>
      <c r="N24" s="270">
        <f t="shared" si="1"/>
        <v>35.292000000000002</v>
      </c>
      <c r="O24" s="259"/>
      <c r="P24" s="249"/>
      <c r="Q24" s="49" t="s">
        <v>1701</v>
      </c>
      <c r="R24" s="49" t="s">
        <v>1010</v>
      </c>
      <c r="S24" s="49">
        <f t="shared" si="2"/>
        <v>41.52</v>
      </c>
      <c r="T24" s="324">
        <v>32.89</v>
      </c>
      <c r="U24" s="353">
        <v>32.89</v>
      </c>
      <c r="X24" s="49" t="s">
        <v>1701</v>
      </c>
      <c r="Y24" s="49" t="s">
        <v>1010</v>
      </c>
      <c r="Z24" s="324">
        <v>32.89</v>
      </c>
      <c r="AB24" s="16" t="s">
        <v>1701</v>
      </c>
      <c r="AC24" t="s">
        <v>1753</v>
      </c>
      <c r="AD24" s="325">
        <v>41.52</v>
      </c>
    </row>
    <row r="25" spans="2:30">
      <c r="B25" s="410" t="s">
        <v>1713</v>
      </c>
      <c r="C25" s="411"/>
      <c r="D25" s="412"/>
      <c r="E25" s="413">
        <v>21.43</v>
      </c>
      <c r="F25" s="414">
        <v>17.14</v>
      </c>
      <c r="G25" s="415" t="s">
        <v>1740</v>
      </c>
      <c r="L25" s="331"/>
      <c r="M25" s="331"/>
      <c r="N25" s="331"/>
      <c r="O25" s="259"/>
      <c r="P25" s="249"/>
      <c r="Q25" s="49" t="s">
        <v>1702</v>
      </c>
      <c r="R25" s="49" t="s">
        <v>1703</v>
      </c>
      <c r="S25" s="49">
        <f t="shared" si="2"/>
        <v>89.19</v>
      </c>
      <c r="T25" s="324">
        <v>73.040000000000006</v>
      </c>
      <c r="U25" s="353">
        <v>73.040000000000006</v>
      </c>
      <c r="X25" s="49" t="s">
        <v>1702</v>
      </c>
      <c r="Y25" s="49" t="s">
        <v>1703</v>
      </c>
      <c r="Z25" s="324">
        <v>73.040000000000006</v>
      </c>
      <c r="AB25" s="16" t="s">
        <v>1702</v>
      </c>
      <c r="AC25" t="s">
        <v>1755</v>
      </c>
      <c r="AD25" s="325">
        <v>89.19</v>
      </c>
    </row>
    <row r="26" spans="2:30">
      <c r="B26" s="410" t="s">
        <v>1714</v>
      </c>
      <c r="C26" s="416"/>
      <c r="D26" s="417"/>
      <c r="E26" s="413">
        <v>17.02</v>
      </c>
      <c r="F26" s="414">
        <v>13.62</v>
      </c>
      <c r="G26" s="415" t="s">
        <v>1741</v>
      </c>
      <c r="L26" s="331"/>
      <c r="M26" s="331"/>
      <c r="N26" s="331"/>
      <c r="O26" s="259"/>
      <c r="P26" s="249"/>
      <c r="Q26" s="49" t="s">
        <v>309</v>
      </c>
      <c r="R26" s="49" t="s">
        <v>1704</v>
      </c>
      <c r="S26" s="49">
        <f t="shared" si="2"/>
        <v>27.44</v>
      </c>
      <c r="T26" s="324">
        <v>22.63</v>
      </c>
      <c r="U26" s="353">
        <v>22.63</v>
      </c>
      <c r="X26" s="49" t="s">
        <v>309</v>
      </c>
      <c r="Y26" s="49" t="s">
        <v>1704</v>
      </c>
      <c r="Z26" s="324">
        <v>22.63</v>
      </c>
      <c r="AB26" s="16" t="s">
        <v>309</v>
      </c>
      <c r="AC26" t="s">
        <v>1753</v>
      </c>
      <c r="AD26" s="325">
        <v>27.44</v>
      </c>
    </row>
    <row r="27" spans="2:30">
      <c r="B27" s="410" t="s">
        <v>1715</v>
      </c>
      <c r="C27" s="416"/>
      <c r="D27" s="417"/>
      <c r="E27" s="413">
        <v>11.59</v>
      </c>
      <c r="F27" s="414">
        <v>9.27</v>
      </c>
      <c r="G27" s="415" t="s">
        <v>1742</v>
      </c>
      <c r="L27" s="331"/>
      <c r="M27" s="331"/>
      <c r="N27" s="331"/>
      <c r="O27" s="259"/>
      <c r="P27" s="249"/>
      <c r="Q27" s="49">
        <v>1310072276</v>
      </c>
      <c r="R27" s="49" t="s">
        <v>1003</v>
      </c>
      <c r="S27" s="49">
        <f t="shared" si="2"/>
        <v>3.2</v>
      </c>
      <c r="T27" s="324">
        <v>3.26</v>
      </c>
      <c r="U27" s="353">
        <v>3.26</v>
      </c>
      <c r="X27" s="49">
        <v>1310072276</v>
      </c>
      <c r="Y27" s="49" t="s">
        <v>1003</v>
      </c>
      <c r="Z27" s="324">
        <v>3.26</v>
      </c>
      <c r="AB27" s="357">
        <v>1310072276</v>
      </c>
      <c r="AC27" t="s">
        <v>1003</v>
      </c>
      <c r="AD27" s="325">
        <v>3.2</v>
      </c>
    </row>
    <row r="28" spans="2:30">
      <c r="B28" s="410" t="s">
        <v>1716</v>
      </c>
      <c r="C28" s="416"/>
      <c r="D28" s="417"/>
      <c r="E28" s="413">
        <v>32.89</v>
      </c>
      <c r="F28" s="414">
        <v>26.31</v>
      </c>
      <c r="G28" s="415" t="s">
        <v>1743</v>
      </c>
      <c r="L28" s="331"/>
      <c r="M28" s="331"/>
      <c r="N28" s="331"/>
      <c r="O28" s="259"/>
      <c r="P28" s="249"/>
      <c r="Q28" s="49">
        <v>1310072282</v>
      </c>
      <c r="R28" s="49" t="s">
        <v>485</v>
      </c>
      <c r="S28" s="49">
        <f t="shared" si="2"/>
        <v>25.8</v>
      </c>
      <c r="T28" s="324">
        <v>22.48</v>
      </c>
      <c r="U28" s="353">
        <v>22.48</v>
      </c>
      <c r="X28" s="49">
        <v>1310072282</v>
      </c>
      <c r="Y28" s="49" t="s">
        <v>485</v>
      </c>
      <c r="Z28" s="324">
        <v>22.48</v>
      </c>
      <c r="AB28" s="401">
        <v>1310072282</v>
      </c>
      <c r="AC28" t="s">
        <v>485</v>
      </c>
      <c r="AD28" s="325">
        <v>25.8</v>
      </c>
    </row>
    <row r="29" spans="2:30">
      <c r="B29" s="204"/>
      <c r="L29" s="331"/>
      <c r="M29" s="331"/>
      <c r="N29" s="331"/>
      <c r="O29" s="259"/>
      <c r="P29" s="249"/>
      <c r="Q29" s="49">
        <v>1310072283</v>
      </c>
      <c r="R29" s="49" t="s">
        <v>486</v>
      </c>
      <c r="S29" s="49">
        <f t="shared" si="2"/>
        <v>33.369999999999997</v>
      </c>
      <c r="T29" s="324">
        <v>41</v>
      </c>
      <c r="U29" s="353">
        <v>41</v>
      </c>
      <c r="X29" s="49">
        <v>1310072283</v>
      </c>
      <c r="Y29" s="49" t="s">
        <v>486</v>
      </c>
      <c r="Z29" s="324">
        <v>41</v>
      </c>
      <c r="AB29" s="401">
        <v>1310072283</v>
      </c>
      <c r="AC29" t="s">
        <v>486</v>
      </c>
      <c r="AD29" s="325">
        <v>33.369999999999997</v>
      </c>
    </row>
    <row r="30" spans="2:30">
      <c r="G30" s="209" t="s">
        <v>1014</v>
      </c>
      <c r="L30" s="331"/>
      <c r="M30" s="331"/>
      <c r="N30" s="331"/>
      <c r="O30" s="259"/>
      <c r="P30" s="249"/>
      <c r="Q30" s="49">
        <v>1310072284</v>
      </c>
      <c r="R30" s="49" t="s">
        <v>1007</v>
      </c>
      <c r="S30" s="49">
        <f t="shared" si="2"/>
        <v>43.19</v>
      </c>
      <c r="T30" s="324">
        <v>47.54</v>
      </c>
      <c r="U30" s="353">
        <v>47.54</v>
      </c>
      <c r="X30" s="49">
        <v>1310072284</v>
      </c>
      <c r="Y30" s="49" t="s">
        <v>1007</v>
      </c>
      <c r="Z30" s="324">
        <v>47.54</v>
      </c>
      <c r="AB30" s="401">
        <v>1310072284</v>
      </c>
      <c r="AC30" t="s">
        <v>1007</v>
      </c>
      <c r="AD30" s="325">
        <v>43.19</v>
      </c>
    </row>
    <row r="31" spans="2:30">
      <c r="B31" s="210">
        <v>2811100000</v>
      </c>
      <c r="C31" s="202"/>
      <c r="D31" s="342">
        <f t="shared" ref="D31:D42" si="3">VLOOKUP(B31,$X$13:$Z$620,3,FALSE)</f>
        <v>69.41</v>
      </c>
      <c r="E31" s="211">
        <f t="shared" ref="E31:E42" si="4">VLOOKUP(B31,$Q$14:$U$1164,3,FALSE)</f>
        <v>63.79</v>
      </c>
      <c r="F31" s="270">
        <v>54.22</v>
      </c>
      <c r="G31" s="174" t="s">
        <v>1015</v>
      </c>
      <c r="J31" s="49">
        <f t="shared" ref="J31:J42" si="5">B31*$K$13</f>
        <v>2811100000</v>
      </c>
      <c r="K31" s="212">
        <f t="shared" ref="K31:K38" si="6">VLOOKUP(J31,$Q$14:$U$1164,3,FALSE)</f>
        <v>63.79</v>
      </c>
      <c r="L31" s="270">
        <v>54.22</v>
      </c>
      <c r="M31" s="270">
        <f>ROUND(N31,2)</f>
        <v>54.22</v>
      </c>
      <c r="N31" s="270">
        <f>K31*$N$13</f>
        <v>54.221499999999999</v>
      </c>
      <c r="O31" s="259"/>
      <c r="P31" s="253"/>
      <c r="Q31" s="49">
        <v>1310072286</v>
      </c>
      <c r="R31" s="49" t="s">
        <v>1009</v>
      </c>
      <c r="S31" s="49">
        <f t="shared" si="2"/>
        <v>89.71</v>
      </c>
      <c r="T31" s="324">
        <v>91.16</v>
      </c>
      <c r="U31" s="353">
        <v>91.16</v>
      </c>
      <c r="X31" s="49">
        <v>1310072286</v>
      </c>
      <c r="Y31" s="49" t="s">
        <v>1009</v>
      </c>
      <c r="Z31" s="324">
        <v>91.16</v>
      </c>
      <c r="AB31" s="401">
        <v>1310072286</v>
      </c>
      <c r="AC31" t="s">
        <v>1009</v>
      </c>
      <c r="AD31" s="325">
        <v>89.71</v>
      </c>
    </row>
    <row r="32" spans="2:30">
      <c r="B32" s="210">
        <v>2811200000</v>
      </c>
      <c r="C32" s="202"/>
      <c r="D32" s="342">
        <f t="shared" si="3"/>
        <v>111.57</v>
      </c>
      <c r="E32" s="211">
        <f t="shared" si="4"/>
        <v>79.73</v>
      </c>
      <c r="F32" s="270">
        <v>67.77</v>
      </c>
      <c r="G32" s="174" t="s">
        <v>1015</v>
      </c>
      <c r="H32" s="175">
        <v>20</v>
      </c>
      <c r="J32" s="49">
        <f>B32*$K$13</f>
        <v>2811200000</v>
      </c>
      <c r="K32" s="212">
        <f t="shared" si="6"/>
        <v>79.73</v>
      </c>
      <c r="L32" s="270">
        <v>67.77</v>
      </c>
      <c r="M32" s="270">
        <f t="shared" ref="M32:M44" si="7">ROUND(N32,2)</f>
        <v>67.77</v>
      </c>
      <c r="N32" s="270">
        <f t="shared" ref="N32:N42" si="8">K32*$N$13</f>
        <v>67.770499999999998</v>
      </c>
      <c r="O32" s="259"/>
      <c r="P32" s="249"/>
      <c r="Q32" s="49">
        <v>1310072287</v>
      </c>
      <c r="R32" s="49" t="s">
        <v>1012</v>
      </c>
      <c r="S32" s="49">
        <f t="shared" si="2"/>
        <v>234.93</v>
      </c>
      <c r="T32" s="324">
        <v>267.89999999999998</v>
      </c>
      <c r="U32" s="353">
        <v>267.89999999999998</v>
      </c>
      <c r="X32" s="49">
        <v>1310072287</v>
      </c>
      <c r="Y32" s="49" t="s">
        <v>1012</v>
      </c>
      <c r="Z32" s="324">
        <v>267.89999999999998</v>
      </c>
      <c r="AB32" s="401">
        <v>1310072287</v>
      </c>
      <c r="AC32" t="s">
        <v>1012</v>
      </c>
      <c r="AD32" s="325">
        <v>234.93</v>
      </c>
    </row>
    <row r="33" spans="2:30">
      <c r="B33" s="210">
        <v>2811400000</v>
      </c>
      <c r="C33" s="202"/>
      <c r="D33" s="342">
        <f t="shared" si="3"/>
        <v>158.30000000000001</v>
      </c>
      <c r="E33" s="211">
        <f t="shared" si="4"/>
        <v>130.29</v>
      </c>
      <c r="F33" s="270">
        <v>110.75</v>
      </c>
      <c r="G33" s="174" t="s">
        <v>1015</v>
      </c>
      <c r="H33" s="175">
        <v>25</v>
      </c>
      <c r="J33" s="49">
        <f t="shared" si="5"/>
        <v>2811400000</v>
      </c>
      <c r="K33" s="212">
        <f t="shared" si="6"/>
        <v>130.29</v>
      </c>
      <c r="L33" s="270">
        <v>110.75</v>
      </c>
      <c r="M33" s="270">
        <f t="shared" si="7"/>
        <v>110.75</v>
      </c>
      <c r="N33" s="270">
        <f t="shared" si="8"/>
        <v>110.74649999999998</v>
      </c>
      <c r="O33" s="259"/>
      <c r="P33" s="249"/>
      <c r="Q33" s="49">
        <v>1310072288</v>
      </c>
      <c r="R33" s="49" t="s">
        <v>1013</v>
      </c>
      <c r="S33" s="49">
        <f t="shared" si="2"/>
        <v>304.14999999999998</v>
      </c>
      <c r="T33" s="324">
        <v>309.52999999999997</v>
      </c>
      <c r="U33" s="353">
        <v>309.52999999999997</v>
      </c>
      <c r="X33" s="49">
        <v>1310072288</v>
      </c>
      <c r="Y33" s="49" t="s">
        <v>1013</v>
      </c>
      <c r="Z33" s="324">
        <v>309.52999999999997</v>
      </c>
      <c r="AB33" s="401">
        <v>1310072288</v>
      </c>
      <c r="AC33" s="2" t="s">
        <v>1013</v>
      </c>
      <c r="AD33" s="325">
        <v>304.14999999999998</v>
      </c>
    </row>
    <row r="34" spans="2:30">
      <c r="B34" s="210">
        <v>2811500000</v>
      </c>
      <c r="C34" s="202"/>
      <c r="D34" s="342">
        <f t="shared" si="3"/>
        <v>196.86</v>
      </c>
      <c r="E34" s="211">
        <f t="shared" si="4"/>
        <v>176.14</v>
      </c>
      <c r="F34" s="270">
        <v>149.72</v>
      </c>
      <c r="G34" s="174" t="s">
        <v>1015</v>
      </c>
      <c r="H34" s="175">
        <v>40</v>
      </c>
      <c r="J34" s="49">
        <f t="shared" si="5"/>
        <v>2811500000</v>
      </c>
      <c r="K34" s="212">
        <f t="shared" si="6"/>
        <v>176.14</v>
      </c>
      <c r="L34" s="270">
        <v>149.72</v>
      </c>
      <c r="M34" s="270">
        <f t="shared" si="7"/>
        <v>149.72</v>
      </c>
      <c r="N34" s="270">
        <f t="shared" si="8"/>
        <v>149.71899999999999</v>
      </c>
      <c r="O34" s="259"/>
      <c r="P34" s="249"/>
      <c r="Q34" s="49">
        <v>1310072289</v>
      </c>
      <c r="R34" s="49" t="s">
        <v>487</v>
      </c>
      <c r="S34" s="49">
        <f t="shared" si="2"/>
        <v>980.74</v>
      </c>
      <c r="T34" s="324">
        <v>984.59</v>
      </c>
      <c r="U34" s="353">
        <v>984.59</v>
      </c>
      <c r="X34" s="49">
        <v>1310072289</v>
      </c>
      <c r="Y34" s="49" t="s">
        <v>487</v>
      </c>
      <c r="Z34" s="324">
        <v>984.59</v>
      </c>
      <c r="AB34" s="401">
        <v>1310072289</v>
      </c>
      <c r="AC34" t="s">
        <v>487</v>
      </c>
      <c r="AD34" s="325">
        <v>980.74</v>
      </c>
    </row>
    <row r="35" spans="2:30">
      <c r="B35" s="210">
        <v>2811600000</v>
      </c>
      <c r="C35" s="202"/>
      <c r="D35" s="342">
        <f t="shared" si="3"/>
        <v>259.7</v>
      </c>
      <c r="E35" s="211">
        <f t="shared" si="4"/>
        <v>225.66</v>
      </c>
      <c r="F35" s="270">
        <v>191.81</v>
      </c>
      <c r="G35" s="174" t="s">
        <v>1015</v>
      </c>
      <c r="H35" s="175">
        <v>50</v>
      </c>
      <c r="J35" s="49">
        <f t="shared" si="5"/>
        <v>2811600000</v>
      </c>
      <c r="K35" s="212">
        <f t="shared" si="6"/>
        <v>225.66</v>
      </c>
      <c r="L35" s="270">
        <v>191.81</v>
      </c>
      <c r="M35" s="270">
        <f t="shared" si="7"/>
        <v>191.81</v>
      </c>
      <c r="N35" s="270">
        <f t="shared" si="8"/>
        <v>191.81099999999998</v>
      </c>
      <c r="O35" s="259"/>
      <c r="P35" s="249"/>
      <c r="Q35" s="49">
        <v>1310072290</v>
      </c>
      <c r="R35" s="49" t="s">
        <v>1016</v>
      </c>
      <c r="S35" s="49">
        <f t="shared" si="2"/>
        <v>40.57</v>
      </c>
      <c r="T35" s="324">
        <v>41.28</v>
      </c>
      <c r="U35" s="353">
        <v>41.28</v>
      </c>
      <c r="X35" s="49">
        <v>1310072290</v>
      </c>
      <c r="Y35" s="49" t="s">
        <v>1016</v>
      </c>
      <c r="Z35" s="324">
        <v>41.28</v>
      </c>
      <c r="AB35" s="401">
        <v>1310072290</v>
      </c>
      <c r="AC35" s="357" t="s">
        <v>1016</v>
      </c>
      <c r="AD35" s="325">
        <v>40.57</v>
      </c>
    </row>
    <row r="36" spans="2:30">
      <c r="B36" s="210">
        <v>2811700000</v>
      </c>
      <c r="C36" s="202"/>
      <c r="D36" s="342">
        <f t="shared" si="3"/>
        <v>354.06</v>
      </c>
      <c r="E36" s="211">
        <f t="shared" si="4"/>
        <v>315.56</v>
      </c>
      <c r="F36" s="270">
        <v>268.23</v>
      </c>
      <c r="G36" s="174" t="s">
        <v>1015</v>
      </c>
      <c r="H36" s="175">
        <v>63</v>
      </c>
      <c r="J36" s="49">
        <f t="shared" si="5"/>
        <v>2811700000</v>
      </c>
      <c r="K36" s="212">
        <f t="shared" si="6"/>
        <v>315.56</v>
      </c>
      <c r="L36" s="270">
        <v>268.23</v>
      </c>
      <c r="M36" s="270">
        <f t="shared" si="7"/>
        <v>268.23</v>
      </c>
      <c r="N36" s="270">
        <f t="shared" si="8"/>
        <v>268.226</v>
      </c>
      <c r="O36" s="259"/>
      <c r="P36" s="249"/>
      <c r="Q36" s="49">
        <v>1310072292</v>
      </c>
      <c r="R36" s="49" t="s">
        <v>1017</v>
      </c>
      <c r="S36" s="49">
        <f t="shared" si="2"/>
        <v>46.74</v>
      </c>
      <c r="T36" s="324">
        <v>47.56</v>
      </c>
      <c r="U36" s="353">
        <v>47.56</v>
      </c>
      <c r="X36" s="49">
        <v>1310072292</v>
      </c>
      <c r="Y36" s="49" t="s">
        <v>1017</v>
      </c>
      <c r="Z36" s="324">
        <v>47.56</v>
      </c>
      <c r="AB36" s="401">
        <v>1310072292</v>
      </c>
      <c r="AC36" s="357" t="s">
        <v>1017</v>
      </c>
      <c r="AD36" s="325">
        <v>46.74</v>
      </c>
    </row>
    <row r="37" spans="2:30">
      <c r="B37" s="210">
        <v>2811800000</v>
      </c>
      <c r="C37" s="202"/>
      <c r="D37" s="342">
        <f t="shared" si="3"/>
        <v>440.34</v>
      </c>
      <c r="E37" s="211">
        <f t="shared" si="4"/>
        <v>439.97</v>
      </c>
      <c r="F37" s="270">
        <v>373.97</v>
      </c>
      <c r="G37" s="174" t="s">
        <v>1015</v>
      </c>
      <c r="H37" s="175">
        <v>80</v>
      </c>
      <c r="J37" s="49">
        <f t="shared" si="5"/>
        <v>2811800000</v>
      </c>
      <c r="K37" s="212">
        <f t="shared" si="6"/>
        <v>439.97</v>
      </c>
      <c r="L37" s="270">
        <v>373.97</v>
      </c>
      <c r="M37" s="270">
        <f t="shared" si="7"/>
        <v>373.97</v>
      </c>
      <c r="N37" s="270">
        <f t="shared" si="8"/>
        <v>373.97450000000003</v>
      </c>
      <c r="O37" s="259"/>
      <c r="P37" s="249"/>
      <c r="Q37" s="49">
        <v>1310072293</v>
      </c>
      <c r="R37" s="49" t="s">
        <v>488</v>
      </c>
      <c r="S37" s="49">
        <f t="shared" si="2"/>
        <v>613.17999999999995</v>
      </c>
      <c r="T37" s="324">
        <v>618.61</v>
      </c>
      <c r="U37" s="353">
        <v>618.61</v>
      </c>
      <c r="X37" s="49">
        <v>1310072293</v>
      </c>
      <c r="Y37" s="49" t="s">
        <v>488</v>
      </c>
      <c r="Z37" s="324">
        <v>618.61</v>
      </c>
      <c r="AB37" s="401">
        <v>1310072293</v>
      </c>
      <c r="AC37" t="s">
        <v>488</v>
      </c>
      <c r="AD37" s="325">
        <v>613.17999999999995</v>
      </c>
    </row>
    <row r="38" spans="2:30">
      <c r="B38" s="210">
        <v>2811900000</v>
      </c>
      <c r="C38" s="202"/>
      <c r="D38" s="342">
        <f t="shared" si="3"/>
        <v>899.95</v>
      </c>
      <c r="E38" s="211">
        <f t="shared" si="4"/>
        <v>903.08</v>
      </c>
      <c r="F38" s="270">
        <v>767.62</v>
      </c>
      <c r="G38" s="174" t="s">
        <v>1015</v>
      </c>
      <c r="H38" s="175">
        <v>100</v>
      </c>
      <c r="J38" s="49">
        <f t="shared" si="5"/>
        <v>2811900000</v>
      </c>
      <c r="K38" s="212">
        <f t="shared" si="6"/>
        <v>903.08</v>
      </c>
      <c r="L38" s="270">
        <v>767.62</v>
      </c>
      <c r="M38" s="270">
        <f t="shared" si="7"/>
        <v>767.62</v>
      </c>
      <c r="N38" s="270">
        <f t="shared" si="8"/>
        <v>767.61800000000005</v>
      </c>
      <c r="O38" s="259"/>
      <c r="P38" s="249"/>
      <c r="Q38" s="49">
        <v>1310072294</v>
      </c>
      <c r="R38" s="49" t="s">
        <v>489</v>
      </c>
      <c r="S38" s="49">
        <f t="shared" si="2"/>
        <v>744.7</v>
      </c>
      <c r="T38" s="324">
        <v>947.89</v>
      </c>
      <c r="U38" s="353">
        <v>947.89</v>
      </c>
      <c r="X38" s="49">
        <v>1310072294</v>
      </c>
      <c r="Y38" s="49" t="s">
        <v>489</v>
      </c>
      <c r="Z38" s="324">
        <v>947.89</v>
      </c>
      <c r="AB38" s="401">
        <v>1310072294</v>
      </c>
      <c r="AC38" t="s">
        <v>489</v>
      </c>
      <c r="AD38" s="325">
        <v>744.7</v>
      </c>
    </row>
    <row r="39" spans="2:30">
      <c r="B39" s="374">
        <v>2811106301</v>
      </c>
      <c r="C39" s="375"/>
      <c r="D39" s="376"/>
      <c r="E39" s="377"/>
      <c r="F39" s="393"/>
      <c r="G39" s="378" t="s">
        <v>1018</v>
      </c>
      <c r="H39" s="394">
        <v>158</v>
      </c>
      <c r="I39" s="391"/>
      <c r="J39" s="391">
        <f t="shared" si="5"/>
        <v>2811106301</v>
      </c>
      <c r="K39" s="395"/>
      <c r="L39" s="393"/>
      <c r="M39" s="393"/>
      <c r="N39" s="393"/>
      <c r="O39" s="259"/>
      <c r="P39" s="249"/>
      <c r="Q39" s="49">
        <v>1310072295</v>
      </c>
      <c r="R39" s="49" t="s">
        <v>490</v>
      </c>
      <c r="S39" s="49">
        <f t="shared" si="2"/>
        <v>599.66</v>
      </c>
      <c r="T39" s="324">
        <v>604.97</v>
      </c>
      <c r="U39" s="353">
        <v>604.97</v>
      </c>
      <c r="X39" s="49">
        <v>1310072295</v>
      </c>
      <c r="Y39" s="49" t="s">
        <v>490</v>
      </c>
      <c r="Z39" s="324">
        <v>604.97</v>
      </c>
      <c r="AB39" s="401">
        <v>1310072295</v>
      </c>
      <c r="AC39" t="s">
        <v>490</v>
      </c>
      <c r="AD39" s="325">
        <v>599.66</v>
      </c>
    </row>
    <row r="40" spans="2:30">
      <c r="B40" s="374">
        <v>2811206301</v>
      </c>
      <c r="C40" s="375"/>
      <c r="D40" s="376"/>
      <c r="E40" s="377"/>
      <c r="F40" s="393"/>
      <c r="G40" s="378" t="s">
        <v>1018</v>
      </c>
      <c r="H40" s="394">
        <v>20</v>
      </c>
      <c r="I40" s="391"/>
      <c r="J40" s="391">
        <f t="shared" si="5"/>
        <v>2811206301</v>
      </c>
      <c r="K40" s="395"/>
      <c r="L40" s="393"/>
      <c r="M40" s="393"/>
      <c r="N40" s="393"/>
      <c r="O40" s="259"/>
      <c r="P40" s="249"/>
      <c r="Q40" s="49">
        <v>1310072296</v>
      </c>
      <c r="R40" s="49" t="s">
        <v>491</v>
      </c>
      <c r="S40" s="49">
        <f t="shared" si="2"/>
        <v>85.38</v>
      </c>
      <c r="T40" s="324">
        <v>86.89</v>
      </c>
      <c r="U40" s="353">
        <v>87.26</v>
      </c>
      <c r="X40" s="49">
        <v>1310072296</v>
      </c>
      <c r="Y40" s="49" t="s">
        <v>491</v>
      </c>
      <c r="Z40" s="324">
        <v>86.89</v>
      </c>
      <c r="AB40" s="401">
        <v>1310072296</v>
      </c>
      <c r="AC40" t="s">
        <v>491</v>
      </c>
      <c r="AD40" s="325">
        <v>85.38</v>
      </c>
    </row>
    <row r="41" spans="2:30">
      <c r="B41" s="210">
        <v>2811106200</v>
      </c>
      <c r="C41" s="202"/>
      <c r="D41" s="342">
        <f t="shared" si="3"/>
        <v>81.78</v>
      </c>
      <c r="E41" s="211">
        <f t="shared" si="4"/>
        <v>80.349999999999994</v>
      </c>
      <c r="F41" s="270">
        <v>68.3</v>
      </c>
      <c r="G41" s="174" t="s">
        <v>1019</v>
      </c>
      <c r="H41" s="175">
        <v>25</v>
      </c>
      <c r="J41" s="49">
        <f t="shared" si="5"/>
        <v>2811106200</v>
      </c>
      <c r="K41" s="212">
        <f>VLOOKUP(J41,$Q$14:$U$1164,3,FALSE)</f>
        <v>80.349999999999994</v>
      </c>
      <c r="L41" s="270">
        <v>68.3</v>
      </c>
      <c r="M41" s="270">
        <f t="shared" si="7"/>
        <v>68.3</v>
      </c>
      <c r="N41" s="270">
        <f t="shared" si="8"/>
        <v>68.297499999999999</v>
      </c>
      <c r="O41" s="259"/>
      <c r="P41" s="249"/>
      <c r="Q41" s="49">
        <v>1310072297</v>
      </c>
      <c r="R41" s="49" t="s">
        <v>492</v>
      </c>
      <c r="S41" s="49">
        <f t="shared" si="2"/>
        <v>81.34</v>
      </c>
      <c r="T41" s="324">
        <v>82.78</v>
      </c>
      <c r="U41" s="353">
        <v>82.78</v>
      </c>
      <c r="X41" s="49">
        <v>1310072297</v>
      </c>
      <c r="Y41" s="49" t="s">
        <v>492</v>
      </c>
      <c r="Z41" s="324">
        <v>82.78</v>
      </c>
      <c r="AB41" s="401">
        <v>1310072297</v>
      </c>
      <c r="AC41" t="s">
        <v>492</v>
      </c>
      <c r="AD41" s="325">
        <v>81.34</v>
      </c>
    </row>
    <row r="42" spans="2:30">
      <c r="B42" s="210">
        <v>2811406200</v>
      </c>
      <c r="C42" s="202"/>
      <c r="D42" s="342">
        <f t="shared" si="3"/>
        <v>189.83</v>
      </c>
      <c r="E42" s="211">
        <f t="shared" si="4"/>
        <v>186.53</v>
      </c>
      <c r="F42" s="270">
        <v>158.55000000000001</v>
      </c>
      <c r="G42" s="174" t="s">
        <v>1019</v>
      </c>
      <c r="H42" s="175">
        <v>20</v>
      </c>
      <c r="J42" s="49">
        <f t="shared" si="5"/>
        <v>2811406200</v>
      </c>
      <c r="K42" s="212">
        <f>VLOOKUP(J42,$Q$14:$U$1164,3,FALSE)</f>
        <v>186.53</v>
      </c>
      <c r="L42" s="270">
        <v>158.55000000000001</v>
      </c>
      <c r="M42" s="270">
        <f t="shared" si="7"/>
        <v>158.55000000000001</v>
      </c>
      <c r="N42" s="270">
        <f t="shared" si="8"/>
        <v>158.5505</v>
      </c>
      <c r="O42" s="259"/>
      <c r="P42" s="249"/>
      <c r="Q42" s="49">
        <v>1310072363</v>
      </c>
      <c r="R42" s="49" t="s">
        <v>493</v>
      </c>
      <c r="S42" s="49">
        <f t="shared" si="2"/>
        <v>31.05</v>
      </c>
      <c r="T42" s="324">
        <v>31.17</v>
      </c>
      <c r="U42" s="353">
        <v>31.17</v>
      </c>
      <c r="X42" s="49">
        <v>1310072363</v>
      </c>
      <c r="Y42" s="49" t="s">
        <v>493</v>
      </c>
      <c r="Z42" s="324">
        <v>31.17</v>
      </c>
      <c r="AB42" s="401">
        <v>1310072363</v>
      </c>
      <c r="AC42" t="s">
        <v>493</v>
      </c>
      <c r="AD42" s="325">
        <v>31.05</v>
      </c>
    </row>
    <row r="43" spans="2:30">
      <c r="B43" s="210"/>
      <c r="C43" s="202"/>
      <c r="D43" s="213"/>
      <c r="E43" s="211"/>
      <c r="F43" s="211"/>
      <c r="H43" s="175">
        <v>40</v>
      </c>
      <c r="K43" s="212"/>
      <c r="L43" s="359"/>
      <c r="M43" s="359"/>
      <c r="N43" s="360"/>
      <c r="O43" s="259"/>
      <c r="P43" s="249"/>
      <c r="Q43" s="49">
        <v>1310072373</v>
      </c>
      <c r="R43" s="49" t="s">
        <v>494</v>
      </c>
      <c r="S43" s="49">
        <f t="shared" si="2"/>
        <v>592.29999999999995</v>
      </c>
      <c r="T43" s="324">
        <v>597.54</v>
      </c>
      <c r="U43" s="353">
        <v>597.54</v>
      </c>
      <c r="X43" s="49">
        <v>1310072373</v>
      </c>
      <c r="Y43" s="49" t="s">
        <v>494</v>
      </c>
      <c r="Z43" s="324">
        <v>597.54</v>
      </c>
      <c r="AB43" s="401">
        <v>1310072373</v>
      </c>
      <c r="AC43" t="s">
        <v>494</v>
      </c>
      <c r="AD43" s="325">
        <v>592.29999999999995</v>
      </c>
    </row>
    <row r="44" spans="2:30">
      <c r="B44" s="210">
        <v>2811106100</v>
      </c>
      <c r="C44" s="202"/>
      <c r="D44" s="342">
        <f t="shared" ref="D44:D66" si="9">VLOOKUP(B44,$X$13:$Z$620,3,FALSE)</f>
        <v>64.11</v>
      </c>
      <c r="E44" s="211">
        <f t="shared" ref="E44:E66" si="10">VLOOKUP(B44,$Q$14:$U$1164,3,FALSE)</f>
        <v>74.3</v>
      </c>
      <c r="F44" s="270">
        <v>63.16</v>
      </c>
      <c r="G44" s="174" t="s">
        <v>1020</v>
      </c>
      <c r="J44" s="49">
        <f t="shared" ref="J44:J58" si="11">B44*$K$13</f>
        <v>2811106100</v>
      </c>
      <c r="K44" s="212">
        <f t="shared" ref="K44:K60" si="12">VLOOKUP(J44,$Q$14:$U$1164,3,FALSE)</f>
        <v>74.3</v>
      </c>
      <c r="L44" s="270">
        <v>63.16</v>
      </c>
      <c r="M44" s="270">
        <f t="shared" si="7"/>
        <v>63.16</v>
      </c>
      <c r="N44" s="270">
        <f>K44*$N$13</f>
        <v>63.154999999999994</v>
      </c>
      <c r="O44" s="259"/>
      <c r="P44" s="249"/>
      <c r="Q44" s="49">
        <v>1310072374</v>
      </c>
      <c r="R44" s="49" t="s">
        <v>495</v>
      </c>
      <c r="S44" s="49">
        <f t="shared" si="2"/>
        <v>707.55</v>
      </c>
      <c r="T44" s="324">
        <v>713.79</v>
      </c>
      <c r="U44" s="353">
        <v>713.79</v>
      </c>
      <c r="X44" s="49">
        <v>1310072374</v>
      </c>
      <c r="Y44" s="49" t="s">
        <v>495</v>
      </c>
      <c r="Z44" s="324">
        <v>713.79</v>
      </c>
      <c r="AB44" s="401">
        <v>1310072374</v>
      </c>
      <c r="AC44" t="s">
        <v>495</v>
      </c>
      <c r="AD44" s="325">
        <v>707.55</v>
      </c>
    </row>
    <row r="45" spans="2:30">
      <c r="B45" s="210">
        <v>2811206100</v>
      </c>
      <c r="C45" s="202"/>
      <c r="D45" s="342">
        <f t="shared" si="9"/>
        <v>122.53</v>
      </c>
      <c r="E45" s="211">
        <f t="shared" si="10"/>
        <v>120.4</v>
      </c>
      <c r="F45" s="270">
        <v>102.34</v>
      </c>
      <c r="G45" s="174" t="s">
        <v>1020</v>
      </c>
      <c r="H45" s="175">
        <v>20</v>
      </c>
      <c r="J45" s="49">
        <f t="shared" si="11"/>
        <v>2811206100</v>
      </c>
      <c r="K45" s="212">
        <f t="shared" si="12"/>
        <v>120.4</v>
      </c>
      <c r="L45" s="270">
        <v>102.34</v>
      </c>
      <c r="M45" s="270">
        <f t="shared" ref="M45" si="13">ROUND(N45,2)</f>
        <v>102.34</v>
      </c>
      <c r="N45" s="270">
        <f t="shared" ref="N45:N55" si="14">K45*$N$13</f>
        <v>102.34</v>
      </c>
      <c r="O45" s="259"/>
      <c r="P45" s="253"/>
      <c r="Q45" s="49">
        <v>1310072378</v>
      </c>
      <c r="R45" s="49" t="s">
        <v>496</v>
      </c>
      <c r="S45" s="49">
        <f t="shared" si="2"/>
        <v>74.23</v>
      </c>
      <c r="T45" s="324">
        <v>74.5</v>
      </c>
      <c r="U45" s="353">
        <v>78.53</v>
      </c>
      <c r="X45" s="49">
        <v>1310072378</v>
      </c>
      <c r="Y45" s="49" t="s">
        <v>496</v>
      </c>
      <c r="Z45" s="324">
        <v>74.5</v>
      </c>
      <c r="AB45" s="401">
        <v>1310072378</v>
      </c>
      <c r="AC45" t="s">
        <v>496</v>
      </c>
      <c r="AD45" s="325">
        <v>74.23</v>
      </c>
    </row>
    <row r="46" spans="2:30">
      <c r="B46" s="210">
        <v>2811406100</v>
      </c>
      <c r="C46" s="215"/>
      <c r="D46" s="342">
        <f t="shared" si="9"/>
        <v>189.84</v>
      </c>
      <c r="E46" s="211">
        <f t="shared" si="10"/>
        <v>186.54</v>
      </c>
      <c r="F46" s="270">
        <v>158.56</v>
      </c>
      <c r="G46" s="174" t="s">
        <v>1020</v>
      </c>
      <c r="H46" s="175">
        <v>25</v>
      </c>
      <c r="J46" s="49">
        <f t="shared" si="11"/>
        <v>2811406100</v>
      </c>
      <c r="K46" s="212">
        <f t="shared" si="12"/>
        <v>186.54</v>
      </c>
      <c r="L46" s="270">
        <v>158.56</v>
      </c>
      <c r="M46" s="270">
        <f t="shared" ref="M46" si="15">ROUND(N46,2)</f>
        <v>158.56</v>
      </c>
      <c r="N46" s="270">
        <f t="shared" si="14"/>
        <v>158.559</v>
      </c>
      <c r="O46" s="259"/>
      <c r="P46" s="253"/>
      <c r="Q46" s="49">
        <v>1310072379</v>
      </c>
      <c r="R46" s="49" t="s">
        <v>497</v>
      </c>
      <c r="S46" s="49">
        <f t="shared" si="2"/>
        <v>13.89</v>
      </c>
      <c r="T46" s="324">
        <v>12.29</v>
      </c>
      <c r="U46" s="353">
        <v>12.29</v>
      </c>
      <c r="X46" s="49">
        <v>1310072379</v>
      </c>
      <c r="Y46" s="49" t="s">
        <v>497</v>
      </c>
      <c r="Z46" s="324">
        <v>12.29</v>
      </c>
      <c r="AB46" s="401">
        <v>1310072379</v>
      </c>
      <c r="AC46" s="357" t="s">
        <v>497</v>
      </c>
      <c r="AD46" s="325">
        <v>13.89</v>
      </c>
    </row>
    <row r="47" spans="2:30">
      <c r="B47" s="210">
        <v>2811506100</v>
      </c>
      <c r="C47" s="215"/>
      <c r="D47" s="342">
        <f t="shared" si="9"/>
        <v>243.92</v>
      </c>
      <c r="E47" s="211">
        <f t="shared" si="10"/>
        <v>239.67</v>
      </c>
      <c r="F47" s="270">
        <v>203.72</v>
      </c>
      <c r="G47" s="174" t="s">
        <v>1021</v>
      </c>
      <c r="H47" s="175">
        <v>40</v>
      </c>
      <c r="J47" s="49">
        <f t="shared" si="11"/>
        <v>2811506100</v>
      </c>
      <c r="K47" s="212">
        <f t="shared" si="12"/>
        <v>239.67</v>
      </c>
      <c r="L47" s="270">
        <v>203.72</v>
      </c>
      <c r="M47" s="270">
        <f t="shared" ref="M47" si="16">ROUND(N47,2)</f>
        <v>203.72</v>
      </c>
      <c r="N47" s="270">
        <f t="shared" si="14"/>
        <v>203.71949999999998</v>
      </c>
      <c r="O47" s="259"/>
      <c r="P47" s="249"/>
      <c r="Q47" s="49">
        <v>1310072403</v>
      </c>
      <c r="R47" s="49" t="s">
        <v>498</v>
      </c>
      <c r="S47" s="49">
        <f t="shared" si="2"/>
        <v>10.61</v>
      </c>
      <c r="T47" s="324">
        <v>10.65</v>
      </c>
      <c r="U47" s="353">
        <v>9.7100000000000009</v>
      </c>
      <c r="X47" s="49">
        <v>1310072403</v>
      </c>
      <c r="Y47" s="49" t="s">
        <v>498</v>
      </c>
      <c r="Z47" s="324">
        <v>10.65</v>
      </c>
      <c r="AB47" s="401">
        <v>1310072403</v>
      </c>
      <c r="AC47" t="s">
        <v>498</v>
      </c>
      <c r="AD47" s="325">
        <v>10.61</v>
      </c>
    </row>
    <row r="48" spans="2:30">
      <c r="B48" s="210">
        <v>2811606100</v>
      </c>
      <c r="C48" s="215"/>
      <c r="D48" s="342">
        <f t="shared" si="9"/>
        <v>321.79000000000002</v>
      </c>
      <c r="E48" s="211">
        <f t="shared" si="10"/>
        <v>316.2</v>
      </c>
      <c r="F48" s="270">
        <v>268.77</v>
      </c>
      <c r="G48" s="214" t="s">
        <v>1021</v>
      </c>
      <c r="H48" s="175">
        <v>50</v>
      </c>
      <c r="I48" s="173"/>
      <c r="J48" s="49">
        <f t="shared" si="11"/>
        <v>2811606100</v>
      </c>
      <c r="K48" s="212">
        <f t="shared" si="12"/>
        <v>316.2</v>
      </c>
      <c r="L48" s="270">
        <v>268.77</v>
      </c>
      <c r="M48" s="270">
        <f t="shared" ref="M48" si="17">ROUND(N48,2)</f>
        <v>268.77</v>
      </c>
      <c r="N48" s="270">
        <f t="shared" si="14"/>
        <v>268.77</v>
      </c>
      <c r="O48" s="259"/>
      <c r="P48" s="249"/>
      <c r="Q48" s="49">
        <v>1310072884</v>
      </c>
      <c r="R48" s="49" t="s">
        <v>499</v>
      </c>
      <c r="S48" s="49">
        <f t="shared" si="2"/>
        <v>33.11</v>
      </c>
      <c r="T48" s="324">
        <v>28.89</v>
      </c>
      <c r="U48" s="353">
        <v>28.89</v>
      </c>
      <c r="X48" s="49">
        <v>1310072884</v>
      </c>
      <c r="Y48" s="49" t="s">
        <v>499</v>
      </c>
      <c r="Z48" s="324">
        <v>28.89</v>
      </c>
      <c r="AB48" s="401">
        <v>1310072884</v>
      </c>
      <c r="AC48" t="s">
        <v>499</v>
      </c>
      <c r="AD48" s="325">
        <v>33.11</v>
      </c>
    </row>
    <row r="49" spans="2:30">
      <c r="B49" s="210">
        <v>2811706100</v>
      </c>
      <c r="C49" s="215"/>
      <c r="D49" s="342">
        <f t="shared" si="9"/>
        <v>423.12</v>
      </c>
      <c r="E49" s="211">
        <f t="shared" si="10"/>
        <v>415.76</v>
      </c>
      <c r="F49" s="270">
        <v>353.4</v>
      </c>
      <c r="G49" s="214" t="s">
        <v>1021</v>
      </c>
      <c r="H49" s="175">
        <v>63</v>
      </c>
      <c r="I49" s="173"/>
      <c r="J49" s="49">
        <f t="shared" si="11"/>
        <v>2811706100</v>
      </c>
      <c r="K49" s="212">
        <f t="shared" si="12"/>
        <v>415.76</v>
      </c>
      <c r="L49" s="270">
        <v>353.4</v>
      </c>
      <c r="M49" s="270">
        <f t="shared" ref="M49" si="18">ROUND(N49,2)</f>
        <v>353.4</v>
      </c>
      <c r="N49" s="270">
        <f t="shared" si="14"/>
        <v>353.39599999999996</v>
      </c>
      <c r="O49" s="259"/>
      <c r="P49" s="249"/>
      <c r="Q49" s="49">
        <v>1310073077</v>
      </c>
      <c r="R49" s="49" t="s">
        <v>500</v>
      </c>
      <c r="S49" s="49">
        <f t="shared" si="2"/>
        <v>20.329999999999998</v>
      </c>
      <c r="T49" s="324">
        <v>20.69</v>
      </c>
      <c r="U49" s="353">
        <v>20.69</v>
      </c>
      <c r="X49" s="49">
        <v>1310073077</v>
      </c>
      <c r="Y49" s="49" t="s">
        <v>500</v>
      </c>
      <c r="Z49" s="324">
        <v>20.69</v>
      </c>
      <c r="AB49" s="401">
        <v>1310073077</v>
      </c>
      <c r="AC49" s="2" t="s">
        <v>500</v>
      </c>
      <c r="AD49" s="325">
        <v>20.329999999999998</v>
      </c>
    </row>
    <row r="50" spans="2:30">
      <c r="B50" s="210">
        <v>2811106705</v>
      </c>
      <c r="C50" s="173"/>
      <c r="D50" s="342">
        <f t="shared" si="9"/>
        <v>64.400000000000006</v>
      </c>
      <c r="E50" s="211">
        <f t="shared" si="10"/>
        <v>74.58</v>
      </c>
      <c r="F50" s="270">
        <v>63.39</v>
      </c>
      <c r="G50" s="214" t="s">
        <v>1021</v>
      </c>
      <c r="H50" s="175">
        <v>80</v>
      </c>
      <c r="I50" s="173"/>
      <c r="J50" s="49">
        <f t="shared" si="11"/>
        <v>2811106705</v>
      </c>
      <c r="K50" s="212">
        <f t="shared" si="12"/>
        <v>74.58</v>
      </c>
      <c r="L50" s="270">
        <v>63.39</v>
      </c>
      <c r="M50" s="270">
        <f t="shared" ref="M50" si="19">ROUND(N50,2)</f>
        <v>63.39</v>
      </c>
      <c r="N50" s="270">
        <f t="shared" si="14"/>
        <v>63.392999999999994</v>
      </c>
      <c r="O50" s="259"/>
      <c r="P50" s="249"/>
      <c r="Q50" s="49">
        <v>1310073099</v>
      </c>
      <c r="R50" s="49" t="s">
        <v>501</v>
      </c>
      <c r="S50" s="49">
        <f t="shared" si="2"/>
        <v>2.19</v>
      </c>
      <c r="T50" s="324">
        <v>1.94</v>
      </c>
      <c r="U50" s="353">
        <v>1.94</v>
      </c>
      <c r="X50" s="49">
        <v>1310073099</v>
      </c>
      <c r="Y50" s="49" t="s">
        <v>501</v>
      </c>
      <c r="Z50" s="324">
        <v>1.94</v>
      </c>
      <c r="AB50" s="401">
        <v>1310073099</v>
      </c>
      <c r="AC50" t="s">
        <v>501</v>
      </c>
      <c r="AD50" s="325">
        <v>2.19</v>
      </c>
    </row>
    <row r="51" spans="2:30">
      <c r="B51" s="210">
        <v>2811206705</v>
      </c>
      <c r="C51" s="173"/>
      <c r="D51" s="342">
        <f t="shared" si="9"/>
        <v>105.07</v>
      </c>
      <c r="E51" s="211">
        <f t="shared" si="10"/>
        <v>103.25</v>
      </c>
      <c r="F51" s="270">
        <v>87.76</v>
      </c>
      <c r="G51" s="174" t="s">
        <v>1022</v>
      </c>
      <c r="H51" s="175">
        <v>20</v>
      </c>
      <c r="I51" s="173"/>
      <c r="J51" s="49">
        <f t="shared" si="11"/>
        <v>2811206705</v>
      </c>
      <c r="K51" s="212">
        <f t="shared" si="12"/>
        <v>103.25</v>
      </c>
      <c r="L51" s="270">
        <v>87.76</v>
      </c>
      <c r="M51" s="270">
        <f t="shared" ref="M51" si="20">ROUND(N51,2)</f>
        <v>87.76</v>
      </c>
      <c r="N51" s="270">
        <f t="shared" si="14"/>
        <v>87.762500000000003</v>
      </c>
      <c r="O51" s="259"/>
      <c r="P51" s="249"/>
      <c r="Q51" s="49">
        <v>1310073161</v>
      </c>
      <c r="R51" s="49" t="s">
        <v>502</v>
      </c>
      <c r="S51" s="49">
        <f t="shared" si="2"/>
        <v>0.21</v>
      </c>
      <c r="T51" s="324">
        <v>0.19</v>
      </c>
      <c r="U51" s="353">
        <v>0.19</v>
      </c>
      <c r="X51" s="49">
        <v>1310073161</v>
      </c>
      <c r="Y51" s="49" t="s">
        <v>502</v>
      </c>
      <c r="Z51" s="324">
        <v>0.19</v>
      </c>
      <c r="AB51" s="401">
        <v>1310073161</v>
      </c>
      <c r="AC51" t="s">
        <v>502</v>
      </c>
      <c r="AD51" s="325">
        <v>0.21</v>
      </c>
    </row>
    <row r="52" spans="2:30">
      <c r="B52" s="210">
        <v>2811112220</v>
      </c>
      <c r="C52" s="173"/>
      <c r="D52" s="342">
        <f t="shared" si="9"/>
        <v>48.22</v>
      </c>
      <c r="E52" s="211">
        <f t="shared" si="10"/>
        <v>53.04</v>
      </c>
      <c r="F52" s="270">
        <v>45.08</v>
      </c>
      <c r="G52" s="174" t="s">
        <v>1023</v>
      </c>
      <c r="H52" s="175">
        <v>25</v>
      </c>
      <c r="J52" s="49">
        <f t="shared" si="11"/>
        <v>2811112220</v>
      </c>
      <c r="K52" s="212">
        <f t="shared" si="12"/>
        <v>53.04</v>
      </c>
      <c r="L52" s="270">
        <v>45.08</v>
      </c>
      <c r="M52" s="270">
        <f t="shared" ref="M52" si="21">ROUND(N52,2)</f>
        <v>45.08</v>
      </c>
      <c r="N52" s="270">
        <f t="shared" si="14"/>
        <v>45.083999999999996</v>
      </c>
      <c r="O52" s="259"/>
      <c r="P52" s="249"/>
      <c r="Q52" s="49">
        <v>1310073618</v>
      </c>
      <c r="R52" s="49" t="s">
        <v>503</v>
      </c>
      <c r="S52" s="49">
        <f t="shared" si="2"/>
        <v>9.51</v>
      </c>
      <c r="T52" s="324">
        <v>7.42</v>
      </c>
      <c r="U52" s="353">
        <v>7.42</v>
      </c>
      <c r="X52" s="49">
        <v>1310073618</v>
      </c>
      <c r="Y52" s="49" t="s">
        <v>503</v>
      </c>
      <c r="Z52" s="324">
        <v>7.42</v>
      </c>
      <c r="AB52" s="401">
        <v>1310073618</v>
      </c>
      <c r="AC52" t="s">
        <v>503</v>
      </c>
      <c r="AD52" s="325">
        <v>9.51</v>
      </c>
    </row>
    <row r="53" spans="2:30">
      <c r="B53" s="210">
        <v>2811212220</v>
      </c>
      <c r="C53" s="173"/>
      <c r="D53" s="342">
        <f t="shared" si="9"/>
        <v>51.49</v>
      </c>
      <c r="E53" s="211">
        <f t="shared" si="10"/>
        <v>56.64</v>
      </c>
      <c r="F53" s="270">
        <v>48.14</v>
      </c>
      <c r="G53" s="174" t="s">
        <v>1024</v>
      </c>
      <c r="H53" s="175">
        <v>20</v>
      </c>
      <c r="J53" s="49">
        <f t="shared" si="11"/>
        <v>2811212220</v>
      </c>
      <c r="K53" s="212">
        <f t="shared" si="12"/>
        <v>56.64</v>
      </c>
      <c r="L53" s="270">
        <v>48.14</v>
      </c>
      <c r="M53" s="270">
        <f t="shared" ref="M53" si="22">ROUND(N53,2)</f>
        <v>48.14</v>
      </c>
      <c r="N53" s="270">
        <f t="shared" si="14"/>
        <v>48.143999999999998</v>
      </c>
      <c r="O53" s="259"/>
      <c r="P53" s="249"/>
      <c r="Q53" s="49">
        <v>1310074250</v>
      </c>
      <c r="R53" s="49" t="s">
        <v>504</v>
      </c>
      <c r="S53" s="49">
        <f t="shared" si="2"/>
        <v>2.85</v>
      </c>
      <c r="T53" s="324">
        <v>2.85</v>
      </c>
      <c r="U53" s="353">
        <v>2.85</v>
      </c>
      <c r="X53" s="49">
        <v>1310074250</v>
      </c>
      <c r="Y53" s="49" t="s">
        <v>504</v>
      </c>
      <c r="Z53" s="324">
        <v>2.85</v>
      </c>
      <c r="AB53" s="401">
        <v>1310074250</v>
      </c>
      <c r="AC53" t="s">
        <v>504</v>
      </c>
      <c r="AD53" s="325">
        <v>2.85</v>
      </c>
    </row>
    <row r="54" spans="2:30">
      <c r="B54" s="210">
        <v>2811412220</v>
      </c>
      <c r="C54" s="173"/>
      <c r="D54" s="342">
        <f t="shared" si="9"/>
        <v>44.91</v>
      </c>
      <c r="E54" s="211">
        <f t="shared" si="10"/>
        <v>71.400000000000006</v>
      </c>
      <c r="F54" s="270">
        <v>60.69</v>
      </c>
      <c r="G54" s="174" t="s">
        <v>1024</v>
      </c>
      <c r="H54" s="175">
        <v>25</v>
      </c>
      <c r="J54" s="49">
        <f t="shared" si="11"/>
        <v>2811412220</v>
      </c>
      <c r="K54" s="212">
        <f t="shared" si="12"/>
        <v>71.400000000000006</v>
      </c>
      <c r="L54" s="270">
        <v>60.69</v>
      </c>
      <c r="M54" s="270">
        <f t="shared" ref="M54" si="23">ROUND(N54,2)</f>
        <v>60.69</v>
      </c>
      <c r="N54" s="270">
        <f t="shared" si="14"/>
        <v>60.690000000000005</v>
      </c>
      <c r="O54" s="259"/>
      <c r="P54" s="249"/>
      <c r="Q54" s="49">
        <v>1310074413</v>
      </c>
      <c r="R54" s="49" t="s">
        <v>505</v>
      </c>
      <c r="S54" s="49">
        <f t="shared" si="2"/>
        <v>7.16</v>
      </c>
      <c r="T54" s="324">
        <v>7.2</v>
      </c>
      <c r="U54" s="353">
        <v>7.2</v>
      </c>
      <c r="X54" s="49">
        <v>1310074413</v>
      </c>
      <c r="Y54" s="49" t="s">
        <v>505</v>
      </c>
      <c r="Z54" s="324">
        <v>7.2</v>
      </c>
      <c r="AB54" s="401">
        <v>1310074413</v>
      </c>
      <c r="AC54" t="s">
        <v>505</v>
      </c>
      <c r="AD54" s="325">
        <v>7.16</v>
      </c>
    </row>
    <row r="55" spans="2:30">
      <c r="B55" s="210">
        <v>2811512220</v>
      </c>
      <c r="C55" s="173"/>
      <c r="D55" s="342">
        <f t="shared" si="9"/>
        <v>78.040000000000006</v>
      </c>
      <c r="E55" s="211">
        <f t="shared" si="10"/>
        <v>78.14</v>
      </c>
      <c r="F55" s="270">
        <v>66.42</v>
      </c>
      <c r="G55" s="174" t="s">
        <v>1024</v>
      </c>
      <c r="H55" s="175">
        <v>40</v>
      </c>
      <c r="J55" s="49">
        <f t="shared" si="11"/>
        <v>2811512220</v>
      </c>
      <c r="K55" s="212">
        <f t="shared" si="12"/>
        <v>78.14</v>
      </c>
      <c r="L55" s="270">
        <v>66.42</v>
      </c>
      <c r="M55" s="270">
        <f t="shared" ref="M55" si="24">ROUND(N55,2)</f>
        <v>66.42</v>
      </c>
      <c r="N55" s="270">
        <f t="shared" si="14"/>
        <v>66.418999999999997</v>
      </c>
      <c r="O55" s="259"/>
      <c r="P55" s="249"/>
      <c r="Q55" s="49">
        <v>1310074482</v>
      </c>
      <c r="R55" s="49" t="s">
        <v>506</v>
      </c>
      <c r="S55" s="49">
        <f t="shared" si="2"/>
        <v>5.32</v>
      </c>
      <c r="T55" s="324">
        <v>8.75</v>
      </c>
      <c r="U55" s="353">
        <v>8.75</v>
      </c>
      <c r="X55" s="49">
        <v>1310074482</v>
      </c>
      <c r="Y55" s="49" t="s">
        <v>506</v>
      </c>
      <c r="Z55" s="324">
        <v>8.75</v>
      </c>
      <c r="AB55" s="401">
        <v>1310074482</v>
      </c>
      <c r="AC55" t="s">
        <v>506</v>
      </c>
      <c r="AD55" s="325">
        <v>5.32</v>
      </c>
    </row>
    <row r="56" spans="2:30">
      <c r="B56" s="210">
        <v>2811612220</v>
      </c>
      <c r="C56" s="173"/>
      <c r="D56" s="342">
        <f t="shared" si="9"/>
        <v>160.21</v>
      </c>
      <c r="E56" s="211">
        <f t="shared" si="10"/>
        <v>168.72</v>
      </c>
      <c r="F56" s="270">
        <v>143.41</v>
      </c>
      <c r="G56" s="174" t="s">
        <v>1024</v>
      </c>
      <c r="H56" s="175">
        <v>50</v>
      </c>
      <c r="J56" s="49">
        <f t="shared" si="11"/>
        <v>2811612220</v>
      </c>
      <c r="K56" s="212">
        <f t="shared" si="12"/>
        <v>168.72</v>
      </c>
      <c r="L56" s="270">
        <v>143.41</v>
      </c>
      <c r="M56" s="270">
        <f t="shared" ref="M56" si="25">ROUND(N56,2)</f>
        <v>143.41</v>
      </c>
      <c r="N56" s="270">
        <f>K56*$N$13</f>
        <v>143.41200000000001</v>
      </c>
      <c r="O56" s="259"/>
      <c r="P56" s="249"/>
      <c r="Q56" s="49">
        <v>1310074483</v>
      </c>
      <c r="R56" s="49" t="s">
        <v>507</v>
      </c>
      <c r="S56" s="49">
        <f t="shared" si="2"/>
        <v>7.72</v>
      </c>
      <c r="T56" s="324">
        <v>12.36</v>
      </c>
      <c r="U56" s="353">
        <v>12.36</v>
      </c>
      <c r="X56" s="49">
        <v>1310074483</v>
      </c>
      <c r="Y56" s="49" t="s">
        <v>507</v>
      </c>
      <c r="Z56" s="324">
        <v>12.36</v>
      </c>
      <c r="AB56" s="401">
        <v>1310074483</v>
      </c>
      <c r="AC56" t="s">
        <v>507</v>
      </c>
      <c r="AD56" s="325">
        <v>7.72</v>
      </c>
    </row>
    <row r="57" spans="2:30">
      <c r="B57" s="210">
        <v>2811712220</v>
      </c>
      <c r="C57" s="173"/>
      <c r="D57" s="342">
        <f t="shared" si="9"/>
        <v>162.88</v>
      </c>
      <c r="E57" s="211">
        <f t="shared" si="10"/>
        <v>184.05</v>
      </c>
      <c r="F57" s="270">
        <v>156.44</v>
      </c>
      <c r="G57" s="174" t="s">
        <v>1024</v>
      </c>
      <c r="H57" s="175">
        <v>63</v>
      </c>
      <c r="J57" s="49">
        <f t="shared" si="11"/>
        <v>2811712220</v>
      </c>
      <c r="K57" s="212">
        <f t="shared" si="12"/>
        <v>184.05</v>
      </c>
      <c r="L57" s="270">
        <v>156.44</v>
      </c>
      <c r="M57" s="270">
        <f t="shared" ref="M57" si="26">ROUND(N57,2)</f>
        <v>156.44</v>
      </c>
      <c r="N57" s="270">
        <f t="shared" ref="N57:N60" si="27">K57*$N$13</f>
        <v>156.4425</v>
      </c>
      <c r="O57" s="259"/>
      <c r="P57" s="249"/>
      <c r="Q57" s="49">
        <v>1310201169</v>
      </c>
      <c r="R57" s="49" t="s">
        <v>508</v>
      </c>
      <c r="S57" s="49">
        <f t="shared" si="2"/>
        <v>15.92</v>
      </c>
      <c r="T57" s="324">
        <v>16.2</v>
      </c>
      <c r="U57" s="353">
        <v>16.2</v>
      </c>
      <c r="X57" s="49">
        <v>1310201169</v>
      </c>
      <c r="Y57" s="49" t="s">
        <v>508</v>
      </c>
      <c r="Z57" s="324">
        <v>16.2</v>
      </c>
      <c r="AB57" s="401">
        <v>1310201169</v>
      </c>
      <c r="AC57" t="s">
        <v>508</v>
      </c>
      <c r="AD57" s="325">
        <v>15.92</v>
      </c>
    </row>
    <row r="58" spans="2:30">
      <c r="B58" s="210">
        <v>1312101361</v>
      </c>
      <c r="C58" s="173"/>
      <c r="D58" s="342">
        <f t="shared" si="9"/>
        <v>25.99</v>
      </c>
      <c r="E58" s="211">
        <f t="shared" si="10"/>
        <v>28.24</v>
      </c>
      <c r="F58" s="270">
        <v>24</v>
      </c>
      <c r="G58" s="174" t="s">
        <v>1025</v>
      </c>
      <c r="H58" s="175">
        <v>80</v>
      </c>
      <c r="J58" s="49">
        <f t="shared" si="11"/>
        <v>1312101361</v>
      </c>
      <c r="K58" s="212">
        <f t="shared" si="12"/>
        <v>28.24</v>
      </c>
      <c r="L58" s="270">
        <v>24</v>
      </c>
      <c r="M58" s="270">
        <f t="shared" ref="M58" si="28">ROUND(N58,2)</f>
        <v>24</v>
      </c>
      <c r="N58" s="270">
        <f t="shared" si="27"/>
        <v>24.003999999999998</v>
      </c>
      <c r="O58" s="259"/>
      <c r="P58" s="249"/>
      <c r="Q58" s="49">
        <v>1310203228</v>
      </c>
      <c r="R58" s="49" t="s">
        <v>509</v>
      </c>
      <c r="S58" s="49">
        <f t="shared" si="2"/>
        <v>5.96</v>
      </c>
      <c r="T58" s="324">
        <v>6.02</v>
      </c>
      <c r="U58" s="353">
        <v>6.02</v>
      </c>
      <c r="X58" s="49">
        <v>1310203228</v>
      </c>
      <c r="Y58" s="49" t="s">
        <v>509</v>
      </c>
      <c r="Z58" s="324">
        <v>6.02</v>
      </c>
      <c r="AB58" s="401">
        <v>1310203228</v>
      </c>
      <c r="AC58" t="s">
        <v>509</v>
      </c>
      <c r="AD58" s="325">
        <v>5.96</v>
      </c>
    </row>
    <row r="59" spans="2:30">
      <c r="B59" s="210">
        <v>2810912210</v>
      </c>
      <c r="C59" s="173"/>
      <c r="D59" s="342">
        <f t="shared" si="9"/>
        <v>224.18</v>
      </c>
      <c r="E59" s="211">
        <f t="shared" si="10"/>
        <v>225.37</v>
      </c>
      <c r="F59" s="270">
        <v>191.56</v>
      </c>
      <c r="G59" s="174" t="s">
        <v>1026</v>
      </c>
      <c r="H59" s="175">
        <v>100</v>
      </c>
      <c r="J59" s="49">
        <v>2810912210</v>
      </c>
      <c r="K59" s="212">
        <f t="shared" si="12"/>
        <v>225.37</v>
      </c>
      <c r="L59" s="270">
        <v>191.56</v>
      </c>
      <c r="M59" s="270">
        <f t="shared" ref="M59" si="29">ROUND(N59,2)</f>
        <v>191.56</v>
      </c>
      <c r="N59" s="270">
        <f t="shared" si="27"/>
        <v>191.56450000000001</v>
      </c>
      <c r="O59" s="259"/>
      <c r="P59" s="249"/>
      <c r="Q59" s="49">
        <v>1310256082</v>
      </c>
      <c r="R59" s="49" t="s">
        <v>510</v>
      </c>
      <c r="S59" s="49">
        <f t="shared" si="2"/>
        <v>46.36</v>
      </c>
      <c r="T59" s="324">
        <v>46.77</v>
      </c>
      <c r="U59" s="353">
        <v>46.77</v>
      </c>
      <c r="X59" s="49">
        <v>1310256082</v>
      </c>
      <c r="Y59" s="49" t="s">
        <v>510</v>
      </c>
      <c r="Z59" s="324">
        <v>46.77</v>
      </c>
      <c r="AB59" s="401">
        <v>1310256082</v>
      </c>
      <c r="AC59" t="s">
        <v>510</v>
      </c>
      <c r="AD59" s="325">
        <v>46.36</v>
      </c>
    </row>
    <row r="60" spans="2:30">
      <c r="B60" s="210">
        <v>2810032710</v>
      </c>
      <c r="C60" s="173"/>
      <c r="D60" s="342">
        <f t="shared" si="9"/>
        <v>252.11</v>
      </c>
      <c r="E60" s="211">
        <f t="shared" si="10"/>
        <v>247.73</v>
      </c>
      <c r="F60" s="270">
        <v>210.57</v>
      </c>
      <c r="G60" s="174" t="s">
        <v>1027</v>
      </c>
      <c r="H60" s="175">
        <v>158</v>
      </c>
      <c r="J60" s="49">
        <f t="shared" ref="J60:J66" si="30">B60*$K$13</f>
        <v>2810032710</v>
      </c>
      <c r="K60" s="212">
        <f t="shared" si="12"/>
        <v>247.73</v>
      </c>
      <c r="L60" s="270">
        <v>210.57</v>
      </c>
      <c r="M60" s="270">
        <f t="shared" ref="M60" si="31">ROUND(N60,2)</f>
        <v>210.57</v>
      </c>
      <c r="N60" s="270">
        <f t="shared" si="27"/>
        <v>210.57049999999998</v>
      </c>
      <c r="O60" s="259"/>
      <c r="P60" s="249"/>
      <c r="Q60" s="49">
        <v>1310256325</v>
      </c>
      <c r="R60" s="49" t="s">
        <v>511</v>
      </c>
      <c r="S60" s="49">
        <f t="shared" si="2"/>
        <v>34.75</v>
      </c>
      <c r="T60" s="324">
        <v>34.869999999999997</v>
      </c>
      <c r="U60" s="353">
        <v>34.869999999999997</v>
      </c>
      <c r="X60" s="49">
        <v>1310256325</v>
      </c>
      <c r="Y60" s="49" t="s">
        <v>511</v>
      </c>
      <c r="Z60" s="324">
        <v>34.869999999999997</v>
      </c>
      <c r="AB60" s="401">
        <v>1310256325</v>
      </c>
      <c r="AC60" t="s">
        <v>511</v>
      </c>
      <c r="AD60" s="325">
        <v>34.75</v>
      </c>
    </row>
    <row r="61" spans="2:30">
      <c r="B61" s="210">
        <v>2810012710</v>
      </c>
      <c r="C61" s="173"/>
      <c r="D61" s="342" t="e">
        <f t="shared" si="9"/>
        <v>#N/A</v>
      </c>
      <c r="E61" s="211" t="e">
        <f t="shared" si="10"/>
        <v>#N/A</v>
      </c>
      <c r="F61" s="329"/>
      <c r="G61" s="174" t="s">
        <v>1027</v>
      </c>
      <c r="H61" s="175">
        <v>100</v>
      </c>
      <c r="J61" s="49">
        <f t="shared" si="30"/>
        <v>2810012710</v>
      </c>
      <c r="K61" s="212"/>
      <c r="L61" s="359"/>
      <c r="M61" s="359"/>
      <c r="N61" s="359"/>
      <c r="O61" s="259"/>
      <c r="P61" s="249"/>
      <c r="Q61" s="49">
        <v>1310256514</v>
      </c>
      <c r="R61" s="49" t="s">
        <v>512</v>
      </c>
      <c r="S61" s="49">
        <f t="shared" si="2"/>
        <v>37.83</v>
      </c>
      <c r="T61" s="324">
        <v>38.270000000000003</v>
      </c>
      <c r="U61" s="353">
        <v>38.270000000000003</v>
      </c>
      <c r="X61" s="49">
        <v>1310256514</v>
      </c>
      <c r="Y61" s="49" t="s">
        <v>512</v>
      </c>
      <c r="Z61" s="324">
        <v>38.270000000000003</v>
      </c>
      <c r="AB61" s="401">
        <v>1310256514</v>
      </c>
      <c r="AC61" t="s">
        <v>512</v>
      </c>
      <c r="AD61" s="325">
        <v>37.83</v>
      </c>
    </row>
    <row r="62" spans="2:30">
      <c r="B62" s="210">
        <v>2811002710</v>
      </c>
      <c r="C62" s="173"/>
      <c r="D62" s="342">
        <f t="shared" si="9"/>
        <v>23.44</v>
      </c>
      <c r="E62" s="211">
        <f t="shared" si="10"/>
        <v>22.42</v>
      </c>
      <c r="F62" s="270">
        <v>19.059999999999999</v>
      </c>
      <c r="G62" s="174" t="s">
        <v>1027</v>
      </c>
      <c r="H62" s="175" t="s">
        <v>1028</v>
      </c>
      <c r="J62" s="49">
        <f t="shared" si="30"/>
        <v>2811002710</v>
      </c>
      <c r="K62" s="212">
        <f>VLOOKUP(J62,$Q$14:$U$1164,3,FALSE)</f>
        <v>22.42</v>
      </c>
      <c r="L62" s="270">
        <v>19.059999999999999</v>
      </c>
      <c r="M62" s="270">
        <f t="shared" ref="M62" si="32">ROUND(N62,2)</f>
        <v>19.059999999999999</v>
      </c>
      <c r="N62" s="270">
        <f>K62*$N$13</f>
        <v>19.057000000000002</v>
      </c>
      <c r="O62" s="259"/>
      <c r="P62" s="249"/>
      <c r="Q62" s="49">
        <v>1312100325</v>
      </c>
      <c r="R62" s="49" t="s">
        <v>513</v>
      </c>
      <c r="S62" s="49">
        <f t="shared" si="2"/>
        <v>3.77</v>
      </c>
      <c r="T62" s="324">
        <v>3.79</v>
      </c>
      <c r="U62" s="353">
        <v>3.79</v>
      </c>
      <c r="X62" s="49">
        <v>1312100325</v>
      </c>
      <c r="Y62" s="49" t="s">
        <v>513</v>
      </c>
      <c r="Z62" s="324">
        <v>3.79</v>
      </c>
      <c r="AB62" s="401">
        <v>1312100325</v>
      </c>
      <c r="AC62" t="s">
        <v>513</v>
      </c>
      <c r="AD62" s="325">
        <v>3.77</v>
      </c>
    </row>
    <row r="63" spans="2:30">
      <c r="B63" s="210">
        <v>2811012710</v>
      </c>
      <c r="C63" s="173"/>
      <c r="D63" s="342">
        <f t="shared" si="9"/>
        <v>46.7</v>
      </c>
      <c r="E63" s="211">
        <f t="shared" si="10"/>
        <v>44.67</v>
      </c>
      <c r="F63" s="270">
        <v>37.97</v>
      </c>
      <c r="G63" s="174" t="s">
        <v>1027</v>
      </c>
      <c r="H63" s="175" t="s">
        <v>1671</v>
      </c>
      <c r="J63" s="49">
        <f t="shared" si="30"/>
        <v>2811012710</v>
      </c>
      <c r="K63" s="212">
        <f>VLOOKUP(J63,$Q$14:$U$1164,3,FALSE)</f>
        <v>44.67</v>
      </c>
      <c r="L63" s="270">
        <v>37.97</v>
      </c>
      <c r="M63" s="270">
        <f t="shared" ref="M63" si="33">ROUND(N63,2)</f>
        <v>37.97</v>
      </c>
      <c r="N63" s="270">
        <f>K63*$N$13</f>
        <v>37.969500000000004</v>
      </c>
      <c r="O63" s="259"/>
      <c r="P63" s="249"/>
      <c r="Q63" s="49">
        <v>1312100326</v>
      </c>
      <c r="R63" s="49" t="s">
        <v>514</v>
      </c>
      <c r="S63" s="49">
        <f t="shared" si="2"/>
        <v>3.8</v>
      </c>
      <c r="T63" s="324">
        <v>2.79</v>
      </c>
      <c r="U63" s="353">
        <v>2.79</v>
      </c>
      <c r="X63" s="49">
        <v>1312100326</v>
      </c>
      <c r="Y63" s="49" t="s">
        <v>514</v>
      </c>
      <c r="Z63" s="324">
        <v>2.79</v>
      </c>
      <c r="AB63" s="401">
        <v>1312100326</v>
      </c>
      <c r="AC63" t="s">
        <v>514</v>
      </c>
      <c r="AD63" s="325">
        <v>3.8</v>
      </c>
    </row>
    <row r="64" spans="2:30">
      <c r="B64" s="210">
        <v>2811022710</v>
      </c>
      <c r="C64" s="173"/>
      <c r="D64" s="342">
        <f t="shared" si="9"/>
        <v>64.36</v>
      </c>
      <c r="E64" s="211">
        <f t="shared" si="10"/>
        <v>61.57</v>
      </c>
      <c r="F64" s="270">
        <v>52.33</v>
      </c>
      <c r="G64" s="174" t="s">
        <v>1027</v>
      </c>
      <c r="H64" s="175" t="s">
        <v>1672</v>
      </c>
      <c r="J64" s="49">
        <f t="shared" si="30"/>
        <v>2811022710</v>
      </c>
      <c r="K64" s="212">
        <f>VLOOKUP(J64,$Q$14:$U$1164,3,FALSE)</f>
        <v>61.57</v>
      </c>
      <c r="L64" s="270">
        <v>52.33</v>
      </c>
      <c r="M64" s="270">
        <f t="shared" ref="M64" si="34">ROUND(N64,2)</f>
        <v>52.33</v>
      </c>
      <c r="N64" s="270">
        <f>K64*$N$13</f>
        <v>52.334499999999998</v>
      </c>
      <c r="O64" s="259"/>
      <c r="P64" s="249"/>
      <c r="Q64" s="49">
        <v>1312100335</v>
      </c>
      <c r="R64" s="49" t="s">
        <v>515</v>
      </c>
      <c r="S64" s="49">
        <f t="shared" si="2"/>
        <v>17.23</v>
      </c>
      <c r="T64" s="324">
        <v>17.36</v>
      </c>
      <c r="U64" s="353">
        <v>17.36</v>
      </c>
      <c r="X64" s="49">
        <v>1312100335</v>
      </c>
      <c r="Y64" s="49" t="s">
        <v>515</v>
      </c>
      <c r="Z64" s="324">
        <v>17.36</v>
      </c>
      <c r="AB64" s="401">
        <v>1312100335</v>
      </c>
      <c r="AC64" t="s">
        <v>515</v>
      </c>
      <c r="AD64" s="325">
        <v>17.23</v>
      </c>
    </row>
    <row r="65" spans="2:30">
      <c r="B65" s="210">
        <v>2811017200</v>
      </c>
      <c r="C65" s="173"/>
      <c r="D65" s="342">
        <f t="shared" si="9"/>
        <v>3.47</v>
      </c>
      <c r="E65" s="211">
        <f t="shared" si="10"/>
        <v>3.32</v>
      </c>
      <c r="F65" s="270">
        <v>2.82</v>
      </c>
      <c r="G65" s="174" t="s">
        <v>1029</v>
      </c>
      <c r="H65" s="175" t="s">
        <v>1673</v>
      </c>
      <c r="J65" s="49">
        <f t="shared" si="30"/>
        <v>2811017200</v>
      </c>
      <c r="K65" s="212">
        <f>VLOOKUP(J65,$Q$14:$U$1164,3,FALSE)</f>
        <v>3.32</v>
      </c>
      <c r="L65" s="270">
        <v>2.82</v>
      </c>
      <c r="M65" s="270">
        <f t="shared" ref="M65" si="35">ROUND(N65,2)</f>
        <v>2.82</v>
      </c>
      <c r="N65" s="270">
        <f>K65*$N$13</f>
        <v>2.8219999999999996</v>
      </c>
      <c r="O65" s="259"/>
      <c r="P65" s="249"/>
      <c r="Q65" s="49">
        <v>1312100686</v>
      </c>
      <c r="R65" s="49" t="s">
        <v>516</v>
      </c>
      <c r="S65" s="49">
        <f t="shared" si="2"/>
        <v>2.4300000000000002</v>
      </c>
      <c r="T65" s="324">
        <v>2.15</v>
      </c>
      <c r="U65" s="353">
        <v>16.27</v>
      </c>
      <c r="X65" s="49">
        <v>1312100686</v>
      </c>
      <c r="Y65" s="49" t="s">
        <v>516</v>
      </c>
      <c r="Z65" s="324">
        <v>2.15</v>
      </c>
      <c r="AB65" s="401">
        <v>1312100686</v>
      </c>
      <c r="AC65" t="s">
        <v>516</v>
      </c>
      <c r="AD65" s="325">
        <v>2.4300000000000002</v>
      </c>
    </row>
    <row r="66" spans="2:30">
      <c r="B66" s="210">
        <v>2811027200</v>
      </c>
      <c r="C66" s="173"/>
      <c r="D66" s="342">
        <f t="shared" si="9"/>
        <v>4.0599999999999996</v>
      </c>
      <c r="E66" s="211">
        <f t="shared" si="10"/>
        <v>3.88</v>
      </c>
      <c r="F66" s="270">
        <v>3.3</v>
      </c>
      <c r="G66" s="174" t="s">
        <v>1030</v>
      </c>
      <c r="J66" s="49">
        <f t="shared" si="30"/>
        <v>2811027200</v>
      </c>
      <c r="K66" s="212">
        <f>VLOOKUP(J66,$Q$14:$U$1164,3,FALSE)</f>
        <v>3.88</v>
      </c>
      <c r="L66" s="270">
        <v>3.3</v>
      </c>
      <c r="M66" s="270">
        <f t="shared" ref="L66:M129" si="36">ROUND(N66,2)</f>
        <v>3.3</v>
      </c>
      <c r="N66" s="270">
        <f>K66*$N$13</f>
        <v>3.298</v>
      </c>
      <c r="O66" s="259"/>
      <c r="P66" s="249"/>
      <c r="Q66" s="49">
        <v>1312100687</v>
      </c>
      <c r="R66" s="49" t="s">
        <v>517</v>
      </c>
      <c r="S66" s="49">
        <f t="shared" si="2"/>
        <v>2.4300000000000002</v>
      </c>
      <c r="T66" s="324">
        <v>2.15</v>
      </c>
      <c r="U66" s="353">
        <v>16.27</v>
      </c>
      <c r="X66" s="49">
        <v>1312100687</v>
      </c>
      <c r="Y66" s="49" t="s">
        <v>517</v>
      </c>
      <c r="Z66" s="324">
        <v>2.15</v>
      </c>
      <c r="AB66" s="401">
        <v>1312100687</v>
      </c>
      <c r="AC66" t="s">
        <v>517</v>
      </c>
      <c r="AD66" s="325">
        <v>2.4300000000000002</v>
      </c>
    </row>
    <row r="67" spans="2:30">
      <c r="E67" s="211"/>
      <c r="F67" s="211"/>
      <c r="K67" s="212"/>
      <c r="L67" s="359"/>
      <c r="M67" s="359"/>
      <c r="N67" s="359"/>
      <c r="O67" s="259"/>
      <c r="P67" s="249"/>
      <c r="Q67" s="49">
        <v>1312100941</v>
      </c>
      <c r="R67" s="49" t="s">
        <v>518</v>
      </c>
      <c r="S67" s="49">
        <f t="shared" si="2"/>
        <v>84.63</v>
      </c>
      <c r="T67" s="324">
        <v>86.12</v>
      </c>
      <c r="U67" s="353">
        <v>2.15</v>
      </c>
      <c r="X67" s="49">
        <v>1312100941</v>
      </c>
      <c r="Y67" s="49" t="s">
        <v>518</v>
      </c>
      <c r="Z67" s="324">
        <v>86.12</v>
      </c>
      <c r="AB67" s="401">
        <v>1312100941</v>
      </c>
      <c r="AC67" t="s">
        <v>518</v>
      </c>
      <c r="AD67" s="325">
        <v>84.63</v>
      </c>
    </row>
    <row r="68" spans="2:30">
      <c r="B68" s="210">
        <v>2811100280</v>
      </c>
      <c r="C68" s="202"/>
      <c r="D68" s="342">
        <f t="shared" ref="D68:D99" si="37">VLOOKUP(B68,$X$13:$Z$620,3,FALSE)</f>
        <v>21.37</v>
      </c>
      <c r="E68" s="211">
        <f t="shared" ref="E68:E99" si="38">VLOOKUP(B68,$Q$14:$U$1164,3,FALSE)</f>
        <v>20.21</v>
      </c>
      <c r="F68" s="270">
        <v>17.18</v>
      </c>
      <c r="G68" s="174" t="s">
        <v>1031</v>
      </c>
      <c r="J68" s="49">
        <f t="shared" ref="J68:J99" si="39">B68*$K$13</f>
        <v>2811100280</v>
      </c>
      <c r="K68" s="212">
        <f t="shared" ref="K68:K99" si="40">VLOOKUP(J68,$Q$14:$U$1164,3,FALSE)</f>
        <v>20.21</v>
      </c>
      <c r="L68" s="270">
        <v>17.18</v>
      </c>
      <c r="M68" s="270">
        <f t="shared" si="36"/>
        <v>17.18</v>
      </c>
      <c r="N68" s="270">
        <f t="shared" ref="N68:N99" si="41">K68*$N$13</f>
        <v>17.1785</v>
      </c>
      <c r="O68" s="259"/>
      <c r="P68" s="249"/>
      <c r="Q68" s="49">
        <v>1312100942</v>
      </c>
      <c r="R68" s="49" t="s">
        <v>519</v>
      </c>
      <c r="S68" s="49">
        <f t="shared" si="2"/>
        <v>84.65</v>
      </c>
      <c r="T68" s="324">
        <v>86.15</v>
      </c>
      <c r="U68" s="353">
        <v>2.15</v>
      </c>
      <c r="X68" s="49">
        <v>1312100942</v>
      </c>
      <c r="Y68" s="49" t="s">
        <v>519</v>
      </c>
      <c r="Z68" s="324">
        <v>86.15</v>
      </c>
      <c r="AB68" s="401">
        <v>1312100942</v>
      </c>
      <c r="AC68" t="s">
        <v>519</v>
      </c>
      <c r="AD68" s="325">
        <v>84.65</v>
      </c>
    </row>
    <row r="69" spans="2:30">
      <c r="B69" s="210">
        <v>2811200280</v>
      </c>
      <c r="C69" s="202"/>
      <c r="D69" s="342">
        <f t="shared" si="37"/>
        <v>32.29</v>
      </c>
      <c r="E69" s="211">
        <f t="shared" si="38"/>
        <v>30.89</v>
      </c>
      <c r="F69" s="270">
        <v>26.26</v>
      </c>
      <c r="G69" s="174" t="s">
        <v>1031</v>
      </c>
      <c r="H69" s="175">
        <v>20</v>
      </c>
      <c r="J69" s="49">
        <f t="shared" si="39"/>
        <v>2811200280</v>
      </c>
      <c r="K69" s="212">
        <f t="shared" si="40"/>
        <v>30.89</v>
      </c>
      <c r="L69" s="270">
        <v>26.26</v>
      </c>
      <c r="M69" s="270">
        <f t="shared" si="36"/>
        <v>26.26</v>
      </c>
      <c r="N69" s="270">
        <f t="shared" si="41"/>
        <v>26.256499999999999</v>
      </c>
      <c r="O69" s="259"/>
      <c r="P69" s="249"/>
      <c r="Q69" s="49">
        <v>1312100943</v>
      </c>
      <c r="R69" s="49" t="s">
        <v>520</v>
      </c>
      <c r="S69" s="49">
        <f t="shared" si="2"/>
        <v>4.6100000000000003</v>
      </c>
      <c r="T69" s="324">
        <v>4.6900000000000004</v>
      </c>
      <c r="U69" s="353">
        <v>86.5</v>
      </c>
      <c r="X69" s="49">
        <v>1312100943</v>
      </c>
      <c r="Y69" s="49" t="s">
        <v>520</v>
      </c>
      <c r="Z69" s="324">
        <v>4.6900000000000004</v>
      </c>
      <c r="AB69" s="401">
        <v>1312100943</v>
      </c>
      <c r="AC69" t="s">
        <v>520</v>
      </c>
      <c r="AD69" s="325">
        <v>4.6100000000000003</v>
      </c>
    </row>
    <row r="70" spans="2:30">
      <c r="B70" s="210">
        <v>2811400280</v>
      </c>
      <c r="C70" s="202"/>
      <c r="D70" s="342">
        <f t="shared" si="37"/>
        <v>59.68</v>
      </c>
      <c r="E70" s="211">
        <f t="shared" si="38"/>
        <v>53.55</v>
      </c>
      <c r="F70" s="270">
        <v>45.52</v>
      </c>
      <c r="G70" s="174" t="s">
        <v>1031</v>
      </c>
      <c r="H70" s="175">
        <v>25</v>
      </c>
      <c r="J70" s="49">
        <f t="shared" si="39"/>
        <v>2811400280</v>
      </c>
      <c r="K70" s="212">
        <f t="shared" si="40"/>
        <v>53.55</v>
      </c>
      <c r="L70" s="270">
        <v>45.52</v>
      </c>
      <c r="M70" s="270">
        <f t="shared" si="36"/>
        <v>45.52</v>
      </c>
      <c r="N70" s="270">
        <f t="shared" si="41"/>
        <v>45.517499999999998</v>
      </c>
      <c r="O70" s="259"/>
      <c r="P70" s="249"/>
      <c r="Q70" s="49">
        <v>1312100944</v>
      </c>
      <c r="R70" s="49" t="s">
        <v>521</v>
      </c>
      <c r="S70" s="49">
        <f t="shared" si="2"/>
        <v>4.6100000000000003</v>
      </c>
      <c r="T70" s="324">
        <v>4.6900000000000004</v>
      </c>
      <c r="U70" s="353">
        <v>86.5</v>
      </c>
      <c r="X70" s="49">
        <v>1312100944</v>
      </c>
      <c r="Y70" s="49" t="s">
        <v>521</v>
      </c>
      <c r="Z70" s="324">
        <v>4.6900000000000004</v>
      </c>
      <c r="AB70" s="401">
        <v>1312100944</v>
      </c>
      <c r="AC70" t="s">
        <v>521</v>
      </c>
      <c r="AD70" s="325">
        <v>4.6100000000000003</v>
      </c>
    </row>
    <row r="71" spans="2:30">
      <c r="B71" s="210">
        <v>2811500280</v>
      </c>
      <c r="C71" s="202"/>
      <c r="D71" s="342">
        <f t="shared" si="37"/>
        <v>75.59</v>
      </c>
      <c r="E71" s="211">
        <f t="shared" si="38"/>
        <v>67.34</v>
      </c>
      <c r="F71" s="270">
        <v>57.24</v>
      </c>
      <c r="G71" s="174" t="s">
        <v>1031</v>
      </c>
      <c r="H71" s="175">
        <v>40</v>
      </c>
      <c r="J71" s="49">
        <f t="shared" si="39"/>
        <v>2811500280</v>
      </c>
      <c r="K71" s="212">
        <f t="shared" si="40"/>
        <v>67.34</v>
      </c>
      <c r="L71" s="270">
        <v>57.24</v>
      </c>
      <c r="M71" s="270">
        <f t="shared" si="36"/>
        <v>57.24</v>
      </c>
      <c r="N71" s="270">
        <f t="shared" si="41"/>
        <v>57.239000000000004</v>
      </c>
      <c r="O71" s="259"/>
      <c r="P71" s="249"/>
      <c r="Q71" s="49">
        <v>1312100945</v>
      </c>
      <c r="R71" s="49" t="s">
        <v>522</v>
      </c>
      <c r="S71" s="49">
        <f t="shared" si="2"/>
        <v>198.42</v>
      </c>
      <c r="T71" s="324">
        <v>485.55</v>
      </c>
      <c r="U71" s="353">
        <v>4.6900000000000004</v>
      </c>
      <c r="X71" s="49">
        <v>1312100945</v>
      </c>
      <c r="Y71" s="49" t="s">
        <v>522</v>
      </c>
      <c r="Z71" s="324">
        <v>485.55</v>
      </c>
      <c r="AB71" s="401">
        <v>1312100945</v>
      </c>
      <c r="AC71" t="s">
        <v>522</v>
      </c>
      <c r="AD71" s="402">
        <v>198.42</v>
      </c>
    </row>
    <row r="72" spans="2:30">
      <c r="B72" s="210">
        <v>2811600290</v>
      </c>
      <c r="D72" s="342">
        <f t="shared" si="37"/>
        <v>87.72</v>
      </c>
      <c r="E72" s="211">
        <f t="shared" si="38"/>
        <v>82.24</v>
      </c>
      <c r="F72" s="270">
        <v>69.900000000000006</v>
      </c>
      <c r="G72" s="174" t="s">
        <v>1031</v>
      </c>
      <c r="H72" s="175">
        <v>50</v>
      </c>
      <c r="J72" s="49">
        <f t="shared" si="39"/>
        <v>2811600290</v>
      </c>
      <c r="K72" s="212">
        <f t="shared" si="40"/>
        <v>82.24</v>
      </c>
      <c r="L72" s="270">
        <v>69.900000000000006</v>
      </c>
      <c r="M72" s="270">
        <f t="shared" si="36"/>
        <v>69.900000000000006</v>
      </c>
      <c r="N72" s="270">
        <f t="shared" si="41"/>
        <v>69.903999999999996</v>
      </c>
      <c r="O72" s="259"/>
      <c r="P72" s="249"/>
      <c r="Q72" s="49">
        <v>1312100946</v>
      </c>
      <c r="R72" s="49" t="s">
        <v>523</v>
      </c>
      <c r="S72" s="49">
        <f t="shared" si="2"/>
        <v>31.9</v>
      </c>
      <c r="T72" s="324">
        <v>32.04</v>
      </c>
      <c r="U72" s="353">
        <v>4.6900000000000004</v>
      </c>
      <c r="X72" s="49">
        <v>1312100946</v>
      </c>
      <c r="Y72" s="49" t="s">
        <v>523</v>
      </c>
      <c r="Z72" s="324">
        <v>32.04</v>
      </c>
      <c r="AB72" s="401">
        <v>1312100946</v>
      </c>
      <c r="AC72" t="s">
        <v>523</v>
      </c>
      <c r="AD72" s="325">
        <v>31.9</v>
      </c>
    </row>
    <row r="73" spans="2:30">
      <c r="B73" s="210">
        <v>2811700290</v>
      </c>
      <c r="D73" s="342">
        <f t="shared" si="37"/>
        <v>118.53</v>
      </c>
      <c r="E73" s="211">
        <f t="shared" si="38"/>
        <v>111.81</v>
      </c>
      <c r="F73" s="270">
        <v>95.04</v>
      </c>
      <c r="G73" s="216" t="s">
        <v>1032</v>
      </c>
      <c r="H73" s="175">
        <v>63</v>
      </c>
      <c r="J73" s="49">
        <f t="shared" si="39"/>
        <v>2811700290</v>
      </c>
      <c r="K73" s="212">
        <f t="shared" si="40"/>
        <v>111.81</v>
      </c>
      <c r="L73" s="270">
        <v>95.04</v>
      </c>
      <c r="M73" s="270">
        <f t="shared" si="36"/>
        <v>95.04</v>
      </c>
      <c r="N73" s="270">
        <f t="shared" si="41"/>
        <v>95.038499999999999</v>
      </c>
      <c r="O73" s="259"/>
      <c r="P73" s="249"/>
      <c r="Q73" s="49">
        <v>1312100947</v>
      </c>
      <c r="R73" s="49" t="s">
        <v>524</v>
      </c>
      <c r="S73" s="49">
        <f t="shared" si="2"/>
        <v>31.9</v>
      </c>
      <c r="T73" s="324">
        <v>32.04</v>
      </c>
      <c r="U73" s="353">
        <v>474.39</v>
      </c>
      <c r="X73" s="49">
        <v>1312100947</v>
      </c>
      <c r="Y73" s="49" t="s">
        <v>524</v>
      </c>
      <c r="Z73" s="324">
        <v>32.04</v>
      </c>
      <c r="AB73" s="401">
        <v>1312100947</v>
      </c>
      <c r="AC73" t="s">
        <v>524</v>
      </c>
      <c r="AD73" s="325">
        <v>31.9</v>
      </c>
    </row>
    <row r="74" spans="2:30">
      <c r="B74" s="210">
        <v>2810880200</v>
      </c>
      <c r="C74" s="202"/>
      <c r="D74" s="342">
        <f t="shared" si="37"/>
        <v>147.63999999999999</v>
      </c>
      <c r="E74" s="211">
        <f t="shared" si="38"/>
        <v>146.49</v>
      </c>
      <c r="F74" s="270">
        <v>124.52</v>
      </c>
      <c r="G74" s="216" t="s">
        <v>1033</v>
      </c>
      <c r="H74" s="175">
        <v>80</v>
      </c>
      <c r="J74" s="173">
        <f t="shared" si="39"/>
        <v>2810880200</v>
      </c>
      <c r="K74" s="212">
        <f t="shared" si="40"/>
        <v>146.49</v>
      </c>
      <c r="L74" s="270">
        <v>124.52</v>
      </c>
      <c r="M74" s="270">
        <f t="shared" si="36"/>
        <v>124.52</v>
      </c>
      <c r="N74" s="270">
        <f t="shared" si="41"/>
        <v>124.51650000000001</v>
      </c>
      <c r="O74" s="259"/>
      <c r="P74" s="249"/>
      <c r="Q74" s="49">
        <v>1312100948</v>
      </c>
      <c r="R74" s="49" t="s">
        <v>525</v>
      </c>
      <c r="S74" s="49">
        <f t="shared" si="2"/>
        <v>7.2</v>
      </c>
      <c r="T74" s="324">
        <v>7.27</v>
      </c>
      <c r="U74" s="353">
        <v>32.04</v>
      </c>
      <c r="X74" s="49">
        <v>1312100948</v>
      </c>
      <c r="Y74" s="49" t="s">
        <v>525</v>
      </c>
      <c r="Z74" s="324">
        <v>7.27</v>
      </c>
      <c r="AB74" s="401">
        <v>1312100948</v>
      </c>
      <c r="AC74" t="s">
        <v>525</v>
      </c>
      <c r="AD74" s="325">
        <v>7.2</v>
      </c>
    </row>
    <row r="75" spans="2:30">
      <c r="B75" s="210">
        <v>2810900200</v>
      </c>
      <c r="C75" s="202"/>
      <c r="D75" s="342">
        <f t="shared" si="37"/>
        <v>156.34</v>
      </c>
      <c r="E75" s="211">
        <f t="shared" si="38"/>
        <v>158.13999999999999</v>
      </c>
      <c r="F75" s="270">
        <v>134.41999999999999</v>
      </c>
      <c r="G75" s="174" t="s">
        <v>1034</v>
      </c>
      <c r="H75" s="175">
        <v>100</v>
      </c>
      <c r="J75" s="49">
        <f t="shared" si="39"/>
        <v>2810900200</v>
      </c>
      <c r="K75" s="212">
        <f t="shared" si="40"/>
        <v>158.13999999999999</v>
      </c>
      <c r="L75" s="270">
        <v>134.41999999999999</v>
      </c>
      <c r="M75" s="270">
        <f t="shared" si="36"/>
        <v>134.41999999999999</v>
      </c>
      <c r="N75" s="270">
        <f t="shared" si="41"/>
        <v>134.41899999999998</v>
      </c>
      <c r="O75" s="259"/>
      <c r="P75" s="249"/>
      <c r="Q75" s="49">
        <v>1312100949</v>
      </c>
      <c r="R75" s="49" t="s">
        <v>526</v>
      </c>
      <c r="S75" s="49">
        <f t="shared" si="2"/>
        <v>5.86</v>
      </c>
      <c r="T75" s="324">
        <v>5.97</v>
      </c>
      <c r="U75" s="353">
        <v>32.04</v>
      </c>
      <c r="X75" s="49">
        <v>1312100949</v>
      </c>
      <c r="Y75" s="49" t="s">
        <v>526</v>
      </c>
      <c r="Z75" s="324">
        <v>5.97</v>
      </c>
      <c r="AB75" s="401">
        <v>1312100949</v>
      </c>
      <c r="AC75" t="s">
        <v>526</v>
      </c>
      <c r="AD75" s="325">
        <v>5.86</v>
      </c>
    </row>
    <row r="76" spans="2:30">
      <c r="B76" s="210">
        <v>2811212180</v>
      </c>
      <c r="C76" s="202"/>
      <c r="D76" s="342">
        <f t="shared" si="37"/>
        <v>36.43</v>
      </c>
      <c r="E76" s="211">
        <f t="shared" si="38"/>
        <v>35.950000000000003</v>
      </c>
      <c r="F76" s="270">
        <v>30.56</v>
      </c>
      <c r="G76" s="174" t="s">
        <v>1035</v>
      </c>
      <c r="H76" s="175">
        <v>158</v>
      </c>
      <c r="I76" s="173"/>
      <c r="J76" s="49">
        <f t="shared" si="39"/>
        <v>2811212180</v>
      </c>
      <c r="K76" s="212">
        <f t="shared" si="40"/>
        <v>35.950000000000003</v>
      </c>
      <c r="L76" s="270">
        <v>30.56</v>
      </c>
      <c r="M76" s="270">
        <f t="shared" si="36"/>
        <v>30.56</v>
      </c>
      <c r="N76" s="270">
        <f t="shared" si="41"/>
        <v>30.557500000000001</v>
      </c>
      <c r="O76" s="259"/>
      <c r="P76" s="249"/>
      <c r="Q76" s="49">
        <v>1312100950</v>
      </c>
      <c r="R76" s="49" t="s">
        <v>527</v>
      </c>
      <c r="S76" s="49">
        <f t="shared" si="2"/>
        <v>223.86</v>
      </c>
      <c r="T76" s="324">
        <v>225.84</v>
      </c>
      <c r="U76" s="353">
        <v>7.27</v>
      </c>
      <c r="X76" s="49">
        <v>1312100950</v>
      </c>
      <c r="Y76" s="49" t="s">
        <v>527</v>
      </c>
      <c r="Z76" s="324">
        <v>225.84</v>
      </c>
      <c r="AB76" s="401">
        <v>1312100950</v>
      </c>
      <c r="AC76" t="s">
        <v>527</v>
      </c>
      <c r="AD76" s="325">
        <v>223.86</v>
      </c>
    </row>
    <row r="77" spans="2:30">
      <c r="B77" s="210">
        <v>2811422180</v>
      </c>
      <c r="C77" s="202"/>
      <c r="D77" s="342">
        <f t="shared" si="37"/>
        <v>62.31</v>
      </c>
      <c r="E77" s="211">
        <f t="shared" si="38"/>
        <v>61.8</v>
      </c>
      <c r="F77" s="270">
        <v>52.53</v>
      </c>
      <c r="G77" s="174" t="s">
        <v>1036</v>
      </c>
      <c r="H77" s="175">
        <v>26</v>
      </c>
      <c r="J77" s="49">
        <f t="shared" si="39"/>
        <v>2811422180</v>
      </c>
      <c r="K77" s="212">
        <f t="shared" si="40"/>
        <v>61.8</v>
      </c>
      <c r="L77" s="270">
        <v>52.53</v>
      </c>
      <c r="M77" s="270">
        <f t="shared" si="36"/>
        <v>52.53</v>
      </c>
      <c r="N77" s="270">
        <f t="shared" si="41"/>
        <v>52.529999999999994</v>
      </c>
      <c r="O77" s="259"/>
      <c r="P77" s="249"/>
      <c r="Q77" s="49">
        <v>1312100951</v>
      </c>
      <c r="R77" s="49" t="s">
        <v>528</v>
      </c>
      <c r="S77" s="49">
        <f t="shared" si="2"/>
        <v>258.20999999999998</v>
      </c>
      <c r="T77" s="324">
        <v>260.49</v>
      </c>
      <c r="U77" s="353">
        <v>5.97</v>
      </c>
      <c r="X77" s="49">
        <v>1312100951</v>
      </c>
      <c r="Y77" s="49" t="s">
        <v>528</v>
      </c>
      <c r="Z77" s="324">
        <v>260.49</v>
      </c>
      <c r="AB77" s="401">
        <v>1312100951</v>
      </c>
      <c r="AC77" t="s">
        <v>528</v>
      </c>
      <c r="AD77" s="325">
        <v>258.20999999999998</v>
      </c>
    </row>
    <row r="78" spans="2:30">
      <c r="B78" s="210">
        <v>2811542180</v>
      </c>
      <c r="C78" s="202"/>
      <c r="D78" s="342">
        <f t="shared" si="37"/>
        <v>85.24</v>
      </c>
      <c r="E78" s="211">
        <f t="shared" si="38"/>
        <v>61.73</v>
      </c>
      <c r="F78" s="270">
        <v>52.47</v>
      </c>
      <c r="G78" s="174" t="s">
        <v>1038</v>
      </c>
      <c r="H78" s="175" t="s">
        <v>1037</v>
      </c>
      <c r="J78" s="49">
        <f t="shared" si="39"/>
        <v>2811542180</v>
      </c>
      <c r="K78" s="212">
        <f t="shared" si="40"/>
        <v>61.73</v>
      </c>
      <c r="L78" s="270">
        <v>52.47</v>
      </c>
      <c r="M78" s="270">
        <f t="shared" si="36"/>
        <v>52.47</v>
      </c>
      <c r="N78" s="270">
        <f t="shared" si="41"/>
        <v>52.470499999999994</v>
      </c>
      <c r="O78" s="259"/>
      <c r="P78" s="249"/>
      <c r="Q78" s="49">
        <v>1312100952</v>
      </c>
      <c r="R78" s="49" t="s">
        <v>529</v>
      </c>
      <c r="S78" s="49">
        <f t="shared" si="2"/>
        <v>276.66000000000003</v>
      </c>
      <c r="T78" s="324">
        <v>279.11</v>
      </c>
      <c r="U78" s="353">
        <v>225.84</v>
      </c>
      <c r="V78">
        <v>521.83000000000004</v>
      </c>
      <c r="X78" s="49">
        <v>1312100952</v>
      </c>
      <c r="Y78" s="49" t="s">
        <v>529</v>
      </c>
      <c r="Z78" s="324">
        <v>279.11</v>
      </c>
      <c r="AB78" s="401">
        <v>1312100952</v>
      </c>
      <c r="AC78" t="s">
        <v>529</v>
      </c>
      <c r="AD78" s="325">
        <v>276.66000000000003</v>
      </c>
    </row>
    <row r="79" spans="2:30">
      <c r="B79" s="210">
        <v>2811652190</v>
      </c>
      <c r="D79" s="342">
        <f t="shared" si="37"/>
        <v>179.07</v>
      </c>
      <c r="E79" s="211">
        <f t="shared" si="38"/>
        <v>180.47</v>
      </c>
      <c r="F79" s="270">
        <v>153.4</v>
      </c>
      <c r="G79" s="216" t="s">
        <v>1039</v>
      </c>
      <c r="H79" s="175">
        <v>50</v>
      </c>
      <c r="J79" s="49">
        <f t="shared" si="39"/>
        <v>2811652190</v>
      </c>
      <c r="K79" s="212">
        <f t="shared" si="40"/>
        <v>180.47</v>
      </c>
      <c r="L79" s="270">
        <v>153.4</v>
      </c>
      <c r="M79" s="270">
        <f t="shared" si="36"/>
        <v>153.4</v>
      </c>
      <c r="N79" s="270">
        <f t="shared" si="41"/>
        <v>153.39949999999999</v>
      </c>
      <c r="O79" s="259"/>
      <c r="P79" s="249"/>
      <c r="Q79" s="49">
        <v>1312100953</v>
      </c>
      <c r="R79" s="49" t="s">
        <v>530</v>
      </c>
      <c r="S79" s="49">
        <f t="shared" ref="S79:S142" si="42">VLOOKUP(Q79,$AB$13:$AD$982,3,FALSE)</f>
        <v>315.8</v>
      </c>
      <c r="T79" s="324">
        <v>318.58999999999997</v>
      </c>
      <c r="U79" s="353">
        <v>260.49</v>
      </c>
      <c r="X79" s="49">
        <v>1312100953</v>
      </c>
      <c r="Y79" s="49" t="s">
        <v>530</v>
      </c>
      <c r="Z79" s="324">
        <v>318.58999999999997</v>
      </c>
      <c r="AB79" s="401">
        <v>1312100953</v>
      </c>
      <c r="AC79" t="s">
        <v>530</v>
      </c>
      <c r="AD79" s="325">
        <v>315.8</v>
      </c>
    </row>
    <row r="80" spans="2:30">
      <c r="B80" s="210">
        <v>2811762190</v>
      </c>
      <c r="D80" s="342">
        <f t="shared" si="37"/>
        <v>227.37</v>
      </c>
      <c r="E80" s="211">
        <f t="shared" si="38"/>
        <v>223.41</v>
      </c>
      <c r="F80" s="270">
        <v>189.9</v>
      </c>
      <c r="G80" s="216" t="s">
        <v>1040</v>
      </c>
      <c r="J80" s="49">
        <f t="shared" si="39"/>
        <v>2811762190</v>
      </c>
      <c r="K80" s="212">
        <f t="shared" si="40"/>
        <v>223.41</v>
      </c>
      <c r="L80" s="270">
        <v>189.9</v>
      </c>
      <c r="M80" s="270">
        <f t="shared" si="36"/>
        <v>189.9</v>
      </c>
      <c r="N80" s="270">
        <f t="shared" si="41"/>
        <v>189.89849999999998</v>
      </c>
      <c r="O80" s="259"/>
      <c r="P80" s="249"/>
      <c r="Q80" s="49">
        <v>1312100954</v>
      </c>
      <c r="R80" s="49" t="s">
        <v>531</v>
      </c>
      <c r="S80" s="49">
        <f t="shared" si="42"/>
        <v>505.9</v>
      </c>
      <c r="T80" s="324">
        <v>507.88</v>
      </c>
      <c r="U80" s="353">
        <v>279.11</v>
      </c>
      <c r="X80" s="49">
        <v>1312100954</v>
      </c>
      <c r="Y80" s="49" t="s">
        <v>531</v>
      </c>
      <c r="Z80" s="324">
        <v>507.88</v>
      </c>
      <c r="AB80" s="401">
        <v>1312100954</v>
      </c>
      <c r="AC80" t="s">
        <v>531</v>
      </c>
      <c r="AD80" s="325">
        <v>505.9</v>
      </c>
    </row>
    <row r="81" spans="2:30">
      <c r="B81" s="210">
        <v>2810872100</v>
      </c>
      <c r="C81" s="202"/>
      <c r="D81" s="342">
        <f t="shared" si="37"/>
        <v>198.5</v>
      </c>
      <c r="E81" s="211">
        <f t="shared" si="38"/>
        <v>201.71</v>
      </c>
      <c r="F81" s="270">
        <v>171.45</v>
      </c>
      <c r="G81" s="174" t="s">
        <v>1041</v>
      </c>
      <c r="J81" s="49">
        <f t="shared" si="39"/>
        <v>2810872100</v>
      </c>
      <c r="K81" s="212">
        <f t="shared" si="40"/>
        <v>201.71</v>
      </c>
      <c r="L81" s="270">
        <v>171.45</v>
      </c>
      <c r="M81" s="270">
        <f t="shared" si="36"/>
        <v>171.45</v>
      </c>
      <c r="N81" s="270">
        <f t="shared" si="41"/>
        <v>171.45349999999999</v>
      </c>
      <c r="O81" s="259"/>
      <c r="P81" s="249"/>
      <c r="Q81" s="49">
        <v>1312100955</v>
      </c>
      <c r="R81" s="49" t="s">
        <v>532</v>
      </c>
      <c r="S81" s="49">
        <f t="shared" si="42"/>
        <v>790.34</v>
      </c>
      <c r="T81" s="324">
        <v>797.34</v>
      </c>
      <c r="U81" s="353">
        <v>318.58999999999997</v>
      </c>
      <c r="X81" s="49">
        <v>1312100955</v>
      </c>
      <c r="Y81" s="49" t="s">
        <v>532</v>
      </c>
      <c r="Z81" s="324">
        <v>797.34</v>
      </c>
      <c r="AB81" s="401">
        <v>1312100955</v>
      </c>
      <c r="AC81" t="s">
        <v>532</v>
      </c>
      <c r="AD81" s="325">
        <v>790.34</v>
      </c>
    </row>
    <row r="82" spans="2:30">
      <c r="B82" s="210">
        <v>2810982100</v>
      </c>
      <c r="C82" s="202"/>
      <c r="D82" s="342">
        <f t="shared" si="37"/>
        <v>173.69</v>
      </c>
      <c r="E82" s="211">
        <f t="shared" si="38"/>
        <v>195.52</v>
      </c>
      <c r="F82" s="270">
        <v>166.19</v>
      </c>
      <c r="G82" s="174" t="s">
        <v>1042</v>
      </c>
      <c r="H82" s="175">
        <v>100</v>
      </c>
      <c r="J82" s="49">
        <f t="shared" si="39"/>
        <v>2810982100</v>
      </c>
      <c r="K82" s="212">
        <f t="shared" si="40"/>
        <v>195.52</v>
      </c>
      <c r="L82" s="270">
        <v>166.19</v>
      </c>
      <c r="M82" s="270">
        <f t="shared" si="36"/>
        <v>166.19</v>
      </c>
      <c r="N82" s="270">
        <f t="shared" si="41"/>
        <v>166.19200000000001</v>
      </c>
      <c r="O82" s="259"/>
      <c r="P82" s="249"/>
      <c r="Q82" s="49">
        <v>1312101361</v>
      </c>
      <c r="R82" s="49" t="s">
        <v>533</v>
      </c>
      <c r="S82" s="49">
        <f t="shared" si="42"/>
        <v>28.24</v>
      </c>
      <c r="T82" s="324">
        <v>25.99</v>
      </c>
      <c r="U82" s="353">
        <v>507.88</v>
      </c>
      <c r="X82" s="49">
        <v>1312101361</v>
      </c>
      <c r="Y82" s="49" t="s">
        <v>533</v>
      </c>
      <c r="Z82" s="324">
        <v>25.99</v>
      </c>
      <c r="AB82" s="401">
        <v>1312101361</v>
      </c>
      <c r="AC82" t="s">
        <v>533</v>
      </c>
      <c r="AD82" s="325">
        <v>28.24</v>
      </c>
    </row>
    <row r="83" spans="2:30">
      <c r="B83" s="210">
        <v>2811100380</v>
      </c>
      <c r="C83" s="202"/>
      <c r="D83" s="342">
        <f t="shared" si="37"/>
        <v>28.29</v>
      </c>
      <c r="E83" s="211">
        <f t="shared" si="38"/>
        <v>28.92</v>
      </c>
      <c r="F83" s="270">
        <v>24.58</v>
      </c>
      <c r="G83" s="174" t="s">
        <v>1043</v>
      </c>
      <c r="H83" s="175">
        <v>158</v>
      </c>
      <c r="J83" s="49">
        <f t="shared" si="39"/>
        <v>2811100380</v>
      </c>
      <c r="K83" s="212">
        <f t="shared" si="40"/>
        <v>28.92</v>
      </c>
      <c r="L83" s="270">
        <v>24.58</v>
      </c>
      <c r="M83" s="270">
        <f t="shared" si="36"/>
        <v>24.58</v>
      </c>
      <c r="N83" s="270">
        <f t="shared" si="41"/>
        <v>24.582000000000001</v>
      </c>
      <c r="O83" s="259"/>
      <c r="P83" s="249"/>
      <c r="Q83" s="49">
        <v>1606456104</v>
      </c>
      <c r="R83" s="49" t="s">
        <v>534</v>
      </c>
      <c r="S83" s="49">
        <f t="shared" si="42"/>
        <v>473</v>
      </c>
      <c r="T83" s="356">
        <v>394.7</v>
      </c>
      <c r="U83" s="353">
        <v>797.34</v>
      </c>
      <c r="X83" s="49">
        <v>1606456104</v>
      </c>
      <c r="Y83" s="49" t="s">
        <v>534</v>
      </c>
      <c r="Z83" s="356">
        <v>394.7</v>
      </c>
      <c r="AB83" s="401">
        <v>1606456104</v>
      </c>
      <c r="AC83" t="s">
        <v>534</v>
      </c>
      <c r="AD83" s="325">
        <v>473</v>
      </c>
    </row>
    <row r="84" spans="2:30">
      <c r="B84" s="210">
        <v>2811200380</v>
      </c>
      <c r="C84" s="202"/>
      <c r="D84" s="342">
        <f t="shared" si="37"/>
        <v>35.97</v>
      </c>
      <c r="E84" s="211">
        <f t="shared" si="38"/>
        <v>36.61</v>
      </c>
      <c r="F84" s="270">
        <v>31.12</v>
      </c>
      <c r="G84" s="174" t="s">
        <v>1043</v>
      </c>
      <c r="H84" s="175">
        <v>20</v>
      </c>
      <c r="J84" s="49">
        <f t="shared" si="39"/>
        <v>2811200380</v>
      </c>
      <c r="K84" s="212">
        <f t="shared" si="40"/>
        <v>36.61</v>
      </c>
      <c r="L84" s="270">
        <v>31.12</v>
      </c>
      <c r="M84" s="270">
        <f t="shared" si="36"/>
        <v>31.12</v>
      </c>
      <c r="N84" s="270">
        <f t="shared" si="41"/>
        <v>31.118499999999997</v>
      </c>
      <c r="O84" s="259"/>
      <c r="P84" s="249"/>
      <c r="Q84" s="49">
        <v>2810000638</v>
      </c>
      <c r="R84" s="49" t="s">
        <v>547</v>
      </c>
      <c r="S84" s="49">
        <f t="shared" si="42"/>
        <v>49.86</v>
      </c>
      <c r="T84" s="324">
        <v>50.74</v>
      </c>
      <c r="U84" s="353">
        <v>25.99</v>
      </c>
      <c r="X84" s="49">
        <v>2810000638</v>
      </c>
      <c r="Y84" s="49" t="s">
        <v>547</v>
      </c>
      <c r="Z84" s="324">
        <v>50.74</v>
      </c>
      <c r="AB84" s="401">
        <v>2810000638</v>
      </c>
      <c r="AC84" t="s">
        <v>547</v>
      </c>
      <c r="AD84" s="325">
        <v>49.86</v>
      </c>
    </row>
    <row r="85" spans="2:30">
      <c r="B85" s="210">
        <v>2811400380</v>
      </c>
      <c r="C85" s="202"/>
      <c r="D85" s="342">
        <f t="shared" si="37"/>
        <v>71.34</v>
      </c>
      <c r="E85" s="211">
        <f t="shared" si="38"/>
        <v>57.23</v>
      </c>
      <c r="F85" s="270">
        <v>48.65</v>
      </c>
      <c r="G85" s="174" t="s">
        <v>1043</v>
      </c>
      <c r="H85" s="175">
        <v>25</v>
      </c>
      <c r="J85" s="49">
        <f t="shared" si="39"/>
        <v>2811400380</v>
      </c>
      <c r="K85" s="212">
        <f t="shared" si="40"/>
        <v>57.23</v>
      </c>
      <c r="L85" s="270">
        <v>48.65</v>
      </c>
      <c r="M85" s="270">
        <f t="shared" si="36"/>
        <v>48.65</v>
      </c>
      <c r="N85" s="270">
        <f t="shared" si="41"/>
        <v>48.645499999999998</v>
      </c>
      <c r="O85" s="259"/>
      <c r="P85" s="249"/>
      <c r="Q85" s="49">
        <v>2810000738</v>
      </c>
      <c r="R85" s="49" t="s">
        <v>548</v>
      </c>
      <c r="S85" s="49">
        <f t="shared" si="42"/>
        <v>49.86</v>
      </c>
      <c r="T85" s="324">
        <v>50.74</v>
      </c>
      <c r="U85" s="353">
        <v>385.83</v>
      </c>
      <c r="X85" s="49">
        <v>2810000738</v>
      </c>
      <c r="Y85" s="49" t="s">
        <v>548</v>
      </c>
      <c r="Z85" s="324">
        <v>50.74</v>
      </c>
      <c r="AB85" s="401">
        <v>2810000738</v>
      </c>
      <c r="AC85" t="s">
        <v>548</v>
      </c>
      <c r="AD85" s="325">
        <v>49.86</v>
      </c>
    </row>
    <row r="86" spans="2:30">
      <c r="B86" s="210">
        <v>2811500380</v>
      </c>
      <c r="C86" s="202"/>
      <c r="D86" s="342">
        <f t="shared" si="37"/>
        <v>84.51</v>
      </c>
      <c r="E86" s="211">
        <f t="shared" si="38"/>
        <v>76.459999999999994</v>
      </c>
      <c r="F86" s="270">
        <v>64.989999999999995</v>
      </c>
      <c r="G86" s="174" t="s">
        <v>1043</v>
      </c>
      <c r="H86" s="175">
        <v>40</v>
      </c>
      <c r="J86" s="49">
        <f t="shared" si="39"/>
        <v>2811500380</v>
      </c>
      <c r="K86" s="212">
        <f t="shared" si="40"/>
        <v>76.459999999999994</v>
      </c>
      <c r="L86" s="270">
        <v>64.989999999999995</v>
      </c>
      <c r="M86" s="270">
        <f t="shared" si="36"/>
        <v>64.989999999999995</v>
      </c>
      <c r="N86" s="270">
        <f t="shared" si="41"/>
        <v>64.991</v>
      </c>
      <c r="O86" s="259"/>
      <c r="P86" s="249"/>
      <c r="Q86" s="49">
        <v>2810003005</v>
      </c>
      <c r="R86" s="49" t="s">
        <v>549</v>
      </c>
      <c r="S86" s="49">
        <f t="shared" si="42"/>
        <v>139.53</v>
      </c>
      <c r="T86" s="324">
        <v>142</v>
      </c>
      <c r="U86" s="353">
        <v>50.97</v>
      </c>
      <c r="X86" s="49">
        <v>2810003005</v>
      </c>
      <c r="Y86" s="49" t="s">
        <v>549</v>
      </c>
      <c r="Z86" s="324">
        <v>142</v>
      </c>
      <c r="AB86" s="401">
        <v>2810003005</v>
      </c>
      <c r="AC86" t="s">
        <v>549</v>
      </c>
      <c r="AD86" s="325">
        <v>139.53</v>
      </c>
    </row>
    <row r="87" spans="2:30">
      <c r="B87" s="210">
        <v>2811600390</v>
      </c>
      <c r="D87" s="342">
        <f t="shared" si="37"/>
        <v>137.84</v>
      </c>
      <c r="E87" s="211">
        <f t="shared" si="38"/>
        <v>133.16</v>
      </c>
      <c r="F87" s="270">
        <v>113.19</v>
      </c>
      <c r="G87" s="216" t="s">
        <v>1044</v>
      </c>
      <c r="H87" s="175">
        <v>50</v>
      </c>
      <c r="J87" s="49">
        <f t="shared" si="39"/>
        <v>2811600390</v>
      </c>
      <c r="K87" s="212">
        <f t="shared" si="40"/>
        <v>133.16</v>
      </c>
      <c r="L87" s="270">
        <v>113.19</v>
      </c>
      <c r="M87" s="270">
        <f t="shared" si="36"/>
        <v>113.19</v>
      </c>
      <c r="N87" s="270">
        <f t="shared" si="41"/>
        <v>113.18599999999999</v>
      </c>
      <c r="O87" s="259"/>
      <c r="P87" s="249"/>
      <c r="Q87" s="49">
        <v>2810003105</v>
      </c>
      <c r="R87" s="49" t="s">
        <v>550</v>
      </c>
      <c r="S87" s="49">
        <f t="shared" si="42"/>
        <v>130.88</v>
      </c>
      <c r="T87" s="324">
        <v>133.19</v>
      </c>
      <c r="U87" s="353">
        <v>50.97</v>
      </c>
      <c r="X87" s="49">
        <v>2810003105</v>
      </c>
      <c r="Y87" s="49" t="s">
        <v>550</v>
      </c>
      <c r="Z87" s="324">
        <v>133.19</v>
      </c>
      <c r="AB87" s="401">
        <v>2810003105</v>
      </c>
      <c r="AC87" t="s">
        <v>550</v>
      </c>
      <c r="AD87" s="325">
        <v>130.88</v>
      </c>
    </row>
    <row r="88" spans="2:30">
      <c r="B88" s="210">
        <v>2811700390</v>
      </c>
      <c r="D88" s="342">
        <f t="shared" si="37"/>
        <v>163.31</v>
      </c>
      <c r="E88" s="211">
        <f t="shared" si="38"/>
        <v>155.93</v>
      </c>
      <c r="F88" s="270">
        <v>132.54</v>
      </c>
      <c r="G88" s="216" t="s">
        <v>1045</v>
      </c>
      <c r="J88" s="49">
        <f t="shared" si="39"/>
        <v>2811700390</v>
      </c>
      <c r="K88" s="212">
        <f t="shared" si="40"/>
        <v>155.93</v>
      </c>
      <c r="L88" s="270">
        <v>132.54</v>
      </c>
      <c r="M88" s="270">
        <f t="shared" si="36"/>
        <v>132.54</v>
      </c>
      <c r="N88" s="270">
        <f t="shared" si="41"/>
        <v>132.54050000000001</v>
      </c>
      <c r="O88" s="259"/>
      <c r="P88" s="249"/>
      <c r="Q88" s="49">
        <v>2810003205</v>
      </c>
      <c r="R88" s="49" t="s">
        <v>551</v>
      </c>
      <c r="S88" s="49">
        <f t="shared" si="42"/>
        <v>127.26</v>
      </c>
      <c r="T88" s="324">
        <v>129.51</v>
      </c>
      <c r="U88" s="353">
        <v>142.59</v>
      </c>
      <c r="X88" s="49">
        <v>2810003205</v>
      </c>
      <c r="Y88" s="49" t="s">
        <v>551</v>
      </c>
      <c r="Z88" s="324">
        <v>129.51</v>
      </c>
      <c r="AB88" s="401">
        <v>2810003205</v>
      </c>
      <c r="AC88" t="s">
        <v>551</v>
      </c>
      <c r="AD88" s="325">
        <v>127.26</v>
      </c>
    </row>
    <row r="89" spans="2:30">
      <c r="B89" s="210">
        <v>2810800300</v>
      </c>
      <c r="C89" s="202"/>
      <c r="D89" s="342">
        <f t="shared" si="37"/>
        <v>179.56</v>
      </c>
      <c r="E89" s="211">
        <f t="shared" si="38"/>
        <v>189.34</v>
      </c>
      <c r="F89" s="270">
        <v>160.94</v>
      </c>
      <c r="G89" s="174" t="s">
        <v>105</v>
      </c>
      <c r="J89" s="49">
        <f t="shared" si="39"/>
        <v>2810800300</v>
      </c>
      <c r="K89" s="212">
        <f t="shared" si="40"/>
        <v>189.34</v>
      </c>
      <c r="L89" s="270">
        <v>160.94</v>
      </c>
      <c r="M89" s="270">
        <f t="shared" si="36"/>
        <v>160.94</v>
      </c>
      <c r="N89" s="270">
        <f t="shared" si="41"/>
        <v>160.93899999999999</v>
      </c>
      <c r="O89" s="259"/>
      <c r="P89" s="249"/>
      <c r="Q89" s="49">
        <v>2810003310</v>
      </c>
      <c r="R89" s="49" t="s">
        <v>552</v>
      </c>
      <c r="S89" s="49">
        <f t="shared" si="42"/>
        <v>23.17</v>
      </c>
      <c r="T89" s="324">
        <v>23.57</v>
      </c>
      <c r="U89" s="353">
        <v>133.75</v>
      </c>
      <c r="X89" s="49">
        <v>2810003310</v>
      </c>
      <c r="Y89" s="49" t="s">
        <v>552</v>
      </c>
      <c r="Z89" s="324">
        <v>23.57</v>
      </c>
      <c r="AB89" s="401">
        <v>2810003310</v>
      </c>
      <c r="AC89" t="s">
        <v>552</v>
      </c>
      <c r="AD89" s="325">
        <v>23.17</v>
      </c>
    </row>
    <row r="90" spans="2:30">
      <c r="B90" s="210">
        <v>2810900300</v>
      </c>
      <c r="C90" s="202"/>
      <c r="D90" s="342">
        <f t="shared" si="37"/>
        <v>241.61</v>
      </c>
      <c r="E90" s="211">
        <f t="shared" si="38"/>
        <v>270.18</v>
      </c>
      <c r="F90" s="270">
        <v>229.65</v>
      </c>
      <c r="G90" s="174" t="s">
        <v>105</v>
      </c>
      <c r="H90" s="175">
        <v>100</v>
      </c>
      <c r="J90" s="49">
        <f t="shared" si="39"/>
        <v>2810900300</v>
      </c>
      <c r="K90" s="212">
        <f t="shared" si="40"/>
        <v>270.18</v>
      </c>
      <c r="L90" s="270">
        <v>229.65</v>
      </c>
      <c r="M90" s="270">
        <f t="shared" si="36"/>
        <v>229.65</v>
      </c>
      <c r="N90" s="270">
        <f t="shared" si="41"/>
        <v>229.65299999999999</v>
      </c>
      <c r="O90" s="259"/>
      <c r="P90" s="249"/>
      <c r="Q90" s="49">
        <v>2810003410</v>
      </c>
      <c r="R90" s="49" t="s">
        <v>553</v>
      </c>
      <c r="S90" s="49">
        <f t="shared" si="42"/>
        <v>13.31</v>
      </c>
      <c r="T90" s="324">
        <v>13.55</v>
      </c>
      <c r="U90" s="353">
        <v>130.04</v>
      </c>
      <c r="X90" s="49">
        <v>2810003410</v>
      </c>
      <c r="Y90" s="49" t="s">
        <v>553</v>
      </c>
      <c r="Z90" s="324">
        <v>13.55</v>
      </c>
      <c r="AB90" s="401">
        <v>2810003410</v>
      </c>
      <c r="AC90" t="s">
        <v>553</v>
      </c>
      <c r="AD90" s="325">
        <v>13.31</v>
      </c>
    </row>
    <row r="91" spans="2:30">
      <c r="B91" s="210">
        <v>2811100480</v>
      </c>
      <c r="C91" s="202"/>
      <c r="D91" s="342">
        <f t="shared" si="37"/>
        <v>34.58</v>
      </c>
      <c r="E91" s="211">
        <f t="shared" si="38"/>
        <v>32.54</v>
      </c>
      <c r="F91" s="270">
        <v>27.66</v>
      </c>
      <c r="G91" s="174" t="s">
        <v>1046</v>
      </c>
      <c r="H91" s="175">
        <v>158</v>
      </c>
      <c r="J91" s="49">
        <f t="shared" si="39"/>
        <v>2811100480</v>
      </c>
      <c r="K91" s="212">
        <f t="shared" si="40"/>
        <v>32.54</v>
      </c>
      <c r="L91" s="270">
        <v>27.66</v>
      </c>
      <c r="M91" s="270">
        <f t="shared" si="36"/>
        <v>27.66</v>
      </c>
      <c r="N91" s="270">
        <f t="shared" si="41"/>
        <v>27.658999999999999</v>
      </c>
      <c r="O91" s="259"/>
      <c r="P91" s="249"/>
      <c r="Q91" s="49">
        <v>2810003510</v>
      </c>
      <c r="R91" s="49" t="s">
        <v>554</v>
      </c>
      <c r="S91" s="49">
        <f t="shared" si="42"/>
        <v>67.05</v>
      </c>
      <c r="T91" s="324">
        <v>68.239999999999995</v>
      </c>
      <c r="U91" s="353">
        <v>23.67</v>
      </c>
      <c r="X91" s="49">
        <v>2810003510</v>
      </c>
      <c r="Y91" s="49" t="s">
        <v>554</v>
      </c>
      <c r="Z91" s="324">
        <v>68.239999999999995</v>
      </c>
      <c r="AB91" s="401">
        <v>2810003510</v>
      </c>
      <c r="AC91" t="s">
        <v>554</v>
      </c>
      <c r="AD91" s="325">
        <v>67.05</v>
      </c>
    </row>
    <row r="92" spans="2:30">
      <c r="B92" s="210">
        <v>2811200480</v>
      </c>
      <c r="C92" s="202"/>
      <c r="D92" s="342">
        <f t="shared" si="37"/>
        <v>44.85</v>
      </c>
      <c r="E92" s="211">
        <f t="shared" si="38"/>
        <v>42.9</v>
      </c>
      <c r="F92" s="270">
        <v>36.47</v>
      </c>
      <c r="G92" s="174" t="s">
        <v>107</v>
      </c>
      <c r="H92" s="175">
        <v>21</v>
      </c>
      <c r="J92" s="49">
        <f t="shared" si="39"/>
        <v>2811200480</v>
      </c>
      <c r="K92" s="212">
        <f t="shared" si="40"/>
        <v>42.9</v>
      </c>
      <c r="L92" s="270">
        <v>36.47</v>
      </c>
      <c r="M92" s="270">
        <f t="shared" si="36"/>
        <v>36.47</v>
      </c>
      <c r="N92" s="270">
        <f>K92*$N$13</f>
        <v>36.464999999999996</v>
      </c>
      <c r="O92" s="259"/>
      <c r="P92" s="249"/>
      <c r="Q92" s="49" t="s">
        <v>1756</v>
      </c>
      <c r="R92" s="49" t="s">
        <v>555</v>
      </c>
      <c r="S92" s="49">
        <f t="shared" si="42"/>
        <v>102.05</v>
      </c>
      <c r="T92" s="324">
        <v>103.86</v>
      </c>
      <c r="U92" s="353">
        <v>13.62</v>
      </c>
      <c r="X92" s="49">
        <v>2810003610</v>
      </c>
      <c r="Y92" s="49" t="s">
        <v>555</v>
      </c>
      <c r="Z92" s="324">
        <v>103.86</v>
      </c>
      <c r="AB92" s="403" t="s">
        <v>1756</v>
      </c>
      <c r="AC92" t="s">
        <v>555</v>
      </c>
      <c r="AD92" s="325">
        <v>102.05</v>
      </c>
    </row>
    <row r="93" spans="2:30">
      <c r="B93" s="210">
        <v>2811400480</v>
      </c>
      <c r="C93" s="202"/>
      <c r="D93" s="342">
        <f t="shared" si="37"/>
        <v>69.14</v>
      </c>
      <c r="E93" s="211">
        <f t="shared" si="38"/>
        <v>67.23</v>
      </c>
      <c r="F93" s="270">
        <v>57.15</v>
      </c>
      <c r="G93" s="174" t="s">
        <v>107</v>
      </c>
      <c r="H93" s="175">
        <v>25</v>
      </c>
      <c r="J93" s="49">
        <f t="shared" si="39"/>
        <v>2811400480</v>
      </c>
      <c r="K93" s="212">
        <f t="shared" si="40"/>
        <v>67.23</v>
      </c>
      <c r="L93" s="270">
        <v>57.15</v>
      </c>
      <c r="M93" s="270">
        <f t="shared" si="36"/>
        <v>57.15</v>
      </c>
      <c r="N93" s="270">
        <f t="shared" si="41"/>
        <v>57.145499999999998</v>
      </c>
      <c r="O93" s="259"/>
      <c r="P93" s="249"/>
      <c r="Q93" s="49">
        <v>2810003710</v>
      </c>
      <c r="R93" s="49" t="s">
        <v>556</v>
      </c>
      <c r="S93" s="49">
        <f t="shared" si="42"/>
        <v>128.41</v>
      </c>
      <c r="T93" s="324">
        <v>130.69</v>
      </c>
      <c r="U93" s="353">
        <v>68.239999999999995</v>
      </c>
      <c r="X93" s="49">
        <v>2810003710</v>
      </c>
      <c r="Y93" s="49" t="s">
        <v>556</v>
      </c>
      <c r="Z93" s="324">
        <v>130.69</v>
      </c>
      <c r="AB93" s="401">
        <v>2810003710</v>
      </c>
      <c r="AC93" t="s">
        <v>556</v>
      </c>
      <c r="AD93" s="325">
        <v>128.41</v>
      </c>
    </row>
    <row r="94" spans="2:30">
      <c r="B94" s="210">
        <v>2811500480</v>
      </c>
      <c r="C94" s="202"/>
      <c r="D94" s="342">
        <f t="shared" si="37"/>
        <v>87.04</v>
      </c>
      <c r="E94" s="211">
        <f t="shared" si="38"/>
        <v>83.64</v>
      </c>
      <c r="F94" s="270">
        <v>71.09</v>
      </c>
      <c r="G94" s="174" t="s">
        <v>107</v>
      </c>
      <c r="H94" s="175">
        <v>40</v>
      </c>
      <c r="J94" s="49">
        <f t="shared" si="39"/>
        <v>2811500480</v>
      </c>
      <c r="K94" s="212">
        <f t="shared" si="40"/>
        <v>83.64</v>
      </c>
      <c r="L94" s="270">
        <v>71.09</v>
      </c>
      <c r="M94" s="270">
        <f t="shared" si="36"/>
        <v>71.09</v>
      </c>
      <c r="N94" s="270">
        <f t="shared" si="41"/>
        <v>71.093999999999994</v>
      </c>
      <c r="O94" s="259"/>
      <c r="P94" s="249"/>
      <c r="Q94" s="49">
        <v>2810003810</v>
      </c>
      <c r="R94" s="49" t="s">
        <v>557</v>
      </c>
      <c r="S94" s="49">
        <f t="shared" si="42"/>
        <v>65.45</v>
      </c>
      <c r="T94" s="324">
        <v>66.61</v>
      </c>
      <c r="U94" s="353">
        <v>104.29</v>
      </c>
      <c r="X94" s="49">
        <v>2810003810</v>
      </c>
      <c r="Y94" s="49" t="s">
        <v>557</v>
      </c>
      <c r="Z94" s="324">
        <v>66.61</v>
      </c>
      <c r="AB94" s="401">
        <v>2810003810</v>
      </c>
      <c r="AC94" t="s">
        <v>557</v>
      </c>
      <c r="AD94" s="325">
        <v>65.45</v>
      </c>
    </row>
    <row r="95" spans="2:30">
      <c r="B95" s="210">
        <v>2811600490</v>
      </c>
      <c r="D95" s="342">
        <f t="shared" si="37"/>
        <v>140.15</v>
      </c>
      <c r="E95" s="211">
        <f t="shared" si="38"/>
        <v>137.71</v>
      </c>
      <c r="F95" s="270">
        <v>117.05</v>
      </c>
      <c r="G95" s="216" t="s">
        <v>1047</v>
      </c>
      <c r="H95" s="175">
        <v>50</v>
      </c>
      <c r="J95" s="49">
        <f t="shared" si="39"/>
        <v>2811600490</v>
      </c>
      <c r="K95" s="212">
        <f t="shared" si="40"/>
        <v>137.71</v>
      </c>
      <c r="L95" s="270">
        <v>117.05</v>
      </c>
      <c r="M95" s="270">
        <f t="shared" si="36"/>
        <v>117.05</v>
      </c>
      <c r="N95" s="270">
        <f t="shared" si="41"/>
        <v>117.0535</v>
      </c>
      <c r="O95" s="259"/>
      <c r="P95" s="249"/>
      <c r="Q95" s="49">
        <v>2810003910</v>
      </c>
      <c r="R95" s="49" t="s">
        <v>558</v>
      </c>
      <c r="S95" s="49">
        <f t="shared" si="42"/>
        <v>40.590000000000003</v>
      </c>
      <c r="T95" s="324">
        <v>41.31</v>
      </c>
      <c r="U95" s="353">
        <v>131.25</v>
      </c>
      <c r="X95" s="49">
        <v>2810003910</v>
      </c>
      <c r="Y95" s="49" t="s">
        <v>558</v>
      </c>
      <c r="Z95" s="324">
        <v>41.31</v>
      </c>
      <c r="AB95" s="401">
        <v>2810003910</v>
      </c>
      <c r="AC95" t="s">
        <v>558</v>
      </c>
      <c r="AD95" s="325">
        <v>40.590000000000003</v>
      </c>
    </row>
    <row r="96" spans="2:30">
      <c r="B96" s="210">
        <v>2811700490</v>
      </c>
      <c r="D96" s="342">
        <f t="shared" si="37"/>
        <v>173.93</v>
      </c>
      <c r="E96" s="211">
        <f t="shared" si="38"/>
        <v>170.9</v>
      </c>
      <c r="F96" s="270">
        <v>145.27000000000001</v>
      </c>
      <c r="G96" s="216" t="s">
        <v>1048</v>
      </c>
      <c r="J96" s="49">
        <f t="shared" si="39"/>
        <v>2811700490</v>
      </c>
      <c r="K96" s="212">
        <f t="shared" si="40"/>
        <v>170.9</v>
      </c>
      <c r="L96" s="270">
        <v>145.27000000000001</v>
      </c>
      <c r="M96" s="270">
        <f t="shared" si="36"/>
        <v>145.27000000000001</v>
      </c>
      <c r="N96" s="270">
        <f t="shared" si="41"/>
        <v>145.26500000000001</v>
      </c>
      <c r="O96" s="259"/>
      <c r="P96" s="249"/>
      <c r="Q96" s="49">
        <v>2810004000</v>
      </c>
      <c r="R96" s="49" t="s">
        <v>1719</v>
      </c>
      <c r="S96" s="49">
        <f t="shared" si="42"/>
        <v>114.42</v>
      </c>
      <c r="T96" s="324">
        <v>103.08</v>
      </c>
      <c r="U96" s="353">
        <v>66.89</v>
      </c>
      <c r="X96" s="49">
        <v>2810004000</v>
      </c>
      <c r="Y96" s="49" t="s">
        <v>1719</v>
      </c>
      <c r="Z96" s="324">
        <v>103.08</v>
      </c>
      <c r="AB96" s="401">
        <v>2810004000</v>
      </c>
      <c r="AC96" t="s">
        <v>1719</v>
      </c>
      <c r="AD96" s="402">
        <v>114.42</v>
      </c>
    </row>
    <row r="97" spans="2:30">
      <c r="B97" s="210">
        <v>2810800400</v>
      </c>
      <c r="C97" s="202"/>
      <c r="D97" s="342">
        <f t="shared" si="37"/>
        <v>196.02</v>
      </c>
      <c r="E97" s="211">
        <f t="shared" si="38"/>
        <v>198.9</v>
      </c>
      <c r="F97" s="270">
        <v>169.07</v>
      </c>
      <c r="G97" s="174" t="s">
        <v>107</v>
      </c>
      <c r="J97" s="49">
        <f t="shared" si="39"/>
        <v>2810800400</v>
      </c>
      <c r="K97" s="212">
        <f t="shared" si="40"/>
        <v>198.9</v>
      </c>
      <c r="L97" s="270">
        <v>169.07</v>
      </c>
      <c r="M97" s="270">
        <f t="shared" si="36"/>
        <v>169.07</v>
      </c>
      <c r="N97" s="270">
        <f t="shared" si="41"/>
        <v>169.065</v>
      </c>
      <c r="O97" s="259"/>
      <c r="P97" s="249"/>
      <c r="Q97" s="49">
        <v>2810004100</v>
      </c>
      <c r="R97" s="49" t="s">
        <v>1720</v>
      </c>
      <c r="S97" s="49">
        <f t="shared" si="42"/>
        <v>42.07</v>
      </c>
      <c r="T97" s="324">
        <v>37.11</v>
      </c>
      <c r="U97" s="353">
        <v>41.31</v>
      </c>
      <c r="X97" s="49">
        <v>2810004100</v>
      </c>
      <c r="Y97" s="49" t="s">
        <v>1720</v>
      </c>
      <c r="Z97" s="324">
        <v>37.11</v>
      </c>
      <c r="AB97" s="401">
        <v>2810004100</v>
      </c>
      <c r="AC97" t="s">
        <v>1720</v>
      </c>
      <c r="AD97" s="402">
        <v>42.07</v>
      </c>
    </row>
    <row r="98" spans="2:30">
      <c r="B98" s="210">
        <v>2810900400</v>
      </c>
      <c r="C98" s="202"/>
      <c r="D98" s="342">
        <f t="shared" si="37"/>
        <v>243.09</v>
      </c>
      <c r="E98" s="211">
        <f t="shared" si="38"/>
        <v>274.69</v>
      </c>
      <c r="F98" s="270">
        <v>233.49</v>
      </c>
      <c r="G98" s="174" t="s">
        <v>107</v>
      </c>
      <c r="H98" s="175">
        <v>100</v>
      </c>
      <c r="J98" s="49">
        <f t="shared" si="39"/>
        <v>2810900400</v>
      </c>
      <c r="K98" s="212">
        <f t="shared" si="40"/>
        <v>274.69</v>
      </c>
      <c r="L98" s="270">
        <v>233.49</v>
      </c>
      <c r="M98" s="270">
        <f t="shared" si="36"/>
        <v>233.49</v>
      </c>
      <c r="N98" s="270">
        <f t="shared" si="41"/>
        <v>233.48649999999998</v>
      </c>
      <c r="O98" s="259"/>
      <c r="P98" s="249"/>
      <c r="Q98" s="49">
        <v>2810004200</v>
      </c>
      <c r="R98" s="49" t="s">
        <v>560</v>
      </c>
      <c r="S98" s="49">
        <f t="shared" si="42"/>
        <v>23.02</v>
      </c>
      <c r="T98" s="324">
        <v>17.649999999999999</v>
      </c>
      <c r="U98" s="353">
        <v>106.6</v>
      </c>
      <c r="X98" s="49">
        <v>2810004200</v>
      </c>
      <c r="Y98" s="49" t="s">
        <v>560</v>
      </c>
      <c r="Z98" s="324">
        <v>17.649999999999999</v>
      </c>
      <c r="AB98" s="401">
        <v>2810004200</v>
      </c>
      <c r="AC98" t="s">
        <v>560</v>
      </c>
      <c r="AD98" s="402">
        <v>23.02</v>
      </c>
    </row>
    <row r="99" spans="2:30">
      <c r="B99" s="210">
        <v>2811100580</v>
      </c>
      <c r="C99" s="202"/>
      <c r="D99" s="342">
        <f t="shared" si="37"/>
        <v>37.729999999999997</v>
      </c>
      <c r="E99" s="211">
        <f t="shared" si="38"/>
        <v>33.799999999999997</v>
      </c>
      <c r="F99" s="270">
        <v>28.73</v>
      </c>
      <c r="G99" s="174" t="s">
        <v>109</v>
      </c>
      <c r="H99" s="175">
        <v>158</v>
      </c>
      <c r="J99" s="49">
        <f t="shared" si="39"/>
        <v>2811100580</v>
      </c>
      <c r="K99" s="212">
        <f t="shared" si="40"/>
        <v>33.799999999999997</v>
      </c>
      <c r="L99" s="270">
        <v>28.73</v>
      </c>
      <c r="M99" s="270">
        <f t="shared" si="36"/>
        <v>28.73</v>
      </c>
      <c r="N99" s="270">
        <f t="shared" si="41"/>
        <v>28.729999999999997</v>
      </c>
      <c r="O99" s="259"/>
      <c r="P99" s="253"/>
      <c r="Q99" s="49">
        <v>2810004300</v>
      </c>
      <c r="R99" s="49" t="s">
        <v>559</v>
      </c>
      <c r="S99" s="49">
        <f t="shared" si="42"/>
        <v>5.6</v>
      </c>
      <c r="T99" s="324">
        <v>4.9400000000000004</v>
      </c>
      <c r="U99" s="353">
        <v>38.6</v>
      </c>
      <c r="X99" s="49">
        <v>2810004300</v>
      </c>
      <c r="Y99" s="49" t="s">
        <v>559</v>
      </c>
      <c r="Z99" s="324">
        <v>4.9400000000000004</v>
      </c>
      <c r="AB99" s="401">
        <v>2810004300</v>
      </c>
      <c r="AC99" t="s">
        <v>559</v>
      </c>
      <c r="AD99" s="402">
        <v>5.6</v>
      </c>
    </row>
    <row r="100" spans="2:30">
      <c r="B100" s="210">
        <v>2811200580</v>
      </c>
      <c r="C100" s="202"/>
      <c r="D100" s="342">
        <f t="shared" ref="D100:D122" si="43">VLOOKUP(B100,$X$13:$Z$620,3,FALSE)</f>
        <v>45.14</v>
      </c>
      <c r="E100" s="211">
        <f t="shared" ref="E100:E122" si="44">VLOOKUP(B100,$Q$14:$U$1164,3,FALSE)</f>
        <v>44.28</v>
      </c>
      <c r="F100" s="270">
        <v>37.64</v>
      </c>
      <c r="G100" s="174" t="s">
        <v>109</v>
      </c>
      <c r="H100" s="175">
        <v>20</v>
      </c>
      <c r="J100" s="49">
        <f t="shared" ref="J100:J122" si="45">B100*$K$13</f>
        <v>2811200580</v>
      </c>
      <c r="K100" s="212">
        <f t="shared" ref="K100:K122" si="46">VLOOKUP(J100,$Q$14:$U$1164,3,FALSE)</f>
        <v>44.28</v>
      </c>
      <c r="L100" s="270">
        <v>37.64</v>
      </c>
      <c r="M100" s="270">
        <f t="shared" si="36"/>
        <v>37.64</v>
      </c>
      <c r="N100" s="270">
        <f t="shared" ref="N100:N122" si="47">K100*$N$13</f>
        <v>37.637999999999998</v>
      </c>
      <c r="O100" s="259"/>
      <c r="P100" s="253"/>
      <c r="Q100" s="49">
        <v>2810004400</v>
      </c>
      <c r="R100" s="49" t="s">
        <v>559</v>
      </c>
      <c r="S100" s="49">
        <f t="shared" si="42"/>
        <v>7.23</v>
      </c>
      <c r="T100" s="324">
        <v>6.21</v>
      </c>
      <c r="U100" s="353">
        <v>18.36</v>
      </c>
      <c r="X100" s="49">
        <v>2810004400</v>
      </c>
      <c r="Y100" s="49" t="s">
        <v>559</v>
      </c>
      <c r="Z100" s="324">
        <v>6.21</v>
      </c>
      <c r="AB100" s="401">
        <v>2810004400</v>
      </c>
      <c r="AC100" t="s">
        <v>559</v>
      </c>
      <c r="AD100" s="402">
        <v>7.23</v>
      </c>
    </row>
    <row r="101" spans="2:30">
      <c r="B101" s="210">
        <v>2811400580</v>
      </c>
      <c r="C101" s="202"/>
      <c r="D101" s="342">
        <f t="shared" si="43"/>
        <v>79.03</v>
      </c>
      <c r="E101" s="211">
        <f t="shared" si="44"/>
        <v>61.29</v>
      </c>
      <c r="F101" s="270">
        <v>52.1</v>
      </c>
      <c r="G101" s="174" t="s">
        <v>109</v>
      </c>
      <c r="H101" s="175">
        <v>26</v>
      </c>
      <c r="J101" s="49">
        <f t="shared" si="45"/>
        <v>2811400580</v>
      </c>
      <c r="K101" s="212">
        <f t="shared" si="46"/>
        <v>61.29</v>
      </c>
      <c r="L101" s="270">
        <v>52.1</v>
      </c>
      <c r="M101" s="270">
        <f t="shared" si="36"/>
        <v>52.1</v>
      </c>
      <c r="N101" s="270">
        <f t="shared" si="47"/>
        <v>52.096499999999999</v>
      </c>
      <c r="O101" s="259"/>
      <c r="P101" s="249"/>
      <c r="Q101" s="49">
        <v>2810005500</v>
      </c>
      <c r="R101" s="49" t="s">
        <v>561</v>
      </c>
      <c r="S101" s="49">
        <f t="shared" si="42"/>
        <v>101.11</v>
      </c>
      <c r="T101" s="324">
        <v>102.9</v>
      </c>
      <c r="U101" s="353">
        <v>5.13</v>
      </c>
      <c r="X101" s="49">
        <v>2810005500</v>
      </c>
      <c r="Y101" s="49" t="s">
        <v>561</v>
      </c>
      <c r="Z101" s="324">
        <v>102.9</v>
      </c>
      <c r="AB101" s="401">
        <v>2810005500</v>
      </c>
      <c r="AC101" t="s">
        <v>561</v>
      </c>
      <c r="AD101" s="325">
        <v>101.11</v>
      </c>
    </row>
    <row r="102" spans="2:30">
      <c r="B102" s="210">
        <v>2811500580</v>
      </c>
      <c r="C102" s="202"/>
      <c r="D102" s="342">
        <f t="shared" si="43"/>
        <v>111.11</v>
      </c>
      <c r="E102" s="211">
        <f t="shared" si="44"/>
        <v>85.92</v>
      </c>
      <c r="F102" s="270">
        <v>73.03</v>
      </c>
      <c r="G102" s="174" t="s">
        <v>109</v>
      </c>
      <c r="H102" s="175">
        <v>40</v>
      </c>
      <c r="J102" s="49">
        <f t="shared" si="45"/>
        <v>2811500580</v>
      </c>
      <c r="K102" s="212">
        <f t="shared" si="46"/>
        <v>85.92</v>
      </c>
      <c r="L102" s="270">
        <v>73.03</v>
      </c>
      <c r="M102" s="270">
        <f t="shared" si="36"/>
        <v>73.03</v>
      </c>
      <c r="N102" s="270">
        <f t="shared" si="47"/>
        <v>73.031999999999996</v>
      </c>
      <c r="O102" s="259"/>
      <c r="P102" s="249"/>
      <c r="Q102" s="49">
        <v>2810005501</v>
      </c>
      <c r="R102" s="49" t="s">
        <v>562</v>
      </c>
      <c r="S102" s="49">
        <f t="shared" si="42"/>
        <v>109.16</v>
      </c>
      <c r="T102" s="324">
        <v>111.09</v>
      </c>
      <c r="U102" s="353">
        <v>6.46</v>
      </c>
      <c r="X102" s="49">
        <v>2810005501</v>
      </c>
      <c r="Y102" s="49" t="s">
        <v>562</v>
      </c>
      <c r="Z102" s="324">
        <v>111.09</v>
      </c>
      <c r="AB102" s="401">
        <v>2810005501</v>
      </c>
      <c r="AC102" t="s">
        <v>562</v>
      </c>
      <c r="AD102" s="325">
        <v>109.16</v>
      </c>
    </row>
    <row r="103" spans="2:30">
      <c r="B103" s="210">
        <v>2811600590</v>
      </c>
      <c r="D103" s="342">
        <f t="shared" si="43"/>
        <v>156.66999999999999</v>
      </c>
      <c r="E103" s="211">
        <f t="shared" si="44"/>
        <v>153.94</v>
      </c>
      <c r="F103" s="270">
        <v>130.85</v>
      </c>
      <c r="G103" s="216" t="s">
        <v>1049</v>
      </c>
      <c r="H103" s="175">
        <v>50</v>
      </c>
      <c r="J103" s="49">
        <f t="shared" si="45"/>
        <v>2811600590</v>
      </c>
      <c r="K103" s="212">
        <f t="shared" si="46"/>
        <v>153.94</v>
      </c>
      <c r="L103" s="270">
        <v>130.85</v>
      </c>
      <c r="M103" s="270">
        <f t="shared" si="36"/>
        <v>130.85</v>
      </c>
      <c r="N103" s="270">
        <f t="shared" si="47"/>
        <v>130.84899999999999</v>
      </c>
      <c r="O103" s="259"/>
      <c r="P103" s="249"/>
      <c r="Q103" s="49">
        <v>2810013200</v>
      </c>
      <c r="R103" s="49" t="s">
        <v>563</v>
      </c>
      <c r="S103" s="49">
        <f t="shared" si="42"/>
        <v>35.450000000000003</v>
      </c>
      <c r="T103" s="324">
        <v>36.08</v>
      </c>
      <c r="U103" s="353">
        <v>3.42</v>
      </c>
      <c r="X103" s="49">
        <v>2810013200</v>
      </c>
      <c r="Y103" s="49" t="s">
        <v>563</v>
      </c>
      <c r="Z103" s="324">
        <v>36.08</v>
      </c>
      <c r="AB103" s="401">
        <v>2810013200</v>
      </c>
      <c r="AC103" t="s">
        <v>563</v>
      </c>
      <c r="AD103" s="325">
        <v>35.450000000000003</v>
      </c>
    </row>
    <row r="104" spans="2:30">
      <c r="B104" s="210">
        <v>2811700590</v>
      </c>
      <c r="D104" s="342">
        <f t="shared" si="43"/>
        <v>233.15</v>
      </c>
      <c r="E104" s="211">
        <f t="shared" si="44"/>
        <v>200.85</v>
      </c>
      <c r="F104" s="270">
        <v>170.72</v>
      </c>
      <c r="G104" s="216" t="s">
        <v>1050</v>
      </c>
      <c r="J104" s="49">
        <f t="shared" si="45"/>
        <v>2811700590</v>
      </c>
      <c r="K104" s="212">
        <f t="shared" si="46"/>
        <v>200.85</v>
      </c>
      <c r="L104" s="270">
        <v>170.72</v>
      </c>
      <c r="M104" s="270">
        <f t="shared" si="36"/>
        <v>170.72</v>
      </c>
      <c r="N104" s="270">
        <f t="shared" si="47"/>
        <v>170.7225</v>
      </c>
      <c r="O104" s="259"/>
      <c r="P104" s="249"/>
      <c r="Q104" s="49">
        <v>2810013310</v>
      </c>
      <c r="R104" s="49" t="s">
        <v>564</v>
      </c>
      <c r="S104" s="49">
        <f t="shared" si="42"/>
        <v>24.58</v>
      </c>
      <c r="T104" s="324">
        <v>25.01</v>
      </c>
      <c r="U104" s="353">
        <v>103.35</v>
      </c>
      <c r="X104" s="49">
        <v>2810013310</v>
      </c>
      <c r="Y104" s="49" t="s">
        <v>564</v>
      </c>
      <c r="Z104" s="324">
        <v>25.01</v>
      </c>
      <c r="AB104" s="401">
        <v>2810013310</v>
      </c>
      <c r="AC104" t="s">
        <v>564</v>
      </c>
      <c r="AD104" s="325">
        <v>24.58</v>
      </c>
    </row>
    <row r="105" spans="2:30">
      <c r="B105" s="210">
        <v>2810800500</v>
      </c>
      <c r="C105" s="202"/>
      <c r="D105" s="342">
        <f t="shared" si="43"/>
        <v>196.45</v>
      </c>
      <c r="E105" s="211">
        <f t="shared" si="44"/>
        <v>221.99</v>
      </c>
      <c r="F105" s="270">
        <v>188.69</v>
      </c>
      <c r="G105" s="174" t="s">
        <v>1051</v>
      </c>
      <c r="J105" s="49">
        <f t="shared" si="45"/>
        <v>2810800500</v>
      </c>
      <c r="K105" s="212">
        <f t="shared" si="46"/>
        <v>221.99</v>
      </c>
      <c r="L105" s="270">
        <v>188.69</v>
      </c>
      <c r="M105" s="270">
        <f t="shared" si="36"/>
        <v>188.69</v>
      </c>
      <c r="N105" s="270">
        <f t="shared" si="47"/>
        <v>188.69149999999999</v>
      </c>
      <c r="O105" s="259"/>
      <c r="P105" s="249"/>
      <c r="Q105" s="49">
        <v>2810013510</v>
      </c>
      <c r="R105" s="49" t="s">
        <v>565</v>
      </c>
      <c r="S105" s="49">
        <f t="shared" si="42"/>
        <v>54.83</v>
      </c>
      <c r="T105" s="324">
        <v>55.8</v>
      </c>
      <c r="U105" s="353">
        <v>111.56</v>
      </c>
      <c r="X105" s="49">
        <v>2810013510</v>
      </c>
      <c r="Y105" s="49" t="s">
        <v>565</v>
      </c>
      <c r="Z105" s="324">
        <v>55.8</v>
      </c>
      <c r="AB105" s="401">
        <v>2810013510</v>
      </c>
      <c r="AC105" t="s">
        <v>565</v>
      </c>
      <c r="AD105" s="325">
        <v>54.83</v>
      </c>
    </row>
    <row r="106" spans="2:30">
      <c r="B106" s="210">
        <v>2810900500</v>
      </c>
      <c r="C106" s="202"/>
      <c r="D106" s="342">
        <f t="shared" si="43"/>
        <v>355.27</v>
      </c>
      <c r="E106" s="211">
        <f t="shared" si="44"/>
        <v>304.27999999999997</v>
      </c>
      <c r="F106" s="270">
        <v>258.64</v>
      </c>
      <c r="G106" s="174" t="s">
        <v>1052</v>
      </c>
      <c r="H106" s="175">
        <v>100</v>
      </c>
      <c r="J106" s="49">
        <f t="shared" si="45"/>
        <v>2810900500</v>
      </c>
      <c r="K106" s="212">
        <f t="shared" si="46"/>
        <v>304.27999999999997</v>
      </c>
      <c r="L106" s="270">
        <v>258.64</v>
      </c>
      <c r="M106" s="270">
        <f t="shared" si="36"/>
        <v>258.64</v>
      </c>
      <c r="N106" s="270">
        <f t="shared" si="47"/>
        <v>258.63799999999998</v>
      </c>
      <c r="O106" s="259"/>
      <c r="P106" s="249"/>
      <c r="Q106" s="49">
        <v>2810013810</v>
      </c>
      <c r="R106" s="49" t="s">
        <v>566</v>
      </c>
      <c r="S106" s="49">
        <f t="shared" si="42"/>
        <v>129.58000000000001</v>
      </c>
      <c r="T106" s="324">
        <v>131.87</v>
      </c>
      <c r="U106" s="353">
        <v>36.24</v>
      </c>
      <c r="X106" s="49">
        <v>2810013810</v>
      </c>
      <c r="Y106" s="49" t="s">
        <v>566</v>
      </c>
      <c r="Z106" s="324">
        <v>131.87</v>
      </c>
      <c r="AB106" s="401">
        <v>2810013810</v>
      </c>
      <c r="AC106" t="s">
        <v>566</v>
      </c>
      <c r="AD106" s="325">
        <v>129.58000000000001</v>
      </c>
    </row>
    <row r="107" spans="2:30">
      <c r="B107" s="210">
        <v>2811210780</v>
      </c>
      <c r="C107" s="202"/>
      <c r="D107" s="342">
        <f t="shared" si="43"/>
        <v>45.6</v>
      </c>
      <c r="E107" s="211">
        <f t="shared" si="44"/>
        <v>43.62</v>
      </c>
      <c r="F107" s="270">
        <v>37.08</v>
      </c>
      <c r="G107" s="174" t="s">
        <v>1053</v>
      </c>
      <c r="H107" s="175">
        <v>158</v>
      </c>
      <c r="J107" s="49">
        <f t="shared" si="45"/>
        <v>2811210780</v>
      </c>
      <c r="K107" s="212">
        <f t="shared" si="46"/>
        <v>43.62</v>
      </c>
      <c r="L107" s="270">
        <v>37.08</v>
      </c>
      <c r="M107" s="270">
        <f t="shared" si="36"/>
        <v>37.08</v>
      </c>
      <c r="N107" s="270">
        <f t="shared" si="47"/>
        <v>37.076999999999998</v>
      </c>
      <c r="O107" s="259"/>
      <c r="P107" s="249"/>
      <c r="Q107" s="49">
        <v>2810014000</v>
      </c>
      <c r="R107" s="49" t="s">
        <v>559</v>
      </c>
      <c r="S107" s="49">
        <f t="shared" si="42"/>
        <v>228.89</v>
      </c>
      <c r="T107" s="324">
        <v>201.89</v>
      </c>
      <c r="U107" s="353">
        <v>25.12</v>
      </c>
      <c r="X107" s="49">
        <v>2810014000</v>
      </c>
      <c r="Y107" s="49" t="s">
        <v>559</v>
      </c>
      <c r="Z107" s="324">
        <v>201.89</v>
      </c>
      <c r="AB107" s="401">
        <v>2810014000</v>
      </c>
      <c r="AC107" t="s">
        <v>559</v>
      </c>
      <c r="AD107" s="402">
        <v>228.89</v>
      </c>
    </row>
    <row r="108" spans="2:30">
      <c r="B108" s="210">
        <v>2811410780</v>
      </c>
      <c r="C108" s="202"/>
      <c r="D108" s="342">
        <f t="shared" si="43"/>
        <v>70.040000000000006</v>
      </c>
      <c r="E108" s="211">
        <f t="shared" si="44"/>
        <v>66.989999999999995</v>
      </c>
      <c r="F108" s="270">
        <v>56.94</v>
      </c>
      <c r="G108" s="174" t="s">
        <v>1053</v>
      </c>
      <c r="H108" s="175">
        <v>25</v>
      </c>
      <c r="J108" s="49">
        <f t="shared" si="45"/>
        <v>2811410780</v>
      </c>
      <c r="K108" s="212">
        <f t="shared" si="46"/>
        <v>66.989999999999995</v>
      </c>
      <c r="L108" s="270">
        <v>56.94</v>
      </c>
      <c r="M108" s="270">
        <f t="shared" si="36"/>
        <v>56.94</v>
      </c>
      <c r="N108" s="270">
        <f t="shared" si="47"/>
        <v>56.941499999999991</v>
      </c>
      <c r="O108" s="259"/>
      <c r="P108" s="249"/>
      <c r="Q108" s="49">
        <v>2810014100</v>
      </c>
      <c r="R108" s="49" t="s">
        <v>559</v>
      </c>
      <c r="S108" s="49">
        <f t="shared" si="42"/>
        <v>136.11000000000001</v>
      </c>
      <c r="T108" s="324">
        <v>104.4</v>
      </c>
      <c r="U108" s="353">
        <v>56.04</v>
      </c>
      <c r="X108" s="49">
        <v>2810014100</v>
      </c>
      <c r="Y108" s="49" t="s">
        <v>559</v>
      </c>
      <c r="Z108" s="324">
        <v>104.4</v>
      </c>
      <c r="AB108" s="401">
        <v>2810014100</v>
      </c>
      <c r="AC108" t="s">
        <v>559</v>
      </c>
      <c r="AD108" s="402">
        <v>136.11000000000001</v>
      </c>
    </row>
    <row r="109" spans="2:30">
      <c r="B109" s="210">
        <v>2811420780</v>
      </c>
      <c r="C109" s="202"/>
      <c r="D109" s="342">
        <f t="shared" si="43"/>
        <v>64.91</v>
      </c>
      <c r="E109" s="211">
        <f t="shared" si="44"/>
        <v>68.900000000000006</v>
      </c>
      <c r="F109" s="270">
        <v>58.57</v>
      </c>
      <c r="G109" s="174" t="s">
        <v>1053</v>
      </c>
      <c r="H109" s="175">
        <v>25</v>
      </c>
      <c r="J109" s="49">
        <f t="shared" si="45"/>
        <v>2811420780</v>
      </c>
      <c r="K109" s="212">
        <f t="shared" si="46"/>
        <v>68.900000000000006</v>
      </c>
      <c r="L109" s="270">
        <v>58.57</v>
      </c>
      <c r="M109" s="270">
        <f t="shared" si="36"/>
        <v>58.57</v>
      </c>
      <c r="N109" s="270">
        <f t="shared" si="47"/>
        <v>58.565000000000005</v>
      </c>
      <c r="O109" s="259"/>
      <c r="P109" s="249"/>
      <c r="Q109" s="49">
        <v>2810014300</v>
      </c>
      <c r="R109" s="49" t="s">
        <v>559</v>
      </c>
      <c r="S109" s="49">
        <f t="shared" si="42"/>
        <v>5.51</v>
      </c>
      <c r="T109" s="324">
        <v>4.87</v>
      </c>
      <c r="U109" s="353">
        <v>132.41</v>
      </c>
      <c r="X109" s="49">
        <v>2810014300</v>
      </c>
      <c r="Y109" s="49" t="s">
        <v>559</v>
      </c>
      <c r="Z109" s="324">
        <v>4.87</v>
      </c>
      <c r="AB109" s="401">
        <v>2810014300</v>
      </c>
      <c r="AC109" t="s">
        <v>559</v>
      </c>
      <c r="AD109" s="402">
        <v>5.51</v>
      </c>
    </row>
    <row r="110" spans="2:30">
      <c r="B110" s="210">
        <v>2811510780</v>
      </c>
      <c r="C110" s="202"/>
      <c r="D110" s="342">
        <f t="shared" si="43"/>
        <v>98.43</v>
      </c>
      <c r="E110" s="211">
        <f t="shared" si="44"/>
        <v>94.15</v>
      </c>
      <c r="F110" s="270">
        <v>80.03</v>
      </c>
      <c r="G110" s="174" t="s">
        <v>1053</v>
      </c>
      <c r="H110" s="175">
        <v>40</v>
      </c>
      <c r="J110" s="49">
        <f t="shared" si="45"/>
        <v>2811510780</v>
      </c>
      <c r="K110" s="212">
        <f t="shared" si="46"/>
        <v>94.15</v>
      </c>
      <c r="L110" s="270">
        <v>80.03</v>
      </c>
      <c r="M110" s="270">
        <f t="shared" si="36"/>
        <v>80.03</v>
      </c>
      <c r="N110" s="270">
        <f t="shared" si="47"/>
        <v>80.027500000000003</v>
      </c>
      <c r="O110" s="259"/>
      <c r="P110" s="249"/>
      <c r="Q110" s="49">
        <v>2810014800</v>
      </c>
      <c r="R110" s="49" t="s">
        <v>567</v>
      </c>
      <c r="S110" s="49">
        <f t="shared" si="42"/>
        <v>14.67</v>
      </c>
      <c r="T110" s="324">
        <v>12.86</v>
      </c>
      <c r="U110" s="353">
        <v>209.96</v>
      </c>
      <c r="V110">
        <v>180.31</v>
      </c>
      <c r="X110" s="49">
        <v>2810014800</v>
      </c>
      <c r="Y110" s="49" t="s">
        <v>567</v>
      </c>
      <c r="Z110" s="324">
        <v>12.86</v>
      </c>
      <c r="AB110" s="401">
        <v>2810014800</v>
      </c>
      <c r="AC110" t="s">
        <v>567</v>
      </c>
      <c r="AD110" s="402">
        <v>14.67</v>
      </c>
    </row>
    <row r="111" spans="2:30">
      <c r="B111" s="210">
        <v>2811520780</v>
      </c>
      <c r="C111" s="202"/>
      <c r="D111" s="342">
        <f t="shared" si="43"/>
        <v>117.06</v>
      </c>
      <c r="E111" s="211">
        <f t="shared" si="44"/>
        <v>111.97</v>
      </c>
      <c r="F111" s="270">
        <v>95.17</v>
      </c>
      <c r="G111" s="174" t="s">
        <v>1053</v>
      </c>
      <c r="H111" s="175">
        <v>50</v>
      </c>
      <c r="J111" s="49">
        <f t="shared" si="45"/>
        <v>2811520780</v>
      </c>
      <c r="K111" s="212">
        <f t="shared" si="46"/>
        <v>111.97</v>
      </c>
      <c r="L111" s="270">
        <v>95.17</v>
      </c>
      <c r="M111" s="270">
        <f t="shared" si="36"/>
        <v>95.17</v>
      </c>
      <c r="N111" s="270">
        <f t="shared" si="47"/>
        <v>95.174499999999995</v>
      </c>
      <c r="O111" s="259"/>
      <c r="P111" s="249"/>
      <c r="Q111" s="49">
        <v>2810022710</v>
      </c>
      <c r="R111" s="49" t="s">
        <v>569</v>
      </c>
      <c r="S111" s="49">
        <f t="shared" si="42"/>
        <v>303.45999999999998</v>
      </c>
      <c r="T111" s="324">
        <v>308.83</v>
      </c>
      <c r="U111" s="353">
        <v>135.9</v>
      </c>
      <c r="V111">
        <v>55.97</v>
      </c>
      <c r="X111" s="49">
        <v>2810022710</v>
      </c>
      <c r="Y111" s="49" t="s">
        <v>569</v>
      </c>
      <c r="Z111" s="324">
        <v>308.83</v>
      </c>
      <c r="AB111" s="401">
        <v>2810022710</v>
      </c>
      <c r="AC111" t="s">
        <v>569</v>
      </c>
      <c r="AD111" s="325">
        <v>303.45999999999998</v>
      </c>
    </row>
    <row r="112" spans="2:30">
      <c r="B112" s="210">
        <v>2811540780</v>
      </c>
      <c r="C112" s="202"/>
      <c r="D112" s="342">
        <f t="shared" si="43"/>
        <v>152.41999999999999</v>
      </c>
      <c r="E112" s="211">
        <f t="shared" si="44"/>
        <v>145.79</v>
      </c>
      <c r="F112" s="270">
        <v>123.92</v>
      </c>
      <c r="G112" s="174" t="s">
        <v>1053</v>
      </c>
      <c r="H112" s="175">
        <v>50</v>
      </c>
      <c r="J112" s="49">
        <f t="shared" si="45"/>
        <v>2811540780</v>
      </c>
      <c r="K112" s="212">
        <f t="shared" si="46"/>
        <v>145.79</v>
      </c>
      <c r="L112" s="270">
        <v>123.92</v>
      </c>
      <c r="M112" s="270">
        <f t="shared" si="36"/>
        <v>123.92</v>
      </c>
      <c r="N112" s="270">
        <f t="shared" si="47"/>
        <v>123.92149999999999</v>
      </c>
      <c r="O112" s="259"/>
      <c r="P112" s="249"/>
      <c r="Q112" s="49">
        <v>2810023510</v>
      </c>
      <c r="R112" s="49" t="s">
        <v>570</v>
      </c>
      <c r="S112" s="49">
        <f t="shared" si="42"/>
        <v>58.15</v>
      </c>
      <c r="T112" s="324">
        <v>59.18</v>
      </c>
      <c r="U112" s="353">
        <v>5.0599999999999996</v>
      </c>
      <c r="V112">
        <v>25.6</v>
      </c>
      <c r="X112" s="49">
        <v>2810023510</v>
      </c>
      <c r="Y112" s="49" t="s">
        <v>570</v>
      </c>
      <c r="Z112" s="324">
        <v>59.18</v>
      </c>
      <c r="AB112" s="401">
        <v>2810023510</v>
      </c>
      <c r="AC112" t="s">
        <v>570</v>
      </c>
      <c r="AD112" s="325">
        <v>58.15</v>
      </c>
    </row>
    <row r="113" spans="2:30">
      <c r="B113" s="210">
        <v>2811640790</v>
      </c>
      <c r="D113" s="342">
        <f t="shared" si="43"/>
        <v>175.03</v>
      </c>
      <c r="E113" s="211">
        <f t="shared" si="44"/>
        <v>171.99</v>
      </c>
      <c r="F113" s="270">
        <v>146.19</v>
      </c>
      <c r="G113" s="216" t="s">
        <v>1054</v>
      </c>
      <c r="H113" s="175">
        <v>50</v>
      </c>
      <c r="J113" s="49">
        <f t="shared" si="45"/>
        <v>2811640790</v>
      </c>
      <c r="K113" s="212">
        <f t="shared" si="46"/>
        <v>171.99</v>
      </c>
      <c r="L113" s="270">
        <v>146.19</v>
      </c>
      <c r="M113" s="270">
        <f t="shared" si="36"/>
        <v>146.19</v>
      </c>
      <c r="N113" s="270">
        <f t="shared" si="47"/>
        <v>146.19149999999999</v>
      </c>
      <c r="O113" s="259"/>
      <c r="P113" s="249"/>
      <c r="Q113" s="49">
        <v>2810023805</v>
      </c>
      <c r="R113" s="49" t="s">
        <v>536</v>
      </c>
      <c r="S113" s="49">
        <f t="shared" si="42"/>
        <v>39.81</v>
      </c>
      <c r="T113" s="324">
        <v>40.159999999999997</v>
      </c>
      <c r="U113" s="353">
        <v>13.4</v>
      </c>
      <c r="V113">
        <v>10.52</v>
      </c>
      <c r="X113" s="49">
        <v>2810023805</v>
      </c>
      <c r="Y113" s="49" t="s">
        <v>536</v>
      </c>
      <c r="Z113" s="324">
        <v>40.159999999999997</v>
      </c>
      <c r="AB113" s="401">
        <v>2810023805</v>
      </c>
      <c r="AC113" t="s">
        <v>536</v>
      </c>
      <c r="AD113" s="325">
        <v>39.81</v>
      </c>
    </row>
    <row r="114" spans="2:30">
      <c r="B114" s="210">
        <v>2811650790</v>
      </c>
      <c r="D114" s="342">
        <f t="shared" si="43"/>
        <v>176.09</v>
      </c>
      <c r="E114" s="211">
        <f t="shared" si="44"/>
        <v>184.33</v>
      </c>
      <c r="F114" s="270">
        <v>156.68</v>
      </c>
      <c r="G114" s="216" t="s">
        <v>1055</v>
      </c>
      <c r="J114" s="49">
        <f t="shared" si="45"/>
        <v>2811650790</v>
      </c>
      <c r="K114" s="212">
        <f t="shared" si="46"/>
        <v>184.33</v>
      </c>
      <c r="L114" s="270">
        <v>156.68</v>
      </c>
      <c r="M114" s="270">
        <f t="shared" si="36"/>
        <v>156.68</v>
      </c>
      <c r="N114" s="270">
        <f t="shared" si="47"/>
        <v>156.68049999999999</v>
      </c>
      <c r="O114" s="259"/>
      <c r="P114" s="249"/>
      <c r="Q114" s="49">
        <v>2810023810</v>
      </c>
      <c r="R114" s="49" t="s">
        <v>537</v>
      </c>
      <c r="S114" s="49">
        <f t="shared" si="42"/>
        <v>110.36</v>
      </c>
      <c r="T114" s="324">
        <v>110.81</v>
      </c>
      <c r="U114" s="353">
        <v>310.16000000000003</v>
      </c>
      <c r="V114">
        <v>10.71</v>
      </c>
      <c r="X114" s="49">
        <v>2810023810</v>
      </c>
      <c r="Y114" s="49" t="s">
        <v>537</v>
      </c>
      <c r="Z114" s="324">
        <v>110.81</v>
      </c>
      <c r="AB114" s="401">
        <v>2810023810</v>
      </c>
      <c r="AC114" t="s">
        <v>537</v>
      </c>
      <c r="AD114" s="325">
        <v>110.36</v>
      </c>
    </row>
    <row r="115" spans="2:30">
      <c r="B115" s="210">
        <v>2811740790</v>
      </c>
      <c r="D115" s="342">
        <f t="shared" si="43"/>
        <v>214.96</v>
      </c>
      <c r="E115" s="211">
        <f t="shared" si="44"/>
        <v>211.22</v>
      </c>
      <c r="F115" s="270">
        <v>179.54</v>
      </c>
      <c r="G115" s="216" t="s">
        <v>1056</v>
      </c>
      <c r="J115" s="49">
        <f t="shared" si="45"/>
        <v>2811740790</v>
      </c>
      <c r="K115" s="212">
        <f t="shared" si="46"/>
        <v>211.22</v>
      </c>
      <c r="L115" s="270">
        <v>179.54</v>
      </c>
      <c r="M115" s="270">
        <f t="shared" si="36"/>
        <v>179.54</v>
      </c>
      <c r="N115" s="270">
        <f t="shared" si="47"/>
        <v>179.53700000000001</v>
      </c>
      <c r="O115" s="259"/>
      <c r="P115" s="249"/>
      <c r="Q115" s="49">
        <v>2810024000</v>
      </c>
      <c r="R115" s="49" t="s">
        <v>571</v>
      </c>
      <c r="S115" s="49">
        <f t="shared" si="42"/>
        <v>319.13</v>
      </c>
      <c r="T115" s="324">
        <v>258.20999999999998</v>
      </c>
      <c r="U115" s="353">
        <v>59.42</v>
      </c>
      <c r="V115">
        <v>3.99</v>
      </c>
      <c r="X115" s="49">
        <v>2810024000</v>
      </c>
      <c r="Y115" s="49" t="s">
        <v>571</v>
      </c>
      <c r="Z115" s="324">
        <v>258.20999999999998</v>
      </c>
      <c r="AB115" s="401">
        <v>2810024000</v>
      </c>
      <c r="AC115" t="s">
        <v>571</v>
      </c>
      <c r="AD115" s="402">
        <v>319.13</v>
      </c>
    </row>
    <row r="116" spans="2:30">
      <c r="B116" s="210">
        <v>2811750790</v>
      </c>
      <c r="D116" s="342">
        <f t="shared" si="43"/>
        <v>223.6</v>
      </c>
      <c r="E116" s="211">
        <f t="shared" si="44"/>
        <v>219.71</v>
      </c>
      <c r="F116" s="270">
        <v>186.75</v>
      </c>
      <c r="G116" s="216" t="s">
        <v>1057</v>
      </c>
      <c r="J116" s="49">
        <f t="shared" si="45"/>
        <v>2811750790</v>
      </c>
      <c r="K116" s="212">
        <f t="shared" si="46"/>
        <v>219.71</v>
      </c>
      <c r="L116" s="270">
        <v>186.75</v>
      </c>
      <c r="M116" s="270">
        <f t="shared" si="36"/>
        <v>186.75</v>
      </c>
      <c r="N116" s="270">
        <f t="shared" si="47"/>
        <v>186.7535</v>
      </c>
      <c r="O116" s="259"/>
      <c r="P116" s="249"/>
      <c r="Q116" s="49">
        <v>2810024300</v>
      </c>
      <c r="R116" s="49" t="s">
        <v>572</v>
      </c>
      <c r="S116" s="49">
        <f t="shared" si="42"/>
        <v>4.59</v>
      </c>
      <c r="T116" s="324">
        <v>5.0999999999999996</v>
      </c>
      <c r="U116" s="353">
        <v>40.159999999999997</v>
      </c>
      <c r="X116" s="49">
        <v>2810024300</v>
      </c>
      <c r="Y116" s="49" t="s">
        <v>572</v>
      </c>
      <c r="Z116" s="324">
        <v>5.0999999999999996</v>
      </c>
      <c r="AB116" s="401">
        <v>2810024300</v>
      </c>
      <c r="AC116" t="s">
        <v>572</v>
      </c>
      <c r="AD116" s="402">
        <v>4.59</v>
      </c>
    </row>
    <row r="117" spans="2:30">
      <c r="B117" s="210">
        <v>2811760790</v>
      </c>
      <c r="D117" s="342">
        <f t="shared" si="43"/>
        <v>227.38</v>
      </c>
      <c r="E117" s="211">
        <f t="shared" si="44"/>
        <v>223.42</v>
      </c>
      <c r="F117" s="270">
        <v>189.91</v>
      </c>
      <c r="G117" s="216" t="s">
        <v>1058</v>
      </c>
      <c r="J117" s="49">
        <f t="shared" si="45"/>
        <v>2811760790</v>
      </c>
      <c r="K117" s="212">
        <f t="shared" si="46"/>
        <v>223.42</v>
      </c>
      <c r="L117" s="270">
        <v>189.91</v>
      </c>
      <c r="M117" s="270">
        <f t="shared" si="36"/>
        <v>189.91</v>
      </c>
      <c r="N117" s="270">
        <f t="shared" si="47"/>
        <v>189.90699999999998</v>
      </c>
      <c r="O117" s="259"/>
      <c r="P117" s="249"/>
      <c r="Q117" s="49">
        <v>2810024800</v>
      </c>
      <c r="R117" s="49" t="s">
        <v>573</v>
      </c>
      <c r="S117" s="49">
        <f t="shared" si="42"/>
        <v>276.05</v>
      </c>
      <c r="T117" s="324">
        <v>244.29</v>
      </c>
      <c r="U117" s="353">
        <v>106.71</v>
      </c>
      <c r="X117" s="49">
        <v>2810024800</v>
      </c>
      <c r="Y117" s="49" t="s">
        <v>573</v>
      </c>
      <c r="Z117" s="324">
        <v>244.29</v>
      </c>
      <c r="AB117" s="401">
        <v>2810024800</v>
      </c>
      <c r="AC117" t="s">
        <v>573</v>
      </c>
      <c r="AD117" s="325">
        <v>276.05</v>
      </c>
    </row>
    <row r="118" spans="2:30">
      <c r="B118" s="210">
        <v>2810850700</v>
      </c>
      <c r="C118" s="202"/>
      <c r="D118" s="342">
        <f t="shared" si="43"/>
        <v>202.33</v>
      </c>
      <c r="E118" s="211">
        <f t="shared" si="44"/>
        <v>210.11</v>
      </c>
      <c r="F118" s="270">
        <v>178.59</v>
      </c>
      <c r="G118" s="174" t="s">
        <v>1053</v>
      </c>
      <c r="J118" s="49">
        <f t="shared" si="45"/>
        <v>2810850700</v>
      </c>
      <c r="K118" s="212">
        <f t="shared" si="46"/>
        <v>210.11</v>
      </c>
      <c r="L118" s="270">
        <v>178.59</v>
      </c>
      <c r="M118" s="270">
        <f t="shared" si="36"/>
        <v>178.59</v>
      </c>
      <c r="N118" s="270">
        <f t="shared" si="47"/>
        <v>178.59350000000001</v>
      </c>
      <c r="O118" s="259"/>
      <c r="P118" s="249"/>
      <c r="Q118" s="49">
        <v>2810025005</v>
      </c>
      <c r="R118" s="49" t="s">
        <v>574</v>
      </c>
      <c r="S118" s="49">
        <f t="shared" si="42"/>
        <v>96.77</v>
      </c>
      <c r="T118" s="324">
        <v>98.49</v>
      </c>
      <c r="U118" s="353">
        <v>269.2</v>
      </c>
      <c r="X118" s="49">
        <v>2810025005</v>
      </c>
      <c r="Y118" s="49" t="s">
        <v>574</v>
      </c>
      <c r="Z118" s="324">
        <v>98.49</v>
      </c>
      <c r="AB118" s="401">
        <v>2810025005</v>
      </c>
      <c r="AC118" t="s">
        <v>574</v>
      </c>
      <c r="AD118" s="325">
        <v>96.77</v>
      </c>
    </row>
    <row r="119" spans="2:30">
      <c r="B119" s="210">
        <v>2810860700</v>
      </c>
      <c r="C119" s="202"/>
      <c r="D119" s="342">
        <f t="shared" si="43"/>
        <v>207.36</v>
      </c>
      <c r="E119" s="211">
        <f t="shared" si="44"/>
        <v>215.05</v>
      </c>
      <c r="F119" s="270">
        <v>182.79</v>
      </c>
      <c r="G119" s="174" t="s">
        <v>1053</v>
      </c>
      <c r="H119" s="175">
        <v>100</v>
      </c>
      <c r="J119" s="49">
        <f t="shared" si="45"/>
        <v>2810860700</v>
      </c>
      <c r="K119" s="212">
        <f t="shared" si="46"/>
        <v>215.05</v>
      </c>
      <c r="L119" s="270">
        <v>182.79</v>
      </c>
      <c r="M119" s="270">
        <f t="shared" si="36"/>
        <v>182.79</v>
      </c>
      <c r="N119" s="270">
        <f t="shared" si="47"/>
        <v>182.79250000000002</v>
      </c>
      <c r="O119" s="259"/>
      <c r="P119" s="253"/>
      <c r="Q119" s="49">
        <v>2810025408</v>
      </c>
      <c r="R119" s="49" t="s">
        <v>568</v>
      </c>
      <c r="S119" s="49">
        <f t="shared" si="42"/>
        <v>111.95</v>
      </c>
      <c r="T119" s="324">
        <v>99.07</v>
      </c>
      <c r="U119" s="353">
        <v>5.33</v>
      </c>
      <c r="X119" s="49">
        <v>2810025408</v>
      </c>
      <c r="Y119" s="49" t="s">
        <v>568</v>
      </c>
      <c r="Z119" s="324">
        <v>99.07</v>
      </c>
      <c r="AB119" s="401">
        <v>2810025408</v>
      </c>
      <c r="AC119" t="s">
        <v>568</v>
      </c>
      <c r="AD119" s="325">
        <v>111.95</v>
      </c>
    </row>
    <row r="120" spans="2:30">
      <c r="B120" s="210">
        <v>2810870700</v>
      </c>
      <c r="C120" s="202"/>
      <c r="D120" s="342">
        <f t="shared" si="43"/>
        <v>232.82</v>
      </c>
      <c r="E120" s="211">
        <f t="shared" si="44"/>
        <v>240.07</v>
      </c>
      <c r="F120" s="270">
        <v>204.06</v>
      </c>
      <c r="G120" s="174" t="s">
        <v>1053</v>
      </c>
      <c r="H120" s="175">
        <v>100</v>
      </c>
      <c r="J120" s="49">
        <f t="shared" si="45"/>
        <v>2810870700</v>
      </c>
      <c r="K120" s="212">
        <f t="shared" si="46"/>
        <v>240.07</v>
      </c>
      <c r="L120" s="270">
        <v>204.06</v>
      </c>
      <c r="M120" s="270">
        <f t="shared" si="36"/>
        <v>204.06</v>
      </c>
      <c r="N120" s="270">
        <f t="shared" si="47"/>
        <v>204.05949999999999</v>
      </c>
      <c r="O120" s="259"/>
      <c r="P120" s="253"/>
      <c r="Q120" s="49">
        <v>2810032710</v>
      </c>
      <c r="R120" s="49" t="s">
        <v>575</v>
      </c>
      <c r="S120" s="49">
        <f t="shared" si="42"/>
        <v>247.73</v>
      </c>
      <c r="T120" s="324">
        <v>252.11</v>
      </c>
      <c r="U120" s="353">
        <v>254.67</v>
      </c>
      <c r="X120" s="49">
        <v>2810032710</v>
      </c>
      <c r="Y120" s="49" t="s">
        <v>575</v>
      </c>
      <c r="Z120" s="324">
        <v>252.11</v>
      </c>
      <c r="AB120" s="401">
        <v>2810032710</v>
      </c>
      <c r="AC120" t="s">
        <v>575</v>
      </c>
      <c r="AD120" s="325">
        <v>247.73</v>
      </c>
    </row>
    <row r="121" spans="2:30">
      <c r="B121" s="210">
        <v>2810970700</v>
      </c>
      <c r="C121" s="202"/>
      <c r="D121" s="342">
        <f t="shared" si="43"/>
        <v>231.58</v>
      </c>
      <c r="E121" s="211">
        <f t="shared" si="44"/>
        <v>250.15</v>
      </c>
      <c r="F121" s="270">
        <v>212.63</v>
      </c>
      <c r="G121" s="174" t="s">
        <v>1053</v>
      </c>
      <c r="H121" s="175">
        <v>100</v>
      </c>
      <c r="J121" s="49">
        <f t="shared" si="45"/>
        <v>2810970700</v>
      </c>
      <c r="K121" s="212">
        <f t="shared" si="46"/>
        <v>250.15</v>
      </c>
      <c r="L121" s="270">
        <v>212.63</v>
      </c>
      <c r="M121" s="270">
        <f t="shared" si="36"/>
        <v>212.63</v>
      </c>
      <c r="N121" s="270">
        <f t="shared" si="47"/>
        <v>212.6275</v>
      </c>
      <c r="O121" s="259"/>
      <c r="P121" s="253"/>
      <c r="Q121" s="49">
        <v>2810033310</v>
      </c>
      <c r="R121" s="49" t="s">
        <v>576</v>
      </c>
      <c r="S121" s="49">
        <f t="shared" si="42"/>
        <v>27.17</v>
      </c>
      <c r="T121" s="324">
        <v>27.65</v>
      </c>
      <c r="U121" s="353">
        <v>98.9</v>
      </c>
      <c r="X121" s="49">
        <v>2810033310</v>
      </c>
      <c r="Y121" s="49" t="s">
        <v>576</v>
      </c>
      <c r="Z121" s="324">
        <v>27.65</v>
      </c>
      <c r="AB121" s="401">
        <v>2810033310</v>
      </c>
      <c r="AC121" t="s">
        <v>576</v>
      </c>
      <c r="AD121" s="325">
        <v>27.17</v>
      </c>
    </row>
    <row r="122" spans="2:30">
      <c r="B122" s="210">
        <v>2810980700</v>
      </c>
      <c r="C122" s="202"/>
      <c r="D122" s="342">
        <f t="shared" si="43"/>
        <v>231.58</v>
      </c>
      <c r="E122" s="211">
        <f t="shared" si="44"/>
        <v>261.22000000000003</v>
      </c>
      <c r="F122" s="270">
        <v>222.04</v>
      </c>
      <c r="G122" s="174" t="s">
        <v>1053</v>
      </c>
      <c r="H122" s="175">
        <v>158</v>
      </c>
      <c r="J122" s="49">
        <f t="shared" si="45"/>
        <v>2810980700</v>
      </c>
      <c r="K122" s="212">
        <f t="shared" si="46"/>
        <v>261.22000000000003</v>
      </c>
      <c r="L122" s="270">
        <v>222.04</v>
      </c>
      <c r="M122" s="270">
        <f t="shared" si="36"/>
        <v>222.04</v>
      </c>
      <c r="N122" s="270">
        <f t="shared" si="47"/>
        <v>222.03700000000001</v>
      </c>
      <c r="O122" s="259"/>
      <c r="P122" s="253"/>
      <c r="Q122" s="49">
        <v>2810033510</v>
      </c>
      <c r="R122" s="49" t="s">
        <v>577</v>
      </c>
      <c r="S122" s="49">
        <f t="shared" si="42"/>
        <v>59.79</v>
      </c>
      <c r="T122" s="324">
        <v>60.85</v>
      </c>
      <c r="U122" s="353">
        <v>99.5</v>
      </c>
      <c r="X122" s="49">
        <v>2810033510</v>
      </c>
      <c r="Y122" s="49" t="s">
        <v>577</v>
      </c>
      <c r="Z122" s="324">
        <v>60.85</v>
      </c>
      <c r="AB122" s="401">
        <v>2810033510</v>
      </c>
      <c r="AC122" t="s">
        <v>577</v>
      </c>
      <c r="AD122" s="325">
        <v>59.79</v>
      </c>
    </row>
    <row r="123" spans="2:30">
      <c r="B123" s="210"/>
      <c r="C123" s="202"/>
      <c r="D123" s="344"/>
      <c r="E123" s="211"/>
      <c r="F123" s="329"/>
      <c r="H123" s="175">
        <v>158</v>
      </c>
      <c r="K123" s="362"/>
      <c r="L123" s="359"/>
      <c r="M123" s="359"/>
      <c r="N123" s="361"/>
      <c r="O123" s="259"/>
      <c r="P123" s="253"/>
      <c r="Q123" s="49">
        <v>2810033805</v>
      </c>
      <c r="R123" s="49" t="s">
        <v>538</v>
      </c>
      <c r="S123" s="49">
        <f t="shared" si="42"/>
        <v>52.82</v>
      </c>
      <c r="T123" s="324">
        <v>53.75</v>
      </c>
      <c r="U123" s="353">
        <v>247.51</v>
      </c>
      <c r="X123" s="49">
        <v>2810033805</v>
      </c>
      <c r="Y123" s="49" t="s">
        <v>538</v>
      </c>
      <c r="Z123" s="324">
        <v>53.75</v>
      </c>
      <c r="AB123" s="401">
        <v>2810033805</v>
      </c>
      <c r="AC123" s="2" t="s">
        <v>538</v>
      </c>
      <c r="AD123" s="325">
        <v>52.82</v>
      </c>
    </row>
    <row r="124" spans="2:30">
      <c r="B124" s="210">
        <v>2811000980</v>
      </c>
      <c r="C124" s="202"/>
      <c r="D124" s="342">
        <f t="shared" ref="D124:D132" si="48">VLOOKUP(B124,$X$13:$Z$620,3,FALSE)</f>
        <v>84.68</v>
      </c>
      <c r="E124" s="211">
        <f t="shared" ref="E124:E132" si="49">VLOOKUP(B124,$Q$14:$U$1164,3,FALSE)</f>
        <v>91.99</v>
      </c>
      <c r="F124" s="270">
        <v>78.19</v>
      </c>
      <c r="G124" s="174" t="s">
        <v>1059</v>
      </c>
      <c r="J124" s="49">
        <f t="shared" ref="J124:J132" si="50">B124*$K$13</f>
        <v>2811000980</v>
      </c>
      <c r="K124" s="212">
        <f t="shared" ref="K124:K132" si="51">VLOOKUP(J124,$Q$14:$U$1164,3,FALSE)</f>
        <v>91.99</v>
      </c>
      <c r="L124" s="270">
        <f t="shared" si="36"/>
        <v>78.19</v>
      </c>
      <c r="M124" s="270">
        <f t="shared" si="36"/>
        <v>78.19</v>
      </c>
      <c r="N124" s="270">
        <f t="shared" ref="N124:N132" si="52">K124*$N$13</f>
        <v>78.191499999999991</v>
      </c>
      <c r="O124" s="259"/>
      <c r="P124" s="253"/>
      <c r="Q124" s="49">
        <v>2810033810</v>
      </c>
      <c r="R124" s="49" t="s">
        <v>539</v>
      </c>
      <c r="S124" s="49">
        <f t="shared" si="42"/>
        <v>145.84</v>
      </c>
      <c r="T124" s="324">
        <v>142.99</v>
      </c>
      <c r="U124" s="353">
        <v>27.76</v>
      </c>
      <c r="V124">
        <v>207.78</v>
      </c>
      <c r="X124" s="49">
        <v>2810033810</v>
      </c>
      <c r="Y124" s="49" t="s">
        <v>539</v>
      </c>
      <c r="Z124" s="324">
        <v>142.99</v>
      </c>
      <c r="AB124" s="401">
        <v>2810033810</v>
      </c>
      <c r="AC124" t="s">
        <v>539</v>
      </c>
      <c r="AD124" s="325">
        <v>145.84</v>
      </c>
    </row>
    <row r="125" spans="2:30">
      <c r="B125" s="210">
        <v>2811100980</v>
      </c>
      <c r="C125" s="202"/>
      <c r="D125" s="342">
        <f t="shared" si="48"/>
        <v>86.17</v>
      </c>
      <c r="E125" s="211">
        <f t="shared" si="49"/>
        <v>93.42</v>
      </c>
      <c r="F125" s="270">
        <v>79.41</v>
      </c>
      <c r="G125" s="174" t="s">
        <v>1059</v>
      </c>
      <c r="H125" s="175">
        <v>20</v>
      </c>
      <c r="J125" s="49">
        <f t="shared" si="50"/>
        <v>2811100980</v>
      </c>
      <c r="K125" s="212">
        <f t="shared" si="51"/>
        <v>93.42</v>
      </c>
      <c r="L125" s="270">
        <f t="shared" si="36"/>
        <v>79.41</v>
      </c>
      <c r="M125" s="270">
        <f t="shared" si="36"/>
        <v>79.41</v>
      </c>
      <c r="N125" s="270">
        <f t="shared" si="52"/>
        <v>79.406999999999996</v>
      </c>
      <c r="O125" s="259"/>
      <c r="P125" s="253"/>
      <c r="Q125" s="49">
        <v>2810034000</v>
      </c>
      <c r="R125" s="49" t="s">
        <v>578</v>
      </c>
      <c r="S125" s="49">
        <f t="shared" si="42"/>
        <v>12.88</v>
      </c>
      <c r="T125" s="324">
        <v>10.33</v>
      </c>
      <c r="U125" s="353">
        <v>61.1</v>
      </c>
      <c r="V125">
        <v>149.49</v>
      </c>
      <c r="X125" s="49">
        <v>2810034000</v>
      </c>
      <c r="Y125" s="49" t="s">
        <v>578</v>
      </c>
      <c r="Z125" s="324">
        <v>10.33</v>
      </c>
      <c r="AB125" s="401">
        <v>2810034000</v>
      </c>
      <c r="AC125" t="s">
        <v>578</v>
      </c>
      <c r="AD125" s="402">
        <v>12.88</v>
      </c>
    </row>
    <row r="126" spans="2:30">
      <c r="B126" s="210">
        <v>2811200980</v>
      </c>
      <c r="C126" s="202"/>
      <c r="D126" s="342">
        <f t="shared" si="48"/>
        <v>98.25</v>
      </c>
      <c r="E126" s="211">
        <f t="shared" si="49"/>
        <v>98.37</v>
      </c>
      <c r="F126" s="270">
        <v>83.61</v>
      </c>
      <c r="G126" s="174" t="s">
        <v>1059</v>
      </c>
      <c r="H126" s="175">
        <v>20</v>
      </c>
      <c r="J126" s="49">
        <f t="shared" si="50"/>
        <v>2811200980</v>
      </c>
      <c r="K126" s="212">
        <f t="shared" si="51"/>
        <v>98.37</v>
      </c>
      <c r="L126" s="270">
        <f t="shared" si="36"/>
        <v>83.61</v>
      </c>
      <c r="M126" s="270">
        <f t="shared" si="36"/>
        <v>83.61</v>
      </c>
      <c r="N126" s="270">
        <f t="shared" si="52"/>
        <v>83.614500000000007</v>
      </c>
      <c r="O126" s="259"/>
      <c r="P126" s="253"/>
      <c r="Q126" s="49">
        <v>2810034300</v>
      </c>
      <c r="R126" s="49" t="s">
        <v>1721</v>
      </c>
      <c r="S126" s="49">
        <f t="shared" si="42"/>
        <v>7.5</v>
      </c>
      <c r="T126" s="324">
        <v>6.63</v>
      </c>
      <c r="U126" s="353">
        <v>53.75</v>
      </c>
      <c r="V126">
        <v>9.2200000000000006</v>
      </c>
      <c r="X126" s="49">
        <v>2810034300</v>
      </c>
      <c r="Y126" s="49" t="s">
        <v>1721</v>
      </c>
      <c r="Z126" s="324">
        <v>6.63</v>
      </c>
      <c r="AB126" s="401">
        <v>2810034300</v>
      </c>
      <c r="AC126" t="s">
        <v>1721</v>
      </c>
      <c r="AD126" s="402">
        <v>7.5</v>
      </c>
    </row>
    <row r="127" spans="2:30">
      <c r="B127" s="210">
        <v>2811210980</v>
      </c>
      <c r="C127" s="202"/>
      <c r="D127" s="342">
        <f t="shared" si="48"/>
        <v>94.11</v>
      </c>
      <c r="E127" s="211">
        <f t="shared" si="49"/>
        <v>101.01</v>
      </c>
      <c r="F127" s="270">
        <v>85.86</v>
      </c>
      <c r="G127" s="174" t="s">
        <v>1059</v>
      </c>
      <c r="H127" s="175">
        <v>25</v>
      </c>
      <c r="J127" s="49">
        <f t="shared" si="50"/>
        <v>2811210980</v>
      </c>
      <c r="K127" s="212">
        <f t="shared" si="51"/>
        <v>101.01</v>
      </c>
      <c r="L127" s="270">
        <f t="shared" si="36"/>
        <v>85.86</v>
      </c>
      <c r="M127" s="270">
        <f t="shared" si="36"/>
        <v>85.86</v>
      </c>
      <c r="N127" s="270">
        <f t="shared" si="52"/>
        <v>85.858500000000006</v>
      </c>
      <c r="O127" s="259"/>
      <c r="P127" s="253"/>
      <c r="Q127" s="49">
        <v>2810035408</v>
      </c>
      <c r="R127" s="49" t="s">
        <v>1722</v>
      </c>
      <c r="S127" s="49">
        <f t="shared" si="42"/>
        <v>221.2</v>
      </c>
      <c r="T127" s="324">
        <v>195.75</v>
      </c>
      <c r="U127" s="353">
        <v>142.99</v>
      </c>
      <c r="V127">
        <v>14.74</v>
      </c>
      <c r="X127" s="49">
        <v>2810035408</v>
      </c>
      <c r="Y127" s="49" t="s">
        <v>1722</v>
      </c>
      <c r="Z127" s="324">
        <v>195.75</v>
      </c>
      <c r="AB127" s="401">
        <v>2810035408</v>
      </c>
      <c r="AC127" t="s">
        <v>1722</v>
      </c>
      <c r="AD127" s="325">
        <v>221.2</v>
      </c>
    </row>
    <row r="128" spans="2:30">
      <c r="B128" s="210">
        <v>2811420980</v>
      </c>
      <c r="C128" s="202"/>
      <c r="D128" s="342">
        <f t="shared" si="48"/>
        <v>158.68</v>
      </c>
      <c r="E128" s="211">
        <f t="shared" si="49"/>
        <v>140.78</v>
      </c>
      <c r="F128" s="270">
        <v>119.66</v>
      </c>
      <c r="G128" s="174" t="s">
        <v>1059</v>
      </c>
      <c r="H128" s="175">
        <v>25</v>
      </c>
      <c r="J128" s="49">
        <f t="shared" si="50"/>
        <v>2811420980</v>
      </c>
      <c r="K128" s="212">
        <f t="shared" si="51"/>
        <v>140.78</v>
      </c>
      <c r="L128" s="270">
        <f t="shared" si="36"/>
        <v>119.66</v>
      </c>
      <c r="M128" s="270">
        <f t="shared" si="36"/>
        <v>119.66</v>
      </c>
      <c r="N128" s="270">
        <f t="shared" si="52"/>
        <v>119.663</v>
      </c>
      <c r="O128" s="259"/>
      <c r="P128" s="253"/>
      <c r="Q128" s="49">
        <v>2810043810</v>
      </c>
      <c r="R128" s="49" t="s">
        <v>540</v>
      </c>
      <c r="S128" s="49">
        <f t="shared" si="42"/>
        <v>107.26</v>
      </c>
      <c r="T128" s="324">
        <v>106.73</v>
      </c>
      <c r="U128" s="353">
        <v>9.83</v>
      </c>
      <c r="X128" s="49">
        <v>2810043810</v>
      </c>
      <c r="Y128" s="49" t="s">
        <v>540</v>
      </c>
      <c r="Z128" s="324">
        <v>106.73</v>
      </c>
      <c r="AB128" s="401">
        <v>2810043810</v>
      </c>
      <c r="AC128" t="s">
        <v>540</v>
      </c>
      <c r="AD128" s="325">
        <v>107.26</v>
      </c>
    </row>
    <row r="129" spans="2:30">
      <c r="B129" s="210">
        <v>2811520980</v>
      </c>
      <c r="C129" s="202"/>
      <c r="D129" s="342">
        <f t="shared" si="48"/>
        <v>175.44</v>
      </c>
      <c r="E129" s="211">
        <f t="shared" si="49"/>
        <v>156.82</v>
      </c>
      <c r="F129" s="270">
        <v>133.30000000000001</v>
      </c>
      <c r="G129" s="174" t="s">
        <v>1059</v>
      </c>
      <c r="J129" s="49">
        <f t="shared" si="50"/>
        <v>2811520980</v>
      </c>
      <c r="K129" s="212">
        <f t="shared" si="51"/>
        <v>156.82</v>
      </c>
      <c r="L129" s="270">
        <f t="shared" si="36"/>
        <v>133.30000000000001</v>
      </c>
      <c r="M129" s="270">
        <f t="shared" si="36"/>
        <v>133.30000000000001</v>
      </c>
      <c r="N129" s="270">
        <f t="shared" si="52"/>
        <v>133.297</v>
      </c>
      <c r="O129" s="259"/>
      <c r="P129" s="253"/>
      <c r="Q129" s="49">
        <v>2810044000</v>
      </c>
      <c r="R129" s="49" t="s">
        <v>579</v>
      </c>
      <c r="S129" s="49">
        <f t="shared" si="42"/>
        <v>14.64</v>
      </c>
      <c r="T129" s="324">
        <v>12.93</v>
      </c>
      <c r="U129" s="353">
        <v>6.89</v>
      </c>
      <c r="X129" s="49">
        <v>2810044000</v>
      </c>
      <c r="Y129" s="49" t="s">
        <v>579</v>
      </c>
      <c r="Z129" s="324">
        <v>12.93</v>
      </c>
      <c r="AB129" s="401">
        <v>2810044000</v>
      </c>
      <c r="AC129" t="s">
        <v>579</v>
      </c>
      <c r="AD129" s="402">
        <v>14.64</v>
      </c>
    </row>
    <row r="130" spans="2:30">
      <c r="B130" s="210">
        <v>2811650990</v>
      </c>
      <c r="D130" s="342">
        <f t="shared" si="48"/>
        <v>176.11</v>
      </c>
      <c r="E130" s="211">
        <f t="shared" si="49"/>
        <v>179.83</v>
      </c>
      <c r="F130" s="270">
        <v>152.86000000000001</v>
      </c>
      <c r="G130" s="216" t="s">
        <v>1060</v>
      </c>
      <c r="H130" s="175">
        <v>50</v>
      </c>
      <c r="J130" s="49">
        <f t="shared" si="50"/>
        <v>2811650990</v>
      </c>
      <c r="K130" s="212">
        <f t="shared" si="51"/>
        <v>179.83</v>
      </c>
      <c r="L130" s="270">
        <f t="shared" ref="L130:M153" si="53">ROUND(M130,2)</f>
        <v>152.86000000000001</v>
      </c>
      <c r="M130" s="270">
        <f t="shared" si="53"/>
        <v>152.86000000000001</v>
      </c>
      <c r="N130" s="270">
        <f t="shared" si="52"/>
        <v>152.85550000000001</v>
      </c>
      <c r="O130" s="259"/>
      <c r="P130" s="253"/>
      <c r="Q130" s="49">
        <v>2810045408</v>
      </c>
      <c r="R130" s="49" t="s">
        <v>580</v>
      </c>
      <c r="S130" s="49">
        <f t="shared" si="42"/>
        <v>177.44</v>
      </c>
      <c r="T130" s="324">
        <v>249.59</v>
      </c>
      <c r="U130" s="353">
        <v>192.17</v>
      </c>
      <c r="X130" s="49">
        <v>2810045408</v>
      </c>
      <c r="Y130" s="49" t="s">
        <v>580</v>
      </c>
      <c r="Z130" s="324">
        <v>249.59</v>
      </c>
      <c r="AB130" s="401">
        <v>2810045408</v>
      </c>
      <c r="AC130" t="s">
        <v>580</v>
      </c>
      <c r="AD130" s="325">
        <v>177.44</v>
      </c>
    </row>
    <row r="131" spans="2:30">
      <c r="B131" s="210">
        <v>2811760990</v>
      </c>
      <c r="D131" s="342">
        <f t="shared" si="48"/>
        <v>290.02999999999997</v>
      </c>
      <c r="E131" s="211">
        <f t="shared" si="49"/>
        <v>225.1</v>
      </c>
      <c r="F131" s="270">
        <v>191.34</v>
      </c>
      <c r="G131" s="216" t="s">
        <v>1061</v>
      </c>
      <c r="J131" s="49">
        <f t="shared" si="50"/>
        <v>2811760990</v>
      </c>
      <c r="K131" s="212">
        <f t="shared" si="51"/>
        <v>225.1</v>
      </c>
      <c r="L131" s="270">
        <f t="shared" si="53"/>
        <v>191.34</v>
      </c>
      <c r="M131" s="270">
        <f t="shared" si="53"/>
        <v>191.34</v>
      </c>
      <c r="N131" s="270">
        <f t="shared" si="52"/>
        <v>191.33499999999998</v>
      </c>
      <c r="O131" s="259"/>
      <c r="P131" s="253"/>
      <c r="Q131" s="49">
        <v>2810053805</v>
      </c>
      <c r="R131" s="49" t="s">
        <v>1077</v>
      </c>
      <c r="S131" s="49">
        <f t="shared" si="42"/>
        <v>75.45</v>
      </c>
      <c r="T131" s="324">
        <v>76.78</v>
      </c>
      <c r="U131" s="353">
        <v>106.73</v>
      </c>
      <c r="X131" s="49">
        <v>2810053805</v>
      </c>
      <c r="Y131" s="49" t="s">
        <v>1077</v>
      </c>
      <c r="Z131" s="324">
        <v>76.78</v>
      </c>
      <c r="AB131" s="401">
        <v>2810053805</v>
      </c>
      <c r="AC131" s="2" t="s">
        <v>1077</v>
      </c>
      <c r="AD131" s="325">
        <v>75.45</v>
      </c>
    </row>
    <row r="132" spans="2:30">
      <c r="B132" s="210">
        <v>2811770990</v>
      </c>
      <c r="D132" s="342">
        <f t="shared" si="48"/>
        <v>191.53</v>
      </c>
      <c r="E132" s="211">
        <f t="shared" si="49"/>
        <v>217.58</v>
      </c>
      <c r="F132" s="270">
        <v>184.94</v>
      </c>
      <c r="G132" s="216" t="s">
        <v>1062</v>
      </c>
      <c r="J132" s="49">
        <f t="shared" si="50"/>
        <v>2811770990</v>
      </c>
      <c r="K132" s="212">
        <f t="shared" si="51"/>
        <v>217.58</v>
      </c>
      <c r="L132" s="270">
        <f t="shared" si="53"/>
        <v>184.94</v>
      </c>
      <c r="M132" s="270">
        <f t="shared" si="53"/>
        <v>184.94</v>
      </c>
      <c r="N132" s="270">
        <f t="shared" si="52"/>
        <v>184.94300000000001</v>
      </c>
      <c r="O132" s="259"/>
      <c r="P132" s="253"/>
      <c r="Q132" s="49">
        <v>2810053810</v>
      </c>
      <c r="R132" s="49" t="s">
        <v>541</v>
      </c>
      <c r="S132" s="49">
        <f t="shared" si="42"/>
        <v>158.19</v>
      </c>
      <c r="T132" s="324">
        <v>158.81</v>
      </c>
      <c r="U132" s="353">
        <v>12.23</v>
      </c>
      <c r="X132" s="49">
        <v>2810053810</v>
      </c>
      <c r="Y132" s="49" t="s">
        <v>541</v>
      </c>
      <c r="Z132" s="324">
        <v>158.81</v>
      </c>
      <c r="AB132" s="401">
        <v>2810053810</v>
      </c>
      <c r="AC132" t="s">
        <v>541</v>
      </c>
      <c r="AD132" s="325">
        <v>158.19</v>
      </c>
    </row>
    <row r="133" spans="2:30">
      <c r="B133" s="210"/>
      <c r="C133" s="202"/>
      <c r="D133" s="344"/>
      <c r="E133" s="211"/>
      <c r="F133" s="329"/>
      <c r="G133" s="216"/>
      <c r="K133" s="212"/>
      <c r="L133" s="359"/>
      <c r="M133" s="359"/>
      <c r="N133" s="361"/>
      <c r="O133" s="259"/>
      <c r="P133" s="253"/>
      <c r="Q133" s="49">
        <v>2810063810</v>
      </c>
      <c r="R133" s="49" t="s">
        <v>542</v>
      </c>
      <c r="S133" s="49">
        <f t="shared" si="42"/>
        <v>112.19</v>
      </c>
      <c r="T133" s="324">
        <v>113.16</v>
      </c>
      <c r="U133" s="353">
        <v>245.03</v>
      </c>
      <c r="X133" s="49">
        <v>2810063810</v>
      </c>
      <c r="Y133" s="49" t="s">
        <v>542</v>
      </c>
      <c r="Z133" s="324">
        <v>113.16</v>
      </c>
      <c r="AB133" s="401">
        <v>2810063810</v>
      </c>
      <c r="AC133" t="s">
        <v>542</v>
      </c>
      <c r="AD133" s="325">
        <v>112.19</v>
      </c>
    </row>
    <row r="134" spans="2:30">
      <c r="B134" s="210">
        <v>2810820900</v>
      </c>
      <c r="C134" s="202"/>
      <c r="D134" s="342">
        <f t="shared" ref="D134:D153" si="54">VLOOKUP(B134,$X$13:$Z$620,3,FALSE)</f>
        <v>164.97</v>
      </c>
      <c r="E134" s="211">
        <f t="shared" ref="E134:E153" si="55">VLOOKUP(B134,$Q$14:$U$1164,3,FALSE)</f>
        <v>162.1</v>
      </c>
      <c r="F134" s="270">
        <v>137.79</v>
      </c>
      <c r="G134" s="174" t="s">
        <v>1063</v>
      </c>
      <c r="J134" s="49">
        <f t="shared" ref="J134:J153" si="56">B134*$K$13</f>
        <v>2810820900</v>
      </c>
      <c r="K134" s="212">
        <f t="shared" ref="K134:K153" si="57">VLOOKUP(J134,$Q$14:$U$1164,3,FALSE)</f>
        <v>162.1</v>
      </c>
      <c r="L134" s="270">
        <f t="shared" si="53"/>
        <v>137.79</v>
      </c>
      <c r="M134" s="270">
        <f t="shared" si="53"/>
        <v>137.79</v>
      </c>
      <c r="N134" s="270">
        <f t="shared" ref="N134:N153" si="58">K134*$N$13</f>
        <v>137.785</v>
      </c>
      <c r="O134" s="259"/>
      <c r="P134" s="253"/>
      <c r="Q134" s="49">
        <v>2810064080</v>
      </c>
      <c r="R134" s="49" t="s">
        <v>581</v>
      </c>
      <c r="S134" s="49">
        <f t="shared" si="42"/>
        <v>853.73</v>
      </c>
      <c r="T134" s="324">
        <v>732.12</v>
      </c>
      <c r="U134" s="353">
        <v>76.78</v>
      </c>
      <c r="V134">
        <v>314.42</v>
      </c>
      <c r="X134" s="49">
        <v>2810064080</v>
      </c>
      <c r="Y134" s="49" t="s">
        <v>581</v>
      </c>
      <c r="Z134" s="324">
        <v>732.12</v>
      </c>
      <c r="AB134" s="401">
        <v>2810064080</v>
      </c>
      <c r="AC134" t="s">
        <v>581</v>
      </c>
      <c r="AD134" s="402">
        <v>853.73</v>
      </c>
    </row>
    <row r="135" spans="2:30">
      <c r="B135" s="210">
        <v>2810920900</v>
      </c>
      <c r="C135" s="202"/>
      <c r="D135" s="342">
        <f t="shared" si="54"/>
        <v>421.93</v>
      </c>
      <c r="E135" s="211">
        <f t="shared" si="55"/>
        <v>338.89</v>
      </c>
      <c r="F135" s="270">
        <v>288.06</v>
      </c>
      <c r="G135" s="174" t="s">
        <v>1063</v>
      </c>
      <c r="H135" s="175">
        <v>100</v>
      </c>
      <c r="J135" s="49">
        <f t="shared" si="56"/>
        <v>2810920900</v>
      </c>
      <c r="K135" s="212">
        <f t="shared" si="57"/>
        <v>338.89</v>
      </c>
      <c r="L135" s="270">
        <f t="shared" si="53"/>
        <v>288.06</v>
      </c>
      <c r="M135" s="270">
        <f t="shared" si="53"/>
        <v>288.06</v>
      </c>
      <c r="N135" s="270">
        <f t="shared" si="58"/>
        <v>288.05649999999997</v>
      </c>
      <c r="O135" s="259"/>
      <c r="P135" s="253"/>
      <c r="Q135" s="49">
        <v>2810064100</v>
      </c>
      <c r="R135" s="49" t="s">
        <v>582</v>
      </c>
      <c r="S135" s="49">
        <f t="shared" si="42"/>
        <v>26.57</v>
      </c>
      <c r="T135" s="324">
        <v>23.24</v>
      </c>
      <c r="U135" s="353">
        <v>158.99</v>
      </c>
      <c r="V135">
        <v>6.21</v>
      </c>
      <c r="X135" s="49">
        <v>2810064100</v>
      </c>
      <c r="Y135" s="49" t="s">
        <v>582</v>
      </c>
      <c r="Z135" s="324">
        <v>23.24</v>
      </c>
      <c r="AB135" s="401">
        <v>2810064100</v>
      </c>
      <c r="AC135" t="s">
        <v>582</v>
      </c>
      <c r="AD135" s="402">
        <v>26.57</v>
      </c>
    </row>
    <row r="136" spans="2:30">
      <c r="B136" s="210">
        <v>2811211080</v>
      </c>
      <c r="C136" s="202"/>
      <c r="D136" s="342">
        <f t="shared" si="54"/>
        <v>36.590000000000003</v>
      </c>
      <c r="E136" s="211">
        <f t="shared" si="55"/>
        <v>24.11</v>
      </c>
      <c r="F136" s="270">
        <v>20.49</v>
      </c>
      <c r="G136" s="174" t="s">
        <v>1064</v>
      </c>
      <c r="H136" s="175">
        <v>158</v>
      </c>
      <c r="J136" s="49">
        <f t="shared" si="56"/>
        <v>2811211080</v>
      </c>
      <c r="K136" s="212">
        <f t="shared" si="57"/>
        <v>24.11</v>
      </c>
      <c r="L136" s="270">
        <f t="shared" si="53"/>
        <v>20.49</v>
      </c>
      <c r="M136" s="270">
        <f t="shared" si="53"/>
        <v>20.49</v>
      </c>
      <c r="N136" s="270">
        <f t="shared" si="58"/>
        <v>20.493499999999997</v>
      </c>
      <c r="O136" s="259"/>
      <c r="P136" s="249"/>
      <c r="Q136" s="49">
        <v>2810073810</v>
      </c>
      <c r="R136" s="49" t="s">
        <v>543</v>
      </c>
      <c r="S136" s="49">
        <f t="shared" si="42"/>
        <v>143.86000000000001</v>
      </c>
      <c r="T136" s="324">
        <v>145.13999999999999</v>
      </c>
      <c r="U136" s="353">
        <v>113.16</v>
      </c>
      <c r="X136" s="49">
        <v>2810073810</v>
      </c>
      <c r="Y136" s="49" t="s">
        <v>543</v>
      </c>
      <c r="Z136" s="324">
        <v>145.13999999999999</v>
      </c>
      <c r="AB136" s="401">
        <v>2810073810</v>
      </c>
      <c r="AC136" t="s">
        <v>543</v>
      </c>
      <c r="AD136" s="325">
        <v>143.86000000000001</v>
      </c>
    </row>
    <row r="137" spans="2:30">
      <c r="B137" s="210">
        <v>2811411080</v>
      </c>
      <c r="C137" s="202"/>
      <c r="D137" s="342">
        <f t="shared" si="54"/>
        <v>51.47</v>
      </c>
      <c r="E137" s="211">
        <f t="shared" si="55"/>
        <v>33.97</v>
      </c>
      <c r="F137" s="270">
        <v>28.87</v>
      </c>
      <c r="G137" s="174" t="s">
        <v>1064</v>
      </c>
      <c r="H137" s="175">
        <v>25</v>
      </c>
      <c r="J137" s="49">
        <f t="shared" si="56"/>
        <v>2811411080</v>
      </c>
      <c r="K137" s="212">
        <f t="shared" si="57"/>
        <v>33.97</v>
      </c>
      <c r="L137" s="270">
        <f t="shared" si="53"/>
        <v>28.87</v>
      </c>
      <c r="M137" s="270">
        <f t="shared" si="53"/>
        <v>28.87</v>
      </c>
      <c r="N137" s="270">
        <f t="shared" si="58"/>
        <v>28.874499999999998</v>
      </c>
      <c r="O137" s="259"/>
      <c r="P137" s="249"/>
      <c r="Q137" s="49">
        <v>2810074000</v>
      </c>
      <c r="R137" s="49" t="s">
        <v>583</v>
      </c>
      <c r="S137" s="49">
        <f t="shared" si="42"/>
        <v>114.3</v>
      </c>
      <c r="T137" s="324">
        <v>101.15</v>
      </c>
      <c r="U137" s="353">
        <v>762.14</v>
      </c>
      <c r="X137" s="49">
        <v>2810074000</v>
      </c>
      <c r="Y137" s="49" t="s">
        <v>583</v>
      </c>
      <c r="Z137" s="324">
        <v>101.15</v>
      </c>
      <c r="AB137" s="401">
        <v>2810074000</v>
      </c>
      <c r="AC137" t="s">
        <v>583</v>
      </c>
      <c r="AD137" s="325">
        <v>114.3</v>
      </c>
    </row>
    <row r="138" spans="2:30">
      <c r="B138" s="210">
        <v>2811421080</v>
      </c>
      <c r="C138" s="202"/>
      <c r="D138" s="342">
        <f t="shared" si="54"/>
        <v>51.53</v>
      </c>
      <c r="E138" s="211">
        <f t="shared" si="55"/>
        <v>36.21</v>
      </c>
      <c r="F138" s="270">
        <v>30.78</v>
      </c>
      <c r="G138" s="174" t="s">
        <v>1064</v>
      </c>
      <c r="H138" s="175">
        <v>40</v>
      </c>
      <c r="J138" s="49">
        <f t="shared" si="56"/>
        <v>2811421080</v>
      </c>
      <c r="K138" s="212">
        <f t="shared" si="57"/>
        <v>36.21</v>
      </c>
      <c r="L138" s="270">
        <f t="shared" si="53"/>
        <v>30.78</v>
      </c>
      <c r="M138" s="270">
        <f t="shared" si="53"/>
        <v>30.78</v>
      </c>
      <c r="N138" s="270">
        <f t="shared" si="58"/>
        <v>30.778500000000001</v>
      </c>
      <c r="O138" s="259"/>
      <c r="P138" s="249"/>
      <c r="Q138" s="49">
        <v>2810083810</v>
      </c>
      <c r="R138" s="49" t="s">
        <v>544</v>
      </c>
      <c r="S138" s="49">
        <f t="shared" si="42"/>
        <v>242.8</v>
      </c>
      <c r="T138" s="324">
        <v>244.9</v>
      </c>
      <c r="U138" s="353">
        <v>24.22</v>
      </c>
      <c r="X138" s="49">
        <v>2810083810</v>
      </c>
      <c r="Y138" s="49" t="s">
        <v>544</v>
      </c>
      <c r="Z138" s="324">
        <v>244.9</v>
      </c>
      <c r="AB138" s="401">
        <v>2810083810</v>
      </c>
      <c r="AC138" t="s">
        <v>544</v>
      </c>
      <c r="AD138" s="325">
        <v>242.8</v>
      </c>
    </row>
    <row r="139" spans="2:30">
      <c r="B139" s="210">
        <v>2811511080</v>
      </c>
      <c r="C139" s="202"/>
      <c r="D139" s="342">
        <f t="shared" si="54"/>
        <v>69.95</v>
      </c>
      <c r="E139" s="211">
        <f t="shared" si="55"/>
        <v>50.57</v>
      </c>
      <c r="F139" s="270">
        <v>42.98</v>
      </c>
      <c r="G139" s="174" t="s">
        <v>1064</v>
      </c>
      <c r="H139" s="175">
        <v>40</v>
      </c>
      <c r="J139" s="49">
        <f t="shared" si="56"/>
        <v>2811511080</v>
      </c>
      <c r="K139" s="212">
        <f t="shared" si="57"/>
        <v>50.57</v>
      </c>
      <c r="L139" s="270">
        <f t="shared" si="53"/>
        <v>42.98</v>
      </c>
      <c r="M139" s="270">
        <f t="shared" si="53"/>
        <v>42.98</v>
      </c>
      <c r="N139" s="270">
        <f t="shared" si="58"/>
        <v>42.984499999999997</v>
      </c>
      <c r="O139" s="259"/>
      <c r="P139" s="253"/>
      <c r="Q139" s="49">
        <v>2810084100</v>
      </c>
      <c r="R139" s="49" t="s">
        <v>584</v>
      </c>
      <c r="S139" s="49">
        <f t="shared" si="42"/>
        <v>713.04</v>
      </c>
      <c r="T139" s="324">
        <v>631.01</v>
      </c>
      <c r="U139" s="353">
        <v>145.13999999999999</v>
      </c>
      <c r="X139" s="49">
        <v>2810084100</v>
      </c>
      <c r="Y139" s="49" t="s">
        <v>584</v>
      </c>
      <c r="Z139" s="324">
        <v>631.01</v>
      </c>
      <c r="AB139" s="401">
        <v>2810084100</v>
      </c>
      <c r="AC139" t="s">
        <v>584</v>
      </c>
      <c r="AD139" s="325">
        <v>713.04</v>
      </c>
    </row>
    <row r="140" spans="2:30">
      <c r="B140" s="210">
        <v>2811521080</v>
      </c>
      <c r="C140" s="202"/>
      <c r="D140" s="342">
        <f t="shared" si="54"/>
        <v>73.58</v>
      </c>
      <c r="E140" s="211">
        <f t="shared" si="55"/>
        <v>54.07</v>
      </c>
      <c r="F140" s="270">
        <v>45.96</v>
      </c>
      <c r="G140" s="174" t="s">
        <v>1064</v>
      </c>
      <c r="H140" s="175">
        <v>50</v>
      </c>
      <c r="J140" s="49">
        <f t="shared" si="56"/>
        <v>2811521080</v>
      </c>
      <c r="K140" s="212">
        <f t="shared" si="57"/>
        <v>54.07</v>
      </c>
      <c r="L140" s="270">
        <f t="shared" si="53"/>
        <v>45.96</v>
      </c>
      <c r="M140" s="270">
        <f t="shared" si="53"/>
        <v>45.96</v>
      </c>
      <c r="N140" s="270">
        <f t="shared" si="58"/>
        <v>45.959499999999998</v>
      </c>
      <c r="O140" s="259"/>
      <c r="P140" s="249"/>
      <c r="Q140" s="49">
        <v>2810084600</v>
      </c>
      <c r="R140" s="49" t="s">
        <v>585</v>
      </c>
      <c r="S140" s="49">
        <f t="shared" si="42"/>
        <v>888.5</v>
      </c>
      <c r="T140" s="324">
        <v>786.28</v>
      </c>
      <c r="U140" s="353">
        <v>105.47</v>
      </c>
      <c r="X140" s="49">
        <v>2810084600</v>
      </c>
      <c r="Y140" s="49" t="s">
        <v>585</v>
      </c>
      <c r="Z140" s="324">
        <v>786.28</v>
      </c>
      <c r="AB140" s="401">
        <v>2810084600</v>
      </c>
      <c r="AC140" t="s">
        <v>585</v>
      </c>
      <c r="AD140" s="325">
        <v>888.5</v>
      </c>
    </row>
    <row r="141" spans="2:30">
      <c r="B141" s="210">
        <v>2811611080</v>
      </c>
      <c r="C141" s="202"/>
      <c r="D141" s="342">
        <f t="shared" si="54"/>
        <v>88.09</v>
      </c>
      <c r="E141" s="211">
        <f t="shared" si="55"/>
        <v>65.37</v>
      </c>
      <c r="F141" s="270">
        <v>55.56</v>
      </c>
      <c r="G141" s="174" t="s">
        <v>1064</v>
      </c>
      <c r="H141" s="175">
        <v>50</v>
      </c>
      <c r="J141" s="49">
        <f t="shared" si="56"/>
        <v>2811611080</v>
      </c>
      <c r="K141" s="212">
        <f t="shared" si="57"/>
        <v>65.37</v>
      </c>
      <c r="L141" s="270">
        <f t="shared" si="53"/>
        <v>55.56</v>
      </c>
      <c r="M141" s="270">
        <f t="shared" si="53"/>
        <v>55.56</v>
      </c>
      <c r="N141" s="270">
        <f t="shared" si="58"/>
        <v>55.564500000000002</v>
      </c>
      <c r="O141" s="259"/>
      <c r="P141" s="249"/>
      <c r="Q141" s="49">
        <v>2810093810</v>
      </c>
      <c r="R141" s="49" t="s">
        <v>545</v>
      </c>
      <c r="S141" s="49">
        <f t="shared" si="42"/>
        <v>299.42</v>
      </c>
      <c r="T141" s="324">
        <v>302.02</v>
      </c>
      <c r="U141" s="353">
        <v>244.9</v>
      </c>
      <c r="X141" s="49">
        <v>2810093810</v>
      </c>
      <c r="Y141" s="49" t="s">
        <v>545</v>
      </c>
      <c r="Z141" s="324">
        <v>302.02</v>
      </c>
      <c r="AB141" s="401">
        <v>2810093810</v>
      </c>
      <c r="AC141" t="s">
        <v>545</v>
      </c>
      <c r="AD141" s="325">
        <v>299.42</v>
      </c>
    </row>
    <row r="142" spans="2:30">
      <c r="B142" s="210">
        <v>2811621080</v>
      </c>
      <c r="C142" s="202"/>
      <c r="D142" s="342">
        <f t="shared" si="54"/>
        <v>88.06</v>
      </c>
      <c r="E142" s="211">
        <f t="shared" si="55"/>
        <v>67.62</v>
      </c>
      <c r="F142" s="270">
        <v>57.48</v>
      </c>
      <c r="G142" s="174" t="s">
        <v>1064</v>
      </c>
      <c r="H142" s="175">
        <v>63</v>
      </c>
      <c r="J142" s="49">
        <f t="shared" si="56"/>
        <v>2811621080</v>
      </c>
      <c r="K142" s="212">
        <f t="shared" si="57"/>
        <v>67.62</v>
      </c>
      <c r="L142" s="270">
        <f t="shared" si="53"/>
        <v>57.48</v>
      </c>
      <c r="M142" s="270">
        <f t="shared" si="53"/>
        <v>57.48</v>
      </c>
      <c r="N142" s="270">
        <f t="shared" si="58"/>
        <v>57.477000000000004</v>
      </c>
      <c r="O142" s="259"/>
      <c r="P142" s="249"/>
      <c r="Q142" s="49">
        <v>2810103610</v>
      </c>
      <c r="R142" s="49" t="s">
        <v>586</v>
      </c>
      <c r="S142" s="49">
        <f t="shared" si="42"/>
        <v>18.53</v>
      </c>
      <c r="T142" s="324">
        <v>16.399999999999999</v>
      </c>
      <c r="U142" s="353">
        <v>645.29999999999995</v>
      </c>
      <c r="X142" s="49">
        <v>2810103610</v>
      </c>
      <c r="Y142" s="49" t="s">
        <v>586</v>
      </c>
      <c r="Z142" s="324">
        <v>16.399999999999999</v>
      </c>
      <c r="AB142" s="401">
        <v>2810103610</v>
      </c>
      <c r="AC142" t="s">
        <v>586</v>
      </c>
      <c r="AD142" s="325">
        <v>18.53</v>
      </c>
    </row>
    <row r="143" spans="2:30">
      <c r="B143" s="210">
        <v>2811711080</v>
      </c>
      <c r="C143" s="202"/>
      <c r="D143" s="342">
        <f t="shared" si="54"/>
        <v>128.41</v>
      </c>
      <c r="E143" s="211">
        <f t="shared" si="55"/>
        <v>87.07</v>
      </c>
      <c r="F143" s="270">
        <v>74.010000000000005</v>
      </c>
      <c r="G143" s="174" t="s">
        <v>1064</v>
      </c>
      <c r="H143" s="175">
        <v>63</v>
      </c>
      <c r="J143" s="49">
        <f t="shared" si="56"/>
        <v>2811711080</v>
      </c>
      <c r="K143" s="212">
        <f t="shared" si="57"/>
        <v>87.07</v>
      </c>
      <c r="L143" s="270">
        <f t="shared" si="53"/>
        <v>74.010000000000005</v>
      </c>
      <c r="M143" s="270">
        <f t="shared" si="53"/>
        <v>74.010000000000005</v>
      </c>
      <c r="N143" s="270">
        <f t="shared" si="58"/>
        <v>74.009499999999989</v>
      </c>
      <c r="O143" s="259"/>
      <c r="P143" s="249"/>
      <c r="Q143" s="49">
        <v>2810103800</v>
      </c>
      <c r="R143" s="49" t="s">
        <v>587</v>
      </c>
      <c r="S143" s="49">
        <f t="shared" ref="S143:S206" si="59">VLOOKUP(Q143,$AB$13:$AD$982,3,FALSE)</f>
        <v>13.84</v>
      </c>
      <c r="T143" s="324">
        <v>12.25</v>
      </c>
      <c r="U143" s="353">
        <v>775.15</v>
      </c>
      <c r="X143" s="49">
        <v>2810103800</v>
      </c>
      <c r="Y143" s="49" t="s">
        <v>587</v>
      </c>
      <c r="Z143" s="324">
        <v>12.25</v>
      </c>
      <c r="AB143" s="401">
        <v>2810103800</v>
      </c>
      <c r="AC143" t="s">
        <v>587</v>
      </c>
      <c r="AD143" s="325">
        <v>13.84</v>
      </c>
    </row>
    <row r="144" spans="2:30">
      <c r="B144" s="210">
        <v>2811721080</v>
      </c>
      <c r="C144" s="202"/>
      <c r="D144" s="342">
        <f t="shared" si="54"/>
        <v>131.33000000000001</v>
      </c>
      <c r="E144" s="211">
        <f t="shared" si="55"/>
        <v>90.17</v>
      </c>
      <c r="F144" s="270">
        <v>76.64</v>
      </c>
      <c r="G144" s="174" t="s">
        <v>1064</v>
      </c>
      <c r="H144" s="175">
        <v>80</v>
      </c>
      <c r="J144" s="49">
        <f t="shared" si="56"/>
        <v>2811721080</v>
      </c>
      <c r="K144" s="212">
        <f t="shared" si="57"/>
        <v>90.17</v>
      </c>
      <c r="L144" s="270">
        <f t="shared" si="53"/>
        <v>76.64</v>
      </c>
      <c r="M144" s="270">
        <f t="shared" si="53"/>
        <v>76.64</v>
      </c>
      <c r="N144" s="270">
        <f t="shared" si="58"/>
        <v>76.644499999999994</v>
      </c>
      <c r="O144" s="259"/>
      <c r="P144" s="249"/>
      <c r="Q144" s="49">
        <v>2810103810</v>
      </c>
      <c r="R144" s="49" t="s">
        <v>546</v>
      </c>
      <c r="S144" s="49">
        <f t="shared" si="59"/>
        <v>98.06</v>
      </c>
      <c r="T144" s="324">
        <v>100.22</v>
      </c>
      <c r="U144" s="353">
        <v>302.02</v>
      </c>
      <c r="V144">
        <v>15.14</v>
      </c>
      <c r="X144" s="49">
        <v>2810103810</v>
      </c>
      <c r="Y144" s="49" t="s">
        <v>546</v>
      </c>
      <c r="Z144" s="324">
        <v>100.22</v>
      </c>
      <c r="AB144" s="401">
        <v>2810103810</v>
      </c>
      <c r="AC144" t="s">
        <v>546</v>
      </c>
      <c r="AD144" s="325">
        <v>98.06</v>
      </c>
    </row>
    <row r="145" spans="2:30">
      <c r="B145" s="210">
        <v>2811201280</v>
      </c>
      <c r="C145" s="202"/>
      <c r="D145" s="342">
        <f t="shared" si="54"/>
        <v>35.97</v>
      </c>
      <c r="E145" s="211">
        <f t="shared" si="55"/>
        <v>27.04</v>
      </c>
      <c r="F145" s="270">
        <v>22.98</v>
      </c>
      <c r="G145" s="174" t="s">
        <v>1065</v>
      </c>
      <c r="H145" s="175">
        <v>80</v>
      </c>
      <c r="J145" s="49">
        <f t="shared" si="56"/>
        <v>2811201280</v>
      </c>
      <c r="K145" s="212">
        <f t="shared" si="57"/>
        <v>27.04</v>
      </c>
      <c r="L145" s="270">
        <f t="shared" si="53"/>
        <v>22.98</v>
      </c>
      <c r="M145" s="270">
        <f t="shared" si="53"/>
        <v>22.98</v>
      </c>
      <c r="N145" s="270">
        <f t="shared" si="58"/>
        <v>22.983999999999998</v>
      </c>
      <c r="O145" s="259"/>
      <c r="P145" s="249"/>
      <c r="Q145" s="49">
        <v>2810800300</v>
      </c>
      <c r="R145" s="49" t="s">
        <v>590</v>
      </c>
      <c r="S145" s="49">
        <f t="shared" si="59"/>
        <v>189.34</v>
      </c>
      <c r="T145">
        <v>179.56</v>
      </c>
      <c r="U145" s="353">
        <v>16.47</v>
      </c>
      <c r="X145" s="49">
        <v>2810800300</v>
      </c>
      <c r="Y145" s="49" t="s">
        <v>590</v>
      </c>
      <c r="Z145">
        <v>179.56</v>
      </c>
      <c r="AB145" s="401">
        <v>2810105700</v>
      </c>
      <c r="AC145" s="208" t="s">
        <v>1757</v>
      </c>
      <c r="AD145" s="325">
        <v>199.99</v>
      </c>
    </row>
    <row r="146" spans="2:30">
      <c r="B146" s="210">
        <v>2811401280</v>
      </c>
      <c r="C146" s="202"/>
      <c r="D146" s="342">
        <f t="shared" si="54"/>
        <v>56.7</v>
      </c>
      <c r="E146" s="211">
        <f t="shared" si="55"/>
        <v>38.72</v>
      </c>
      <c r="F146" s="270">
        <v>32.909999999999997</v>
      </c>
      <c r="G146" s="174" t="s">
        <v>1067</v>
      </c>
      <c r="H146" s="175" t="s">
        <v>1066</v>
      </c>
      <c r="J146" s="49">
        <f t="shared" si="56"/>
        <v>2811401280</v>
      </c>
      <c r="K146" s="212">
        <f t="shared" si="57"/>
        <v>38.72</v>
      </c>
      <c r="L146" s="270">
        <f t="shared" si="53"/>
        <v>32.909999999999997</v>
      </c>
      <c r="M146" s="270">
        <f t="shared" si="53"/>
        <v>32.909999999999997</v>
      </c>
      <c r="N146" s="270">
        <f t="shared" si="58"/>
        <v>32.911999999999999</v>
      </c>
      <c r="O146" s="259"/>
      <c r="P146" s="249"/>
      <c r="Q146" s="49">
        <v>2810800400</v>
      </c>
      <c r="R146" s="49" t="s">
        <v>591</v>
      </c>
      <c r="S146" s="49">
        <f t="shared" si="59"/>
        <v>198.9</v>
      </c>
      <c r="T146">
        <v>196.02</v>
      </c>
      <c r="U146" s="353">
        <v>12.3</v>
      </c>
      <c r="X146" s="49">
        <v>2810800400</v>
      </c>
      <c r="Y146" s="49" t="s">
        <v>591</v>
      </c>
      <c r="Z146">
        <v>196.02</v>
      </c>
      <c r="AB146" s="401">
        <v>2810115700</v>
      </c>
      <c r="AC146" s="208" t="s">
        <v>1757</v>
      </c>
      <c r="AD146" s="325">
        <v>254.42</v>
      </c>
    </row>
    <row r="147" spans="2:30">
      <c r="B147" s="210">
        <v>2811411280</v>
      </c>
      <c r="C147" s="202"/>
      <c r="D147" s="342">
        <f t="shared" si="54"/>
        <v>60.1</v>
      </c>
      <c r="E147" s="211">
        <f t="shared" si="55"/>
        <v>48.47</v>
      </c>
      <c r="F147" s="270">
        <v>41.2</v>
      </c>
      <c r="G147" s="174" t="s">
        <v>1069</v>
      </c>
      <c r="H147" s="175" t="s">
        <v>1068</v>
      </c>
      <c r="J147" s="49">
        <f t="shared" si="56"/>
        <v>2811411280</v>
      </c>
      <c r="K147" s="212">
        <f t="shared" si="57"/>
        <v>48.47</v>
      </c>
      <c r="L147" s="270">
        <f t="shared" si="53"/>
        <v>41.2</v>
      </c>
      <c r="M147" s="270">
        <f t="shared" si="53"/>
        <v>41.2</v>
      </c>
      <c r="N147" s="270">
        <f t="shared" si="58"/>
        <v>41.1995</v>
      </c>
      <c r="O147" s="259"/>
      <c r="P147" s="249"/>
      <c r="Q147" s="49">
        <v>2810800500</v>
      </c>
      <c r="R147" s="49" t="s">
        <v>592</v>
      </c>
      <c r="S147" s="49">
        <f t="shared" si="59"/>
        <v>221.99</v>
      </c>
      <c r="T147">
        <v>196.45</v>
      </c>
      <c r="U147" s="353">
        <v>100.22</v>
      </c>
      <c r="X147" s="49">
        <v>2810800500</v>
      </c>
      <c r="Y147" s="49" t="s">
        <v>592</v>
      </c>
      <c r="Z147">
        <v>196.45</v>
      </c>
      <c r="AB147" s="401">
        <v>2810205700</v>
      </c>
      <c r="AC147" s="208" t="s">
        <v>1757</v>
      </c>
      <c r="AD147" s="325">
        <v>289.54000000000002</v>
      </c>
    </row>
    <row r="148" spans="2:30">
      <c r="B148" s="210">
        <v>2811501280</v>
      </c>
      <c r="C148" s="202"/>
      <c r="D148" s="342">
        <f t="shared" si="54"/>
        <v>80.930000000000007</v>
      </c>
      <c r="E148" s="211">
        <f t="shared" si="55"/>
        <v>55.62</v>
      </c>
      <c r="F148" s="270">
        <v>47.28</v>
      </c>
      <c r="G148" s="174" t="s">
        <v>1071</v>
      </c>
      <c r="H148" s="175" t="s">
        <v>1070</v>
      </c>
      <c r="J148" s="49">
        <f t="shared" si="56"/>
        <v>2811501280</v>
      </c>
      <c r="K148" s="212">
        <f t="shared" si="57"/>
        <v>55.62</v>
      </c>
      <c r="L148" s="270">
        <f t="shared" si="53"/>
        <v>47.28</v>
      </c>
      <c r="M148" s="270">
        <f t="shared" si="53"/>
        <v>47.28</v>
      </c>
      <c r="N148" s="270">
        <f t="shared" si="58"/>
        <v>47.276999999999994</v>
      </c>
      <c r="O148" s="259"/>
      <c r="P148" s="249"/>
      <c r="Q148" s="49">
        <v>2810802800</v>
      </c>
      <c r="R148" s="49" t="s">
        <v>593</v>
      </c>
      <c r="S148" s="49">
        <f t="shared" si="59"/>
        <v>59.01</v>
      </c>
      <c r="T148">
        <v>52.22</v>
      </c>
      <c r="U148" s="353">
        <v>176.39</v>
      </c>
      <c r="V148">
        <v>16.61</v>
      </c>
      <c r="X148" s="49">
        <v>2810802800</v>
      </c>
      <c r="Y148" s="49" t="s">
        <v>593</v>
      </c>
      <c r="Z148">
        <v>52.22</v>
      </c>
      <c r="AB148" s="401">
        <v>2810215700</v>
      </c>
      <c r="AC148" s="208" t="s">
        <v>1757</v>
      </c>
      <c r="AD148" s="325">
        <v>330.92</v>
      </c>
    </row>
    <row r="149" spans="2:30">
      <c r="B149" s="210">
        <v>2811511280</v>
      </c>
      <c r="C149" s="202"/>
      <c r="D149" s="342">
        <f t="shared" si="54"/>
        <v>82.87</v>
      </c>
      <c r="E149" s="211">
        <f t="shared" si="55"/>
        <v>57.99</v>
      </c>
      <c r="F149" s="270">
        <v>49.29</v>
      </c>
      <c r="G149" s="174" t="s">
        <v>1073</v>
      </c>
      <c r="H149" s="175" t="s">
        <v>1072</v>
      </c>
      <c r="J149" s="49">
        <f t="shared" si="56"/>
        <v>2811511280</v>
      </c>
      <c r="K149" s="212">
        <f t="shared" si="57"/>
        <v>57.99</v>
      </c>
      <c r="L149" s="270">
        <f t="shared" si="53"/>
        <v>49.29</v>
      </c>
      <c r="M149" s="270">
        <f t="shared" si="53"/>
        <v>49.29</v>
      </c>
      <c r="N149" s="270">
        <f t="shared" si="58"/>
        <v>49.291499999999999</v>
      </c>
      <c r="O149" s="259"/>
      <c r="P149" s="249"/>
      <c r="Q149" s="49">
        <v>2810806010</v>
      </c>
      <c r="R149" s="49" t="s">
        <v>1121</v>
      </c>
      <c r="S149" s="49">
        <f t="shared" si="59"/>
        <v>52.05</v>
      </c>
      <c r="T149">
        <v>46.06</v>
      </c>
      <c r="U149" s="353">
        <v>192.57</v>
      </c>
      <c r="X149" s="49">
        <v>2810806010</v>
      </c>
      <c r="Y149" s="49" t="s">
        <v>1121</v>
      </c>
      <c r="Z149">
        <v>46.06</v>
      </c>
      <c r="AB149">
        <v>2810800300</v>
      </c>
      <c r="AC149" t="s">
        <v>590</v>
      </c>
      <c r="AD149" s="325">
        <v>189.34</v>
      </c>
    </row>
    <row r="150" spans="2:30">
      <c r="B150" s="210">
        <v>2811601280</v>
      </c>
      <c r="C150" s="202"/>
      <c r="D150" s="342">
        <f t="shared" si="54"/>
        <v>92.28</v>
      </c>
      <c r="E150" s="211">
        <f t="shared" si="55"/>
        <v>73.87</v>
      </c>
      <c r="F150" s="270">
        <v>62.79</v>
      </c>
      <c r="G150" s="174" t="s">
        <v>1075</v>
      </c>
      <c r="H150" s="175" t="s">
        <v>1074</v>
      </c>
      <c r="J150" s="49">
        <f t="shared" si="56"/>
        <v>2811601280</v>
      </c>
      <c r="K150" s="212">
        <f t="shared" si="57"/>
        <v>73.87</v>
      </c>
      <c r="L150" s="270">
        <f t="shared" si="53"/>
        <v>62.79</v>
      </c>
      <c r="M150" s="270">
        <f t="shared" si="53"/>
        <v>62.79</v>
      </c>
      <c r="N150" s="270">
        <f t="shared" si="58"/>
        <v>62.789500000000004</v>
      </c>
      <c r="O150" s="259"/>
      <c r="P150" s="249"/>
      <c r="Q150" s="49">
        <v>2810806400</v>
      </c>
      <c r="R150" s="49" t="s">
        <v>594</v>
      </c>
      <c r="S150" s="49">
        <f t="shared" si="59"/>
        <v>35.18</v>
      </c>
      <c r="T150" s="324">
        <v>35.799999999999997</v>
      </c>
      <c r="U150" s="353">
        <v>192.97</v>
      </c>
      <c r="X150" s="49">
        <v>2810806400</v>
      </c>
      <c r="Y150" s="49" t="s">
        <v>594</v>
      </c>
      <c r="Z150" s="324">
        <v>35.799999999999997</v>
      </c>
      <c r="AB150">
        <v>2810800400</v>
      </c>
      <c r="AC150" t="s">
        <v>591</v>
      </c>
      <c r="AD150" s="325">
        <v>198.9</v>
      </c>
    </row>
    <row r="151" spans="2:30">
      <c r="B151" s="210">
        <v>2811611280</v>
      </c>
      <c r="C151" s="202"/>
      <c r="D151" s="342">
        <f t="shared" si="54"/>
        <v>93.8</v>
      </c>
      <c r="E151" s="211">
        <f t="shared" si="55"/>
        <v>77.16</v>
      </c>
      <c r="F151" s="270">
        <v>65.59</v>
      </c>
      <c r="G151" s="174" t="s">
        <v>1078</v>
      </c>
      <c r="H151" s="175" t="s">
        <v>1076</v>
      </c>
      <c r="J151" s="49">
        <f t="shared" si="56"/>
        <v>2811611280</v>
      </c>
      <c r="K151" s="212">
        <f t="shared" si="57"/>
        <v>77.16</v>
      </c>
      <c r="L151" s="270">
        <f t="shared" si="53"/>
        <v>65.59</v>
      </c>
      <c r="M151" s="270">
        <f t="shared" si="53"/>
        <v>65.59</v>
      </c>
      <c r="N151" s="270">
        <f t="shared" si="58"/>
        <v>65.585999999999999</v>
      </c>
      <c r="O151" s="259"/>
      <c r="P151" s="249"/>
      <c r="Q151" s="49">
        <v>2810806705</v>
      </c>
      <c r="R151" s="49" t="s">
        <v>1674</v>
      </c>
      <c r="S151" s="49">
        <f t="shared" si="59"/>
        <v>22.46</v>
      </c>
      <c r="T151">
        <v>22.86</v>
      </c>
      <c r="U151" s="353">
        <v>54.45</v>
      </c>
      <c r="X151" s="49">
        <v>2810806705</v>
      </c>
      <c r="Y151" s="49" t="s">
        <v>1674</v>
      </c>
      <c r="Z151">
        <v>22.86</v>
      </c>
      <c r="AB151">
        <v>2810800500</v>
      </c>
      <c r="AC151" t="s">
        <v>592</v>
      </c>
      <c r="AD151" s="325">
        <v>221.99</v>
      </c>
    </row>
    <row r="152" spans="2:30">
      <c r="B152" s="210">
        <v>2811701280</v>
      </c>
      <c r="C152" s="202"/>
      <c r="D152" s="342">
        <f t="shared" si="54"/>
        <v>152.94</v>
      </c>
      <c r="E152" s="211">
        <f t="shared" si="55"/>
        <v>89.94</v>
      </c>
      <c r="F152" s="270">
        <v>76.45</v>
      </c>
      <c r="G152" s="174" t="s">
        <v>1080</v>
      </c>
      <c r="H152" s="175" t="s">
        <v>1079</v>
      </c>
      <c r="J152" s="49">
        <f t="shared" si="56"/>
        <v>2811701280</v>
      </c>
      <c r="K152" s="212">
        <f t="shared" si="57"/>
        <v>89.94</v>
      </c>
      <c r="L152" s="270">
        <f t="shared" si="53"/>
        <v>76.45</v>
      </c>
      <c r="M152" s="270">
        <f t="shared" si="53"/>
        <v>76.45</v>
      </c>
      <c r="N152" s="270">
        <f t="shared" si="58"/>
        <v>76.448999999999998</v>
      </c>
      <c r="O152" s="259"/>
      <c r="P152" s="249"/>
      <c r="Q152" s="49">
        <v>2810816705</v>
      </c>
      <c r="R152" s="49" t="s">
        <v>1675</v>
      </c>
      <c r="S152" s="49">
        <f t="shared" si="59"/>
        <v>22.53</v>
      </c>
      <c r="T152" s="324">
        <v>19.940000000000001</v>
      </c>
      <c r="U152" s="353">
        <v>46.25</v>
      </c>
      <c r="X152" s="49">
        <v>2810816705</v>
      </c>
      <c r="Y152" s="49" t="s">
        <v>1675</v>
      </c>
      <c r="Z152" s="324">
        <v>19.940000000000001</v>
      </c>
      <c r="AB152">
        <v>2810802800</v>
      </c>
      <c r="AC152" t="s">
        <v>593</v>
      </c>
      <c r="AD152" s="325">
        <v>59.01</v>
      </c>
    </row>
    <row r="153" spans="2:30">
      <c r="B153" s="210">
        <v>2811711280</v>
      </c>
      <c r="C153" s="202"/>
      <c r="D153" s="342">
        <f t="shared" si="54"/>
        <v>186.78</v>
      </c>
      <c r="E153" s="211">
        <f t="shared" si="55"/>
        <v>100.65</v>
      </c>
      <c r="F153" s="270">
        <v>85.55</v>
      </c>
      <c r="G153" s="174" t="s">
        <v>1082</v>
      </c>
      <c r="H153" s="175" t="s">
        <v>1081</v>
      </c>
      <c r="J153" s="49">
        <f t="shared" si="56"/>
        <v>2811711280</v>
      </c>
      <c r="K153" s="212">
        <f t="shared" si="57"/>
        <v>100.65</v>
      </c>
      <c r="L153" s="270">
        <f t="shared" si="53"/>
        <v>85.55</v>
      </c>
      <c r="M153" s="270">
        <f t="shared" si="53"/>
        <v>85.55</v>
      </c>
      <c r="N153" s="270">
        <f t="shared" si="58"/>
        <v>85.552500000000009</v>
      </c>
      <c r="O153" s="259"/>
      <c r="P153" s="253"/>
      <c r="Q153" s="49">
        <v>2810820900</v>
      </c>
      <c r="R153" s="49" t="s">
        <v>596</v>
      </c>
      <c r="S153" s="49">
        <f t="shared" si="59"/>
        <v>162.1</v>
      </c>
      <c r="T153">
        <v>164.97</v>
      </c>
      <c r="U153" s="353">
        <v>35.94</v>
      </c>
      <c r="X153" s="49">
        <v>2810820900</v>
      </c>
      <c r="Y153" s="49" t="s">
        <v>596</v>
      </c>
      <c r="Z153">
        <v>164.97</v>
      </c>
      <c r="AB153" s="401">
        <v>2810806010</v>
      </c>
      <c r="AC153" t="s">
        <v>1121</v>
      </c>
      <c r="AD153" s="325">
        <v>52.05</v>
      </c>
    </row>
    <row r="154" spans="2:30">
      <c r="F154" s="329"/>
      <c r="H154" s="175" t="s">
        <v>1083</v>
      </c>
      <c r="K154" s="212"/>
      <c r="L154" s="359"/>
      <c r="M154" s="359"/>
      <c r="N154" s="359"/>
      <c r="O154" s="259"/>
      <c r="P154" s="253"/>
      <c r="Q154" s="49">
        <v>2810825400</v>
      </c>
      <c r="R154" s="49" t="s">
        <v>1723</v>
      </c>
      <c r="S154" s="49">
        <f t="shared" si="59"/>
        <v>249.22</v>
      </c>
      <c r="T154">
        <v>242</v>
      </c>
      <c r="U154" s="353">
        <v>22.43</v>
      </c>
      <c r="X154" s="49">
        <v>2810825400</v>
      </c>
      <c r="Y154" s="49" t="s">
        <v>1723</v>
      </c>
      <c r="Z154">
        <v>242</v>
      </c>
      <c r="AB154" s="401">
        <v>2810806400</v>
      </c>
      <c r="AC154" s="404" t="s">
        <v>594</v>
      </c>
      <c r="AD154" s="325">
        <v>35.18</v>
      </c>
    </row>
    <row r="155" spans="2:30">
      <c r="B155" s="210"/>
      <c r="E155" s="211"/>
      <c r="F155" s="329"/>
      <c r="G155" s="217" t="s">
        <v>1084</v>
      </c>
      <c r="K155" s="212"/>
      <c r="L155" s="359"/>
      <c r="M155" s="359"/>
      <c r="N155" s="359"/>
      <c r="O155" s="259"/>
      <c r="P155" s="253"/>
      <c r="Q155" s="49">
        <v>2810826605</v>
      </c>
      <c r="R155" s="49" t="s">
        <v>597</v>
      </c>
      <c r="S155" s="49">
        <f t="shared" si="59"/>
        <v>553.54</v>
      </c>
      <c r="T155">
        <v>489.86</v>
      </c>
      <c r="U155" s="353">
        <v>19.940000000000001</v>
      </c>
      <c r="V155">
        <v>1070.6300000000001</v>
      </c>
      <c r="X155" s="49">
        <v>2810826605</v>
      </c>
      <c r="Y155" s="49" t="s">
        <v>597</v>
      </c>
      <c r="Z155">
        <v>489.86</v>
      </c>
      <c r="AB155" s="401">
        <v>2810806705</v>
      </c>
      <c r="AC155" t="s">
        <v>1674</v>
      </c>
      <c r="AD155" s="325">
        <v>22.46</v>
      </c>
    </row>
    <row r="156" spans="2:30">
      <c r="B156" s="210">
        <v>2811811080</v>
      </c>
      <c r="D156" s="342">
        <f t="shared" ref="D156:D179" si="60">VLOOKUP(B156,$X$13:$Z$620,3,FALSE)</f>
        <v>185.81</v>
      </c>
      <c r="E156" s="211">
        <f t="shared" ref="E156:E179" si="61">VLOOKUP(B156,$Q$14:$U$1164,3,FALSE)</f>
        <v>211.95</v>
      </c>
      <c r="F156" s="270">
        <v>180.16</v>
      </c>
      <c r="G156" s="216" t="s">
        <v>1085</v>
      </c>
      <c r="J156" s="49">
        <f t="shared" ref="J156:J179" si="62">B156*$K$13</f>
        <v>2811811080</v>
      </c>
      <c r="K156" s="212">
        <f t="shared" ref="K156:K179" si="63">VLOOKUP(J156,$Q$14:$U$1164,3,FALSE)</f>
        <v>211.95</v>
      </c>
      <c r="L156" s="270">
        <f t="shared" ref="L156:M221" si="64">ROUND(M156,2)</f>
        <v>180.16</v>
      </c>
      <c r="M156" s="270">
        <f t="shared" si="64"/>
        <v>180.16</v>
      </c>
      <c r="N156" s="270">
        <f t="shared" ref="N156:N179" si="65">K156*$N$13</f>
        <v>180.1575</v>
      </c>
      <c r="O156" s="259"/>
      <c r="P156" s="253"/>
      <c r="Q156" s="49">
        <v>2810836705</v>
      </c>
      <c r="R156" s="49" t="s">
        <v>598</v>
      </c>
      <c r="S156" s="49">
        <f t="shared" si="59"/>
        <v>25.48</v>
      </c>
      <c r="T156">
        <v>25.93</v>
      </c>
      <c r="U156" s="353">
        <v>162.06</v>
      </c>
      <c r="V156">
        <v>28.28</v>
      </c>
      <c r="X156" s="49">
        <v>2810836705</v>
      </c>
      <c r="Y156" s="49" t="s">
        <v>598</v>
      </c>
      <c r="Z156">
        <v>25.93</v>
      </c>
      <c r="AB156" s="401">
        <v>2810816705</v>
      </c>
      <c r="AC156" t="s">
        <v>1675</v>
      </c>
      <c r="AD156" s="325">
        <v>22.53</v>
      </c>
    </row>
    <row r="157" spans="2:30">
      <c r="B157" s="210">
        <v>2811811180</v>
      </c>
      <c r="D157" s="342">
        <f t="shared" si="60"/>
        <v>187.33</v>
      </c>
      <c r="E157" s="211">
        <f t="shared" si="61"/>
        <v>212.33</v>
      </c>
      <c r="F157" s="270">
        <v>180.48</v>
      </c>
      <c r="G157" s="216" t="s">
        <v>1086</v>
      </c>
      <c r="J157" s="49">
        <f t="shared" si="62"/>
        <v>2811811180</v>
      </c>
      <c r="K157" s="212">
        <f t="shared" si="63"/>
        <v>212.33</v>
      </c>
      <c r="L157" s="270">
        <f t="shared" si="64"/>
        <v>180.48</v>
      </c>
      <c r="M157" s="270">
        <f t="shared" si="64"/>
        <v>180.48</v>
      </c>
      <c r="N157" s="270">
        <f t="shared" si="65"/>
        <v>180.48050000000001</v>
      </c>
      <c r="O157" s="259"/>
      <c r="P157" s="253"/>
      <c r="Q157" s="49">
        <v>2810850700</v>
      </c>
      <c r="R157" s="49" t="s">
        <v>599</v>
      </c>
      <c r="S157" s="49">
        <f t="shared" si="59"/>
        <v>210.11</v>
      </c>
      <c r="T157">
        <v>202.33</v>
      </c>
      <c r="U157" s="353">
        <v>237.74</v>
      </c>
      <c r="X157" s="49">
        <v>2810850700</v>
      </c>
      <c r="Y157" s="49" t="s">
        <v>599</v>
      </c>
      <c r="Z157">
        <v>202.33</v>
      </c>
      <c r="AB157" s="401">
        <v>2810820900</v>
      </c>
      <c r="AC157" t="s">
        <v>596</v>
      </c>
      <c r="AD157" s="325">
        <v>162.1</v>
      </c>
    </row>
    <row r="158" spans="2:30">
      <c r="B158" s="210">
        <v>2811811280</v>
      </c>
      <c r="D158" s="342">
        <f t="shared" si="60"/>
        <v>185.81</v>
      </c>
      <c r="E158" s="211">
        <f t="shared" si="61"/>
        <v>211.95</v>
      </c>
      <c r="F158" s="270">
        <v>180.16</v>
      </c>
      <c r="G158" s="216" t="s">
        <v>1087</v>
      </c>
      <c r="H158" s="175">
        <v>100</v>
      </c>
      <c r="J158" s="49">
        <f t="shared" si="62"/>
        <v>2811811280</v>
      </c>
      <c r="K158" s="212">
        <f t="shared" si="63"/>
        <v>211.95</v>
      </c>
      <c r="L158" s="270">
        <f t="shared" si="64"/>
        <v>180.16</v>
      </c>
      <c r="M158" s="270">
        <f t="shared" si="64"/>
        <v>180.16</v>
      </c>
      <c r="N158" s="270">
        <f t="shared" si="65"/>
        <v>180.1575</v>
      </c>
      <c r="O158" s="259"/>
      <c r="P158" s="253"/>
      <c r="Q158" s="49">
        <v>2810860700</v>
      </c>
      <c r="R158" s="49" t="s">
        <v>600</v>
      </c>
      <c r="S158" s="49">
        <f t="shared" si="59"/>
        <v>215.05</v>
      </c>
      <c r="T158">
        <v>207.36</v>
      </c>
      <c r="U158" s="353">
        <v>480.85</v>
      </c>
      <c r="X158" s="49">
        <v>2810860700</v>
      </c>
      <c r="Y158" s="49" t="s">
        <v>600</v>
      </c>
      <c r="Z158">
        <v>207.36</v>
      </c>
      <c r="AB158" s="401">
        <v>2810825400</v>
      </c>
      <c r="AC158" t="s">
        <v>1723</v>
      </c>
      <c r="AD158" s="325">
        <v>249.22</v>
      </c>
    </row>
    <row r="159" spans="2:30">
      <c r="B159" s="210">
        <v>2811821080</v>
      </c>
      <c r="D159" s="342">
        <f t="shared" si="60"/>
        <v>204.4</v>
      </c>
      <c r="E159" s="211">
        <f t="shared" si="61"/>
        <v>223.45</v>
      </c>
      <c r="F159" s="270">
        <v>189.93</v>
      </c>
      <c r="G159" s="216" t="s">
        <v>1088</v>
      </c>
      <c r="H159" s="175">
        <v>100</v>
      </c>
      <c r="J159" s="49">
        <f t="shared" si="62"/>
        <v>2811821080</v>
      </c>
      <c r="K159" s="212">
        <f t="shared" si="63"/>
        <v>223.45</v>
      </c>
      <c r="L159" s="270">
        <f t="shared" si="64"/>
        <v>189.93</v>
      </c>
      <c r="M159" s="270">
        <f t="shared" si="64"/>
        <v>189.93</v>
      </c>
      <c r="N159" s="270">
        <f t="shared" si="65"/>
        <v>189.93249999999998</v>
      </c>
      <c r="O159" s="259"/>
      <c r="P159" s="253"/>
      <c r="Q159" s="49">
        <v>2810870700</v>
      </c>
      <c r="R159" s="49" t="s">
        <v>601</v>
      </c>
      <c r="S159" s="49">
        <f t="shared" si="59"/>
        <v>240.07</v>
      </c>
      <c r="T159">
        <v>232.82</v>
      </c>
      <c r="U159" s="353">
        <v>26.04</v>
      </c>
      <c r="X159" s="49">
        <v>2810870700</v>
      </c>
      <c r="Y159" s="49" t="s">
        <v>601</v>
      </c>
      <c r="Z159">
        <v>232.82</v>
      </c>
      <c r="AB159" s="401">
        <v>2810826605</v>
      </c>
      <c r="AC159" t="s">
        <v>597</v>
      </c>
      <c r="AD159" s="325">
        <v>553.54</v>
      </c>
    </row>
    <row r="160" spans="2:30">
      <c r="B160" s="210">
        <v>2811821180</v>
      </c>
      <c r="D160" s="342">
        <f t="shared" si="60"/>
        <v>206.05</v>
      </c>
      <c r="E160" s="211">
        <f t="shared" si="61"/>
        <v>222.8</v>
      </c>
      <c r="F160" s="270">
        <v>189.38</v>
      </c>
      <c r="G160" s="216" t="s">
        <v>1089</v>
      </c>
      <c r="H160" s="175">
        <v>100</v>
      </c>
      <c r="J160" s="49">
        <f t="shared" si="62"/>
        <v>2811821180</v>
      </c>
      <c r="K160" s="212">
        <f t="shared" si="63"/>
        <v>222.8</v>
      </c>
      <c r="L160" s="270">
        <f t="shared" si="64"/>
        <v>189.38</v>
      </c>
      <c r="M160" s="270">
        <f t="shared" si="64"/>
        <v>189.38</v>
      </c>
      <c r="N160" s="270">
        <f t="shared" si="65"/>
        <v>189.38</v>
      </c>
      <c r="O160" s="259"/>
      <c r="P160" s="253"/>
      <c r="Q160" s="49">
        <v>2810872100</v>
      </c>
      <c r="R160" s="49" t="s">
        <v>602</v>
      </c>
      <c r="S160" s="49">
        <f t="shared" si="59"/>
        <v>201.71</v>
      </c>
      <c r="T160">
        <v>198.5</v>
      </c>
      <c r="U160" s="353">
        <v>198.77</v>
      </c>
      <c r="X160" s="49">
        <v>2810872100</v>
      </c>
      <c r="Y160" s="49" t="s">
        <v>602</v>
      </c>
      <c r="Z160">
        <v>198.5</v>
      </c>
      <c r="AB160" s="401">
        <v>2810836705</v>
      </c>
      <c r="AC160" t="s">
        <v>598</v>
      </c>
      <c r="AD160" s="325">
        <v>25.48</v>
      </c>
    </row>
    <row r="161" spans="2:30">
      <c r="B161" s="210">
        <v>2811821280</v>
      </c>
      <c r="D161" s="342">
        <f t="shared" si="60"/>
        <v>204.4</v>
      </c>
      <c r="E161" s="211">
        <f t="shared" si="61"/>
        <v>225.71</v>
      </c>
      <c r="F161" s="270">
        <v>191.85</v>
      </c>
      <c r="G161" s="216" t="s">
        <v>1090</v>
      </c>
      <c r="H161" s="175">
        <v>100</v>
      </c>
      <c r="J161" s="49">
        <f t="shared" si="62"/>
        <v>2811821280</v>
      </c>
      <c r="K161" s="212">
        <f t="shared" si="63"/>
        <v>225.71</v>
      </c>
      <c r="L161" s="270">
        <f t="shared" si="64"/>
        <v>191.85</v>
      </c>
      <c r="M161" s="270">
        <f t="shared" si="64"/>
        <v>191.85</v>
      </c>
      <c r="N161" s="270">
        <f t="shared" si="65"/>
        <v>191.8535</v>
      </c>
      <c r="O161" s="259"/>
      <c r="P161" s="253"/>
      <c r="Q161" s="49">
        <v>2810880200</v>
      </c>
      <c r="R161" s="49" t="s">
        <v>603</v>
      </c>
      <c r="S161" s="49">
        <f t="shared" si="59"/>
        <v>146.49</v>
      </c>
      <c r="T161">
        <v>147.63999999999999</v>
      </c>
      <c r="U161" s="353">
        <v>203.71</v>
      </c>
      <c r="X161" s="49">
        <v>2810880200</v>
      </c>
      <c r="Y161" s="49" t="s">
        <v>603</v>
      </c>
      <c r="Z161">
        <v>147.63999999999999</v>
      </c>
      <c r="AB161" s="401">
        <v>2810850700</v>
      </c>
      <c r="AC161" t="s">
        <v>599</v>
      </c>
      <c r="AD161" s="325">
        <v>210.11</v>
      </c>
    </row>
    <row r="162" spans="2:30">
      <c r="B162" s="210">
        <v>2811841080</v>
      </c>
      <c r="D162" s="342">
        <f t="shared" si="60"/>
        <v>224.82</v>
      </c>
      <c r="E162" s="211">
        <f t="shared" si="61"/>
        <v>232.22</v>
      </c>
      <c r="F162" s="270">
        <v>197.39</v>
      </c>
      <c r="G162" s="216" t="s">
        <v>1091</v>
      </c>
      <c r="H162" s="175">
        <v>100</v>
      </c>
      <c r="J162" s="49">
        <f t="shared" si="62"/>
        <v>2811841080</v>
      </c>
      <c r="K162" s="212">
        <f t="shared" si="63"/>
        <v>232.22</v>
      </c>
      <c r="L162" s="270">
        <f t="shared" si="64"/>
        <v>197.39</v>
      </c>
      <c r="M162" s="270">
        <f t="shared" si="64"/>
        <v>197.39</v>
      </c>
      <c r="N162" s="270">
        <f t="shared" si="65"/>
        <v>197.387</v>
      </c>
      <c r="O162" s="259"/>
      <c r="P162" s="253"/>
      <c r="Q162" s="49">
        <v>2810900200</v>
      </c>
      <c r="R162" s="49" t="s">
        <v>604</v>
      </c>
      <c r="S162" s="49">
        <f t="shared" si="59"/>
        <v>158.13999999999999</v>
      </c>
      <c r="T162">
        <v>156.34</v>
      </c>
      <c r="U162" s="353">
        <v>228.72</v>
      </c>
      <c r="X162" s="49">
        <v>2810900200</v>
      </c>
      <c r="Y162" s="49" t="s">
        <v>604</v>
      </c>
      <c r="Z162">
        <v>156.34</v>
      </c>
      <c r="AB162" s="401">
        <v>2810860700</v>
      </c>
      <c r="AC162" t="s">
        <v>600</v>
      </c>
      <c r="AD162" s="325">
        <v>215.05</v>
      </c>
    </row>
    <row r="163" spans="2:30">
      <c r="B163" s="210">
        <v>2811841180</v>
      </c>
      <c r="D163" s="342">
        <f t="shared" si="60"/>
        <v>226.64</v>
      </c>
      <c r="E163" s="211">
        <f t="shared" si="61"/>
        <v>234</v>
      </c>
      <c r="F163" s="270">
        <v>198.9</v>
      </c>
      <c r="G163" s="216" t="s">
        <v>1092</v>
      </c>
      <c r="H163" s="175">
        <v>100</v>
      </c>
      <c r="J163" s="49">
        <f t="shared" si="62"/>
        <v>2811841180</v>
      </c>
      <c r="K163" s="212">
        <f t="shared" si="63"/>
        <v>234</v>
      </c>
      <c r="L163" s="270">
        <f t="shared" si="64"/>
        <v>198.9</v>
      </c>
      <c r="M163" s="270">
        <f t="shared" si="64"/>
        <v>198.9</v>
      </c>
      <c r="N163" s="270">
        <f t="shared" si="65"/>
        <v>198.9</v>
      </c>
      <c r="O163" s="259"/>
      <c r="P163" s="253"/>
      <c r="Q163" s="49">
        <v>2810900300</v>
      </c>
      <c r="R163" s="49" t="s">
        <v>605</v>
      </c>
      <c r="S163" s="49">
        <f t="shared" si="59"/>
        <v>270.18</v>
      </c>
      <c r="T163">
        <v>241.61</v>
      </c>
      <c r="U163" s="353">
        <v>195</v>
      </c>
      <c r="X163" s="49">
        <v>2810900300</v>
      </c>
      <c r="Y163" s="49" t="s">
        <v>605</v>
      </c>
      <c r="Z163">
        <v>241.61</v>
      </c>
      <c r="AB163" s="401">
        <v>2810870700</v>
      </c>
      <c r="AC163" t="s">
        <v>601</v>
      </c>
      <c r="AD163" s="325">
        <v>240.07</v>
      </c>
    </row>
    <row r="164" spans="2:30">
      <c r="B164" s="210">
        <v>2811841280</v>
      </c>
      <c r="D164" s="342">
        <f t="shared" si="60"/>
        <v>224.82</v>
      </c>
      <c r="E164" s="211">
        <f t="shared" si="61"/>
        <v>232.22</v>
      </c>
      <c r="F164" s="270">
        <v>197.39</v>
      </c>
      <c r="G164" s="216" t="s">
        <v>1093</v>
      </c>
      <c r="H164" s="175">
        <v>100</v>
      </c>
      <c r="J164" s="49">
        <f t="shared" si="62"/>
        <v>2811841280</v>
      </c>
      <c r="K164" s="212">
        <f t="shared" si="63"/>
        <v>232.22</v>
      </c>
      <c r="L164" s="270">
        <f t="shared" si="64"/>
        <v>197.39</v>
      </c>
      <c r="M164" s="270">
        <f t="shared" si="64"/>
        <v>197.39</v>
      </c>
      <c r="N164" s="270">
        <f t="shared" si="65"/>
        <v>197.387</v>
      </c>
      <c r="O164" s="259"/>
      <c r="P164" s="249"/>
      <c r="Q164" s="49">
        <v>2810900400</v>
      </c>
      <c r="R164" s="49" t="s">
        <v>606</v>
      </c>
      <c r="S164" s="49">
        <f t="shared" si="59"/>
        <v>274.69</v>
      </c>
      <c r="T164">
        <v>243.09</v>
      </c>
      <c r="U164" s="353">
        <v>145.03</v>
      </c>
      <c r="X164" s="49">
        <v>2810900400</v>
      </c>
      <c r="Y164" s="49" t="s">
        <v>606</v>
      </c>
      <c r="Z164">
        <v>243.09</v>
      </c>
      <c r="AB164" s="401">
        <v>2810872100</v>
      </c>
      <c r="AC164" t="s">
        <v>602</v>
      </c>
      <c r="AD164" s="325">
        <v>201.71</v>
      </c>
    </row>
    <row r="165" spans="2:30">
      <c r="B165" s="210">
        <v>2811851080</v>
      </c>
      <c r="D165" s="342">
        <f t="shared" si="60"/>
        <v>247.31</v>
      </c>
      <c r="E165" s="211">
        <f t="shared" si="61"/>
        <v>254.31</v>
      </c>
      <c r="F165" s="270">
        <v>216.16</v>
      </c>
      <c r="G165" s="216" t="s">
        <v>1094</v>
      </c>
      <c r="H165" s="175">
        <v>100</v>
      </c>
      <c r="J165" s="49">
        <f t="shared" si="62"/>
        <v>2811851080</v>
      </c>
      <c r="K165" s="212">
        <f t="shared" si="63"/>
        <v>254.31</v>
      </c>
      <c r="L165" s="270">
        <f t="shared" si="64"/>
        <v>216.16</v>
      </c>
      <c r="M165" s="270">
        <f t="shared" si="64"/>
        <v>216.16</v>
      </c>
      <c r="N165" s="270">
        <f t="shared" si="65"/>
        <v>216.1635</v>
      </c>
      <c r="O165" s="259"/>
      <c r="P165" s="249"/>
      <c r="Q165" s="49">
        <v>2810900500</v>
      </c>
      <c r="R165" s="49" t="s">
        <v>607</v>
      </c>
      <c r="S165" s="49">
        <f t="shared" si="59"/>
        <v>304.27999999999997</v>
      </c>
      <c r="T165">
        <v>355.27</v>
      </c>
      <c r="U165" s="353">
        <v>153.58000000000001</v>
      </c>
      <c r="X165" s="49">
        <v>2810900500</v>
      </c>
      <c r="Y165" s="49" t="s">
        <v>607</v>
      </c>
      <c r="Z165">
        <v>355.27</v>
      </c>
      <c r="AB165" s="401">
        <v>2810880200</v>
      </c>
      <c r="AC165" t="s">
        <v>603</v>
      </c>
      <c r="AD165" s="325">
        <v>146.49</v>
      </c>
    </row>
    <row r="166" spans="2:30">
      <c r="B166" s="210">
        <v>2811851180</v>
      </c>
      <c r="D166" s="342">
        <f t="shared" si="60"/>
        <v>249.31</v>
      </c>
      <c r="E166" s="211">
        <f t="shared" si="61"/>
        <v>256.27</v>
      </c>
      <c r="F166" s="270">
        <v>217.83</v>
      </c>
      <c r="G166" s="216" t="s">
        <v>1095</v>
      </c>
      <c r="H166" s="175">
        <v>100</v>
      </c>
      <c r="J166" s="49">
        <f t="shared" si="62"/>
        <v>2811851180</v>
      </c>
      <c r="K166" s="212">
        <f t="shared" si="63"/>
        <v>256.27</v>
      </c>
      <c r="L166" s="270">
        <f t="shared" si="64"/>
        <v>217.83</v>
      </c>
      <c r="M166" s="270">
        <f t="shared" si="64"/>
        <v>217.83</v>
      </c>
      <c r="N166" s="270">
        <f t="shared" si="65"/>
        <v>217.82949999999997</v>
      </c>
      <c r="O166" s="259"/>
      <c r="P166" s="249"/>
      <c r="Q166" s="49">
        <v>2810902210</v>
      </c>
      <c r="R166" s="49" t="s">
        <v>608</v>
      </c>
      <c r="S166" s="49">
        <f t="shared" si="59"/>
        <v>208.12</v>
      </c>
      <c r="T166">
        <v>176.32</v>
      </c>
      <c r="U166" s="353">
        <v>237.34</v>
      </c>
      <c r="X166" s="49">
        <v>2810902210</v>
      </c>
      <c r="Y166" s="49" t="s">
        <v>608</v>
      </c>
      <c r="Z166">
        <v>176.32</v>
      </c>
      <c r="AB166" s="401">
        <v>2810900200</v>
      </c>
      <c r="AC166" t="s">
        <v>604</v>
      </c>
      <c r="AD166" s="325">
        <v>158.13999999999999</v>
      </c>
    </row>
    <row r="167" spans="2:30">
      <c r="B167" s="210">
        <v>2811851280</v>
      </c>
      <c r="D167" s="342">
        <f t="shared" si="60"/>
        <v>247.31</v>
      </c>
      <c r="E167" s="211">
        <f t="shared" si="61"/>
        <v>265.61</v>
      </c>
      <c r="F167" s="270">
        <v>225.77</v>
      </c>
      <c r="G167" s="216" t="s">
        <v>1096</v>
      </c>
      <c r="H167" s="175">
        <v>100</v>
      </c>
      <c r="J167" s="49">
        <f t="shared" si="62"/>
        <v>2811851280</v>
      </c>
      <c r="K167" s="212">
        <f t="shared" si="63"/>
        <v>265.61</v>
      </c>
      <c r="L167" s="270">
        <f t="shared" si="64"/>
        <v>225.77</v>
      </c>
      <c r="M167" s="270">
        <f t="shared" si="64"/>
        <v>225.77</v>
      </c>
      <c r="N167" s="270">
        <f t="shared" si="65"/>
        <v>225.76850000000002</v>
      </c>
      <c r="O167" s="259"/>
      <c r="P167" s="249"/>
      <c r="Q167" s="49">
        <v>2810905100</v>
      </c>
      <c r="R167" s="49" t="s">
        <v>609</v>
      </c>
      <c r="S167" s="49">
        <f t="shared" si="59"/>
        <v>509.22</v>
      </c>
      <c r="T167">
        <v>518.24</v>
      </c>
      <c r="U167" s="353">
        <v>238.8</v>
      </c>
      <c r="X167" s="49">
        <v>2810905100</v>
      </c>
      <c r="Y167" s="49" t="s">
        <v>609</v>
      </c>
      <c r="Z167">
        <v>518.24</v>
      </c>
      <c r="AB167" s="401">
        <v>2810900300</v>
      </c>
      <c r="AC167" t="s">
        <v>605</v>
      </c>
      <c r="AD167" s="325">
        <v>270.18</v>
      </c>
    </row>
    <row r="168" spans="2:30">
      <c r="B168" s="210">
        <v>2811911080</v>
      </c>
      <c r="D168" s="342">
        <f t="shared" si="60"/>
        <v>293.57</v>
      </c>
      <c r="E168" s="211">
        <f t="shared" si="61"/>
        <v>320.43</v>
      </c>
      <c r="F168" s="270">
        <v>272.37</v>
      </c>
      <c r="G168" s="216" t="s">
        <v>1097</v>
      </c>
      <c r="H168" s="175">
        <v>100</v>
      </c>
      <c r="J168" s="49">
        <f t="shared" si="62"/>
        <v>2811911080</v>
      </c>
      <c r="K168" s="212">
        <f t="shared" si="63"/>
        <v>320.43</v>
      </c>
      <c r="L168" s="270">
        <f t="shared" si="64"/>
        <v>272.37</v>
      </c>
      <c r="M168" s="270">
        <f t="shared" si="64"/>
        <v>272.37</v>
      </c>
      <c r="N168" s="270">
        <f t="shared" si="65"/>
        <v>272.3655</v>
      </c>
      <c r="O168" s="259"/>
      <c r="P168" s="249"/>
      <c r="Q168" s="49">
        <v>2810906400</v>
      </c>
      <c r="R168" s="49" t="s">
        <v>610</v>
      </c>
      <c r="S168" s="49">
        <f t="shared" si="59"/>
        <v>46.9</v>
      </c>
      <c r="T168">
        <v>47.72</v>
      </c>
      <c r="U168" s="353">
        <v>349.02</v>
      </c>
      <c r="X168" s="49">
        <v>2810906400</v>
      </c>
      <c r="Y168" s="49" t="s">
        <v>610</v>
      </c>
      <c r="Z168">
        <v>47.72</v>
      </c>
      <c r="AB168" s="401">
        <v>2810900400</v>
      </c>
      <c r="AC168" t="s">
        <v>606</v>
      </c>
      <c r="AD168" s="325">
        <v>274.69</v>
      </c>
    </row>
    <row r="169" spans="2:30">
      <c r="B169" s="210">
        <v>2811911180</v>
      </c>
      <c r="D169" s="342">
        <f t="shared" si="60"/>
        <v>295.95999999999998</v>
      </c>
      <c r="E169" s="211">
        <f t="shared" si="61"/>
        <v>290.82</v>
      </c>
      <c r="F169" s="270">
        <v>247.2</v>
      </c>
      <c r="G169" s="216" t="s">
        <v>1098</v>
      </c>
      <c r="H169" s="175">
        <v>100</v>
      </c>
      <c r="J169" s="49">
        <f t="shared" si="62"/>
        <v>2811911180</v>
      </c>
      <c r="K169" s="212">
        <f t="shared" si="63"/>
        <v>290.82</v>
      </c>
      <c r="L169" s="270">
        <f t="shared" si="64"/>
        <v>247.2</v>
      </c>
      <c r="M169" s="270">
        <f t="shared" si="64"/>
        <v>247.2</v>
      </c>
      <c r="N169" s="270">
        <f t="shared" si="65"/>
        <v>247.19699999999997</v>
      </c>
      <c r="O169" s="259"/>
      <c r="P169" s="249"/>
      <c r="Q169" s="49">
        <v>2810912210</v>
      </c>
      <c r="R169" s="49" t="s">
        <v>611</v>
      </c>
      <c r="S169" s="49">
        <f t="shared" si="59"/>
        <v>225.37</v>
      </c>
      <c r="T169">
        <v>224.18</v>
      </c>
      <c r="U169" s="353">
        <v>173.12</v>
      </c>
      <c r="X169" s="49">
        <v>2810912210</v>
      </c>
      <c r="Y169" s="49" t="s">
        <v>611</v>
      </c>
      <c r="Z169">
        <v>224.18</v>
      </c>
      <c r="AB169" s="401">
        <v>2810900500</v>
      </c>
      <c r="AC169" t="s">
        <v>607</v>
      </c>
      <c r="AD169" s="325">
        <v>304.27999999999997</v>
      </c>
    </row>
    <row r="170" spans="2:30">
      <c r="B170" s="210">
        <v>2811911280</v>
      </c>
      <c r="D170" s="342">
        <f t="shared" si="60"/>
        <v>293.57</v>
      </c>
      <c r="E170" s="211">
        <f t="shared" si="61"/>
        <v>323.13</v>
      </c>
      <c r="F170" s="270">
        <v>274.66000000000003</v>
      </c>
      <c r="G170" s="216" t="s">
        <v>1099</v>
      </c>
      <c r="H170" s="175">
        <v>158</v>
      </c>
      <c r="J170" s="49">
        <f t="shared" si="62"/>
        <v>2811911280</v>
      </c>
      <c r="K170" s="212">
        <f t="shared" si="63"/>
        <v>323.13</v>
      </c>
      <c r="L170" s="270">
        <f t="shared" si="64"/>
        <v>274.66000000000003</v>
      </c>
      <c r="M170" s="270">
        <f t="shared" si="64"/>
        <v>274.66000000000003</v>
      </c>
      <c r="N170" s="270">
        <f t="shared" si="65"/>
        <v>274.66050000000001</v>
      </c>
      <c r="O170" s="259"/>
      <c r="P170" s="249"/>
      <c r="Q170" s="49">
        <v>2810915400</v>
      </c>
      <c r="R170" s="49" t="s">
        <v>595</v>
      </c>
      <c r="S170" s="49">
        <f t="shared" si="59"/>
        <v>278.92</v>
      </c>
      <c r="T170">
        <v>260.85000000000002</v>
      </c>
      <c r="U170" s="353">
        <v>520.82000000000005</v>
      </c>
      <c r="X170" s="49">
        <v>2810915400</v>
      </c>
      <c r="Y170" s="49" t="s">
        <v>595</v>
      </c>
      <c r="Z170">
        <v>260.85000000000002</v>
      </c>
      <c r="AB170" s="401">
        <v>2810902210</v>
      </c>
      <c r="AC170" t="s">
        <v>608</v>
      </c>
      <c r="AD170" s="325">
        <v>208.12</v>
      </c>
    </row>
    <row r="171" spans="2:30">
      <c r="B171" s="210">
        <v>2811921080</v>
      </c>
      <c r="D171" s="342">
        <f t="shared" si="60"/>
        <v>322.95</v>
      </c>
      <c r="E171" s="211">
        <f t="shared" si="61"/>
        <v>338.94</v>
      </c>
      <c r="F171" s="270">
        <v>288.10000000000002</v>
      </c>
      <c r="G171" s="216" t="s">
        <v>1100</v>
      </c>
      <c r="H171" s="175">
        <v>158</v>
      </c>
      <c r="J171" s="49">
        <f t="shared" si="62"/>
        <v>2811921080</v>
      </c>
      <c r="K171" s="212">
        <f t="shared" si="63"/>
        <v>338.94</v>
      </c>
      <c r="L171" s="270">
        <f t="shared" si="64"/>
        <v>288.10000000000002</v>
      </c>
      <c r="M171" s="270">
        <f t="shared" si="64"/>
        <v>288.10000000000002</v>
      </c>
      <c r="N171" s="270">
        <f t="shared" si="65"/>
        <v>288.09899999999999</v>
      </c>
      <c r="O171" s="259"/>
      <c r="P171" s="249"/>
      <c r="Q171" s="49">
        <v>2810920900</v>
      </c>
      <c r="R171" s="49" t="s">
        <v>612</v>
      </c>
      <c r="S171" s="49">
        <f t="shared" si="59"/>
        <v>338.89</v>
      </c>
      <c r="T171">
        <v>421.93</v>
      </c>
      <c r="U171" s="353">
        <v>47.93</v>
      </c>
      <c r="X171" s="49">
        <v>2810920900</v>
      </c>
      <c r="Y171" s="49" t="s">
        <v>612</v>
      </c>
      <c r="Z171">
        <v>421.93</v>
      </c>
      <c r="AB171" s="401">
        <v>2810905100</v>
      </c>
      <c r="AC171" t="s">
        <v>609</v>
      </c>
      <c r="AD171" s="325">
        <v>509.22</v>
      </c>
    </row>
    <row r="172" spans="2:30">
      <c r="B172" s="210">
        <v>2811921180</v>
      </c>
      <c r="D172" s="342">
        <f t="shared" si="60"/>
        <v>325.56</v>
      </c>
      <c r="E172" s="211">
        <f t="shared" si="61"/>
        <v>319.89999999999998</v>
      </c>
      <c r="F172" s="270">
        <v>271.92</v>
      </c>
      <c r="G172" s="216" t="s">
        <v>1101</v>
      </c>
      <c r="H172" s="175">
        <v>158</v>
      </c>
      <c r="J172" s="49">
        <f t="shared" si="62"/>
        <v>2811921180</v>
      </c>
      <c r="K172" s="212">
        <f t="shared" si="63"/>
        <v>319.89999999999998</v>
      </c>
      <c r="L172" s="270">
        <f t="shared" si="64"/>
        <v>271.92</v>
      </c>
      <c r="M172" s="270">
        <f t="shared" si="64"/>
        <v>271.92</v>
      </c>
      <c r="N172" s="270">
        <f t="shared" si="65"/>
        <v>271.91499999999996</v>
      </c>
      <c r="O172" s="259"/>
      <c r="P172" s="249"/>
      <c r="Q172" s="49">
        <v>2810970700</v>
      </c>
      <c r="R172" s="49" t="s">
        <v>613</v>
      </c>
      <c r="S172" s="49">
        <f t="shared" si="59"/>
        <v>250.15</v>
      </c>
      <c r="T172">
        <v>231.58</v>
      </c>
      <c r="U172" s="353">
        <v>220.1</v>
      </c>
      <c r="X172" s="49">
        <v>2810970700</v>
      </c>
      <c r="Y172" s="49" t="s">
        <v>613</v>
      </c>
      <c r="Z172">
        <v>231.58</v>
      </c>
      <c r="AB172" s="401">
        <v>2810906400</v>
      </c>
      <c r="AC172" t="s">
        <v>610</v>
      </c>
      <c r="AD172" s="325">
        <v>46.9</v>
      </c>
    </row>
    <row r="173" spans="2:30">
      <c r="B173" s="210">
        <v>2811921280</v>
      </c>
      <c r="D173" s="342">
        <f t="shared" si="60"/>
        <v>322.95</v>
      </c>
      <c r="E173" s="211">
        <f t="shared" si="61"/>
        <v>342.33</v>
      </c>
      <c r="F173" s="270">
        <v>290.98</v>
      </c>
      <c r="G173" s="216" t="s">
        <v>1102</v>
      </c>
      <c r="H173" s="175">
        <v>158</v>
      </c>
      <c r="J173" s="49">
        <f t="shared" si="62"/>
        <v>2811921280</v>
      </c>
      <c r="K173" s="212">
        <f t="shared" si="63"/>
        <v>342.33</v>
      </c>
      <c r="L173" s="270">
        <f t="shared" si="64"/>
        <v>290.98</v>
      </c>
      <c r="M173" s="270">
        <f t="shared" si="64"/>
        <v>290.98</v>
      </c>
      <c r="N173" s="270">
        <f t="shared" si="65"/>
        <v>290.98050000000001</v>
      </c>
      <c r="O173" s="259"/>
      <c r="P173" s="249"/>
      <c r="Q173" s="49">
        <v>2810980700</v>
      </c>
      <c r="R173" s="49" t="s">
        <v>614</v>
      </c>
      <c r="S173" s="49">
        <f t="shared" si="59"/>
        <v>261.22000000000003</v>
      </c>
      <c r="T173">
        <v>231.58</v>
      </c>
      <c r="U173" s="353">
        <v>256.25</v>
      </c>
      <c r="X173" s="49">
        <v>2810980700</v>
      </c>
      <c r="Y173" s="49" t="s">
        <v>614</v>
      </c>
      <c r="Z173">
        <v>231.58</v>
      </c>
      <c r="AB173" s="401">
        <v>2810912210</v>
      </c>
      <c r="AC173" t="s">
        <v>611</v>
      </c>
      <c r="AD173" s="325">
        <v>225.37</v>
      </c>
    </row>
    <row r="174" spans="2:30">
      <c r="B174" s="210">
        <v>2811941080</v>
      </c>
      <c r="D174" s="342">
        <f t="shared" si="60"/>
        <v>355.21</v>
      </c>
      <c r="E174" s="211">
        <f t="shared" si="61"/>
        <v>371.63</v>
      </c>
      <c r="F174" s="270">
        <v>315.89</v>
      </c>
      <c r="G174" s="216" t="s">
        <v>1103</v>
      </c>
      <c r="H174" s="175">
        <v>158</v>
      </c>
      <c r="J174" s="49">
        <f t="shared" si="62"/>
        <v>2811941080</v>
      </c>
      <c r="K174" s="212">
        <f t="shared" si="63"/>
        <v>371.63</v>
      </c>
      <c r="L174" s="270">
        <f t="shared" si="64"/>
        <v>315.89</v>
      </c>
      <c r="M174" s="270">
        <f t="shared" si="64"/>
        <v>315.89</v>
      </c>
      <c r="N174" s="270">
        <f t="shared" si="65"/>
        <v>315.88549999999998</v>
      </c>
      <c r="O174" s="259"/>
      <c r="P174" s="249"/>
      <c r="Q174" s="49">
        <v>2810981600</v>
      </c>
      <c r="R174" s="49" t="s">
        <v>615</v>
      </c>
      <c r="S174" s="49">
        <f t="shared" si="59"/>
        <v>164.77</v>
      </c>
      <c r="T174">
        <v>115.81</v>
      </c>
      <c r="U174" s="353">
        <v>414.48</v>
      </c>
      <c r="X174" s="49">
        <v>2810981600</v>
      </c>
      <c r="Y174" s="49" t="s">
        <v>615</v>
      </c>
      <c r="Z174">
        <v>115.81</v>
      </c>
      <c r="AB174" s="401">
        <v>2810915400</v>
      </c>
      <c r="AC174" t="s">
        <v>595</v>
      </c>
      <c r="AD174" s="325">
        <v>278.92</v>
      </c>
    </row>
    <row r="175" spans="2:30">
      <c r="B175" s="210">
        <v>2811941180</v>
      </c>
      <c r="D175" s="342">
        <f t="shared" si="60"/>
        <v>358.1</v>
      </c>
      <c r="E175" s="211">
        <f t="shared" si="61"/>
        <v>351.87</v>
      </c>
      <c r="F175" s="270">
        <v>299.08999999999997</v>
      </c>
      <c r="G175" s="216" t="s">
        <v>1104</v>
      </c>
      <c r="H175" s="175">
        <v>158</v>
      </c>
      <c r="J175" s="49">
        <f t="shared" si="62"/>
        <v>2811941180</v>
      </c>
      <c r="K175" s="212">
        <f t="shared" si="63"/>
        <v>351.87</v>
      </c>
      <c r="L175" s="270">
        <f t="shared" si="64"/>
        <v>299.08999999999997</v>
      </c>
      <c r="M175" s="270">
        <f t="shared" si="64"/>
        <v>299.08999999999997</v>
      </c>
      <c r="N175" s="270">
        <f t="shared" si="65"/>
        <v>299.08949999999999</v>
      </c>
      <c r="O175" s="259"/>
      <c r="P175" s="249"/>
      <c r="Q175" s="49">
        <v>2810982100</v>
      </c>
      <c r="R175" s="49" t="s">
        <v>616</v>
      </c>
      <c r="S175" s="49">
        <f t="shared" si="59"/>
        <v>195.52</v>
      </c>
      <c r="T175">
        <v>173.69</v>
      </c>
      <c r="U175" s="353">
        <v>227.49</v>
      </c>
      <c r="X175" s="49">
        <v>2810982100</v>
      </c>
      <c r="Y175" s="49" t="s">
        <v>616</v>
      </c>
      <c r="Z175">
        <v>173.69</v>
      </c>
      <c r="AB175" s="401">
        <v>2810920900</v>
      </c>
      <c r="AC175" t="s">
        <v>612</v>
      </c>
      <c r="AD175" s="325">
        <v>338.89</v>
      </c>
    </row>
    <row r="176" spans="2:30">
      <c r="B176" s="210">
        <v>2811941280</v>
      </c>
      <c r="D176" s="342">
        <f t="shared" si="60"/>
        <v>355.21</v>
      </c>
      <c r="E176" s="211">
        <f t="shared" si="61"/>
        <v>382.93</v>
      </c>
      <c r="F176" s="270">
        <v>325.49</v>
      </c>
      <c r="G176" s="216" t="s">
        <v>1105</v>
      </c>
      <c r="H176" s="175">
        <v>158</v>
      </c>
      <c r="J176" s="49">
        <f t="shared" si="62"/>
        <v>2811941280</v>
      </c>
      <c r="K176" s="212">
        <f t="shared" si="63"/>
        <v>382.93</v>
      </c>
      <c r="L176" s="270">
        <f t="shared" si="64"/>
        <v>325.49</v>
      </c>
      <c r="M176" s="270">
        <f t="shared" si="64"/>
        <v>325.49</v>
      </c>
      <c r="N176" s="270">
        <f t="shared" si="65"/>
        <v>325.4905</v>
      </c>
      <c r="O176" s="259"/>
      <c r="P176" s="249"/>
      <c r="Q176" s="49">
        <v>2811000980</v>
      </c>
      <c r="R176" s="49" t="s">
        <v>617</v>
      </c>
      <c r="S176" s="49">
        <f t="shared" si="59"/>
        <v>91.99</v>
      </c>
      <c r="T176">
        <v>84.68</v>
      </c>
      <c r="U176" s="353">
        <v>227.49</v>
      </c>
      <c r="X176" s="49">
        <v>2811000980</v>
      </c>
      <c r="Y176" s="49" t="s">
        <v>617</v>
      </c>
      <c r="Z176">
        <v>84.68</v>
      </c>
      <c r="AB176" s="401">
        <v>2810970700</v>
      </c>
      <c r="AC176" t="s">
        <v>613</v>
      </c>
      <c r="AD176" s="325">
        <v>250.15</v>
      </c>
    </row>
    <row r="177" spans="2:30">
      <c r="B177" s="210">
        <v>2811951080</v>
      </c>
      <c r="D177" s="342">
        <f t="shared" si="60"/>
        <v>390.75</v>
      </c>
      <c r="E177" s="211">
        <f t="shared" si="61"/>
        <v>407.65</v>
      </c>
      <c r="F177" s="270">
        <v>346.5</v>
      </c>
      <c r="G177" s="216" t="s">
        <v>1106</v>
      </c>
      <c r="H177" s="175">
        <v>158</v>
      </c>
      <c r="J177" s="49">
        <f t="shared" si="62"/>
        <v>2811951080</v>
      </c>
      <c r="K177" s="212">
        <f t="shared" si="63"/>
        <v>407.65</v>
      </c>
      <c r="L177" s="270">
        <f t="shared" si="64"/>
        <v>346.5</v>
      </c>
      <c r="M177" s="270">
        <f t="shared" si="64"/>
        <v>346.5</v>
      </c>
      <c r="N177" s="270">
        <f t="shared" si="65"/>
        <v>346.5025</v>
      </c>
      <c r="O177" s="259"/>
      <c r="P177" s="249"/>
      <c r="Q177" s="49">
        <v>2811002080</v>
      </c>
      <c r="R177" s="49" t="s">
        <v>618</v>
      </c>
      <c r="S177" s="49">
        <f t="shared" si="59"/>
        <v>50.77</v>
      </c>
      <c r="T177">
        <v>53.07</v>
      </c>
      <c r="U177" s="353">
        <v>113.76</v>
      </c>
      <c r="X177" s="49">
        <v>2811002080</v>
      </c>
      <c r="Y177" s="49" t="s">
        <v>618</v>
      </c>
      <c r="Z177">
        <v>53.07</v>
      </c>
      <c r="AB177" s="401">
        <v>2810980700</v>
      </c>
      <c r="AC177" t="s">
        <v>614</v>
      </c>
      <c r="AD177" s="325">
        <v>261.22000000000003</v>
      </c>
    </row>
    <row r="178" spans="2:30">
      <c r="B178" s="210">
        <v>2811951180</v>
      </c>
      <c r="D178" s="342">
        <f t="shared" si="60"/>
        <v>393.9</v>
      </c>
      <c r="E178" s="211">
        <f t="shared" si="61"/>
        <v>387.05</v>
      </c>
      <c r="F178" s="270">
        <v>328.99</v>
      </c>
      <c r="G178" s="216" t="s">
        <v>1107</v>
      </c>
      <c r="H178" s="175">
        <v>158</v>
      </c>
      <c r="J178" s="49">
        <f t="shared" si="62"/>
        <v>2811951180</v>
      </c>
      <c r="K178" s="212">
        <f t="shared" si="63"/>
        <v>387.05</v>
      </c>
      <c r="L178" s="270">
        <f t="shared" si="64"/>
        <v>328.99</v>
      </c>
      <c r="M178" s="270">
        <f t="shared" si="64"/>
        <v>328.99</v>
      </c>
      <c r="N178" s="270">
        <f t="shared" si="65"/>
        <v>328.99250000000001</v>
      </c>
      <c r="O178" s="259"/>
      <c r="P178" s="249"/>
      <c r="Q178" s="49">
        <v>2811002580</v>
      </c>
      <c r="S178" s="49">
        <f t="shared" si="59"/>
        <v>44.68</v>
      </c>
      <c r="T178">
        <v>40.619999999999997</v>
      </c>
      <c r="U178" s="353">
        <v>170.63</v>
      </c>
      <c r="X178" s="49">
        <v>2811002580</v>
      </c>
      <c r="Y178" s="49"/>
      <c r="Z178">
        <v>40.619999999999997</v>
      </c>
      <c r="AB178" s="401">
        <v>2810981600</v>
      </c>
      <c r="AC178" t="s">
        <v>615</v>
      </c>
      <c r="AD178" s="325">
        <v>164.77</v>
      </c>
    </row>
    <row r="179" spans="2:30">
      <c r="B179" s="210">
        <v>2811951280</v>
      </c>
      <c r="D179" s="342">
        <f t="shared" si="60"/>
        <v>390.75</v>
      </c>
      <c r="E179" s="211">
        <f t="shared" si="61"/>
        <v>417.82</v>
      </c>
      <c r="F179" s="270">
        <v>355.15</v>
      </c>
      <c r="G179" s="216" t="s">
        <v>1108</v>
      </c>
      <c r="H179" s="175">
        <v>158</v>
      </c>
      <c r="J179" s="49">
        <f t="shared" si="62"/>
        <v>2811951280</v>
      </c>
      <c r="K179" s="212">
        <f t="shared" si="63"/>
        <v>417.82</v>
      </c>
      <c r="L179" s="270">
        <f t="shared" si="64"/>
        <v>355.15</v>
      </c>
      <c r="M179" s="270">
        <f t="shared" si="64"/>
        <v>355.15</v>
      </c>
      <c r="N179" s="270">
        <f t="shared" si="65"/>
        <v>355.14699999999999</v>
      </c>
      <c r="O179" s="259"/>
      <c r="P179" s="253"/>
      <c r="Q179" s="49">
        <v>2811002680</v>
      </c>
      <c r="R179" s="49" t="s">
        <v>619</v>
      </c>
      <c r="S179" s="49">
        <f t="shared" si="59"/>
        <v>44.73</v>
      </c>
      <c r="T179">
        <v>46.76</v>
      </c>
      <c r="U179" s="353">
        <v>85.04</v>
      </c>
      <c r="X179" s="49">
        <v>2811002680</v>
      </c>
      <c r="Y179" s="49" t="s">
        <v>619</v>
      </c>
      <c r="Z179">
        <v>46.76</v>
      </c>
      <c r="AB179" s="401">
        <v>2810982100</v>
      </c>
      <c r="AC179" t="s">
        <v>616</v>
      </c>
      <c r="AD179" s="325">
        <v>195.52</v>
      </c>
    </row>
    <row r="180" spans="2:30">
      <c r="B180" s="210"/>
      <c r="E180" s="211"/>
      <c r="F180" s="329"/>
      <c r="G180" s="216"/>
      <c r="H180" s="175">
        <v>158</v>
      </c>
      <c r="K180" s="212"/>
      <c r="L180" s="359"/>
      <c r="M180" s="359"/>
      <c r="N180" s="359"/>
      <c r="O180" s="259"/>
      <c r="P180" s="253"/>
      <c r="Q180" s="49">
        <v>2811002710</v>
      </c>
      <c r="R180" s="49" t="s">
        <v>620</v>
      </c>
      <c r="S180" s="49">
        <f t="shared" si="59"/>
        <v>22.42</v>
      </c>
      <c r="T180">
        <v>23.44</v>
      </c>
      <c r="U180" s="353">
        <v>53.31</v>
      </c>
      <c r="X180" s="49">
        <v>2811002710</v>
      </c>
      <c r="Y180" s="49" t="s">
        <v>620</v>
      </c>
      <c r="Z180">
        <v>23.44</v>
      </c>
      <c r="AB180" s="401">
        <v>2811000980</v>
      </c>
      <c r="AC180" t="s">
        <v>617</v>
      </c>
      <c r="AD180" s="325">
        <v>91.99</v>
      </c>
    </row>
    <row r="181" spans="2:30">
      <c r="B181" s="210">
        <v>2811101880</v>
      </c>
      <c r="C181" s="202"/>
      <c r="D181" s="342">
        <f t="shared" ref="D181:D199" si="66">VLOOKUP(B181,$X$13:$Z$620,3,FALSE)</f>
        <v>35.75</v>
      </c>
      <c r="E181" s="211">
        <f t="shared" ref="E181:E199" si="67">VLOOKUP(B181,$Q$14:$U$1164,3,FALSE)</f>
        <v>23.42</v>
      </c>
      <c r="F181" s="270">
        <v>19.91</v>
      </c>
      <c r="G181" s="174" t="s">
        <v>1109</v>
      </c>
      <c r="J181" s="49">
        <f t="shared" ref="J181:J199" si="68">B181*$K$13</f>
        <v>2811101880</v>
      </c>
      <c r="K181" s="212">
        <f t="shared" ref="K181:K199" si="69">VLOOKUP(J181,$Q$14:$U$1164,3,FALSE)</f>
        <v>23.42</v>
      </c>
      <c r="L181" s="270">
        <v>19.91</v>
      </c>
      <c r="M181" s="270">
        <f t="shared" si="64"/>
        <v>19.91</v>
      </c>
      <c r="N181" s="270">
        <f t="shared" ref="N181:N199" si="70">K181*$N$13</f>
        <v>19.907</v>
      </c>
      <c r="O181" s="259"/>
      <c r="P181" s="253"/>
      <c r="Q181" s="49">
        <v>2811002880</v>
      </c>
      <c r="R181" s="49" t="s">
        <v>621</v>
      </c>
      <c r="S181" s="49">
        <f t="shared" si="59"/>
        <v>335.16</v>
      </c>
      <c r="T181">
        <v>329.31</v>
      </c>
      <c r="U181" s="353">
        <v>40.799999999999997</v>
      </c>
      <c r="X181" s="49">
        <v>2811002880</v>
      </c>
      <c r="Y181" s="49" t="s">
        <v>621</v>
      </c>
      <c r="Z181">
        <v>329.31</v>
      </c>
      <c r="AB181" s="401">
        <v>2811002080</v>
      </c>
      <c r="AC181" t="s">
        <v>618</v>
      </c>
      <c r="AD181" s="325">
        <v>50.77</v>
      </c>
    </row>
    <row r="182" spans="2:30">
      <c r="B182" s="210">
        <v>2811111880</v>
      </c>
      <c r="C182" s="202"/>
      <c r="D182" s="342">
        <f t="shared" si="66"/>
        <v>42.15</v>
      </c>
      <c r="E182" s="211">
        <f t="shared" si="67"/>
        <v>27.82</v>
      </c>
      <c r="F182" s="270">
        <v>23.65</v>
      </c>
      <c r="G182" s="174" t="s">
        <v>1109</v>
      </c>
      <c r="H182" s="175">
        <v>20</v>
      </c>
      <c r="J182" s="49">
        <f t="shared" si="68"/>
        <v>2811111880</v>
      </c>
      <c r="K182" s="212">
        <f t="shared" si="69"/>
        <v>27.82</v>
      </c>
      <c r="L182" s="270">
        <v>23.65</v>
      </c>
      <c r="M182" s="270">
        <f t="shared" si="64"/>
        <v>23.65</v>
      </c>
      <c r="N182" s="270">
        <f t="shared" si="70"/>
        <v>23.646999999999998</v>
      </c>
      <c r="O182" s="259"/>
      <c r="P182" s="249"/>
      <c r="Q182" s="49">
        <v>2811004500</v>
      </c>
      <c r="R182" s="49" t="s">
        <v>622</v>
      </c>
      <c r="S182" s="49">
        <f t="shared" si="59"/>
        <v>522.53</v>
      </c>
      <c r="T182">
        <v>423.55</v>
      </c>
      <c r="U182" s="353">
        <v>46.98</v>
      </c>
      <c r="X182" s="49">
        <v>2811004500</v>
      </c>
      <c r="Y182" s="49" t="s">
        <v>622</v>
      </c>
      <c r="Z182">
        <v>423.55</v>
      </c>
      <c r="AB182" s="401">
        <v>2811002580</v>
      </c>
      <c r="AC182" t="s">
        <v>1758</v>
      </c>
      <c r="AD182" s="325">
        <v>44.68</v>
      </c>
    </row>
    <row r="183" spans="2:30">
      <c r="B183" s="210">
        <v>2811211880</v>
      </c>
      <c r="C183" s="202"/>
      <c r="D183" s="342">
        <f t="shared" si="66"/>
        <v>44.52</v>
      </c>
      <c r="E183" s="211">
        <f t="shared" si="67"/>
        <v>42.58</v>
      </c>
      <c r="F183" s="270">
        <v>36.19</v>
      </c>
      <c r="G183" s="174" t="s">
        <v>1109</v>
      </c>
      <c r="H183" s="175">
        <v>20</v>
      </c>
      <c r="J183" s="49">
        <f t="shared" si="68"/>
        <v>2811211880</v>
      </c>
      <c r="K183" s="212">
        <f t="shared" si="69"/>
        <v>42.58</v>
      </c>
      <c r="L183" s="270">
        <v>36.19</v>
      </c>
      <c r="M183" s="270">
        <f t="shared" si="64"/>
        <v>36.19</v>
      </c>
      <c r="N183" s="270">
        <f t="shared" si="70"/>
        <v>36.192999999999998</v>
      </c>
      <c r="O183" s="259"/>
      <c r="P183" s="253"/>
      <c r="Q183" s="49">
        <v>2811007502</v>
      </c>
      <c r="R183" s="49" t="s">
        <v>623</v>
      </c>
      <c r="S183" s="49">
        <f t="shared" si="59"/>
        <v>9.16</v>
      </c>
      <c r="T183">
        <v>9.58</v>
      </c>
      <c r="U183" s="353">
        <v>23.53</v>
      </c>
      <c r="X183" s="49">
        <v>2811007502</v>
      </c>
      <c r="Y183" s="49" t="s">
        <v>623</v>
      </c>
      <c r="Z183">
        <v>9.58</v>
      </c>
      <c r="AB183" s="405">
        <v>2811002680</v>
      </c>
      <c r="AC183" s="49" t="s">
        <v>619</v>
      </c>
      <c r="AD183" s="325">
        <v>44.73</v>
      </c>
    </row>
    <row r="184" spans="2:30">
      <c r="B184" s="210">
        <v>2811221880</v>
      </c>
      <c r="C184" s="202"/>
      <c r="D184" s="342">
        <f t="shared" si="66"/>
        <v>60.8</v>
      </c>
      <c r="E184" s="211">
        <f t="shared" si="67"/>
        <v>51.13</v>
      </c>
      <c r="F184" s="270">
        <v>43.46</v>
      </c>
      <c r="G184" s="174" t="s">
        <v>1109</v>
      </c>
      <c r="H184" s="175">
        <v>25</v>
      </c>
      <c r="J184" s="49">
        <f t="shared" si="68"/>
        <v>2811221880</v>
      </c>
      <c r="K184" s="212">
        <f t="shared" si="69"/>
        <v>51.13</v>
      </c>
      <c r="L184" s="270">
        <v>43.46</v>
      </c>
      <c r="M184" s="270">
        <f t="shared" si="64"/>
        <v>43.46</v>
      </c>
      <c r="N184" s="270">
        <f t="shared" si="70"/>
        <v>43.460500000000003</v>
      </c>
      <c r="O184" s="259"/>
      <c r="P184" s="249"/>
      <c r="Q184" s="49">
        <v>2811007700</v>
      </c>
      <c r="R184" s="49" t="s">
        <v>624</v>
      </c>
      <c r="S184" s="49">
        <f t="shared" si="59"/>
        <v>11.86</v>
      </c>
      <c r="T184">
        <v>12.4</v>
      </c>
      <c r="U184" s="353">
        <v>343.31</v>
      </c>
      <c r="X184" s="49">
        <v>2811007700</v>
      </c>
      <c r="Y184" s="49" t="s">
        <v>624</v>
      </c>
      <c r="Z184">
        <v>12.4</v>
      </c>
      <c r="AB184" s="401">
        <v>2811002710</v>
      </c>
      <c r="AC184" t="s">
        <v>620</v>
      </c>
      <c r="AD184" s="325">
        <v>22.42</v>
      </c>
    </row>
    <row r="185" spans="2:30">
      <c r="B185" s="210">
        <v>2811431880</v>
      </c>
      <c r="C185" s="202"/>
      <c r="D185" s="342">
        <f t="shared" si="66"/>
        <v>85.53</v>
      </c>
      <c r="E185" s="211">
        <f t="shared" si="67"/>
        <v>69.739999999999995</v>
      </c>
      <c r="F185" s="270">
        <v>59.28</v>
      </c>
      <c r="G185" s="174" t="s">
        <v>1109</v>
      </c>
      <c r="H185" s="175">
        <v>25</v>
      </c>
      <c r="J185" s="49">
        <f t="shared" si="68"/>
        <v>2811431880</v>
      </c>
      <c r="K185" s="212">
        <f t="shared" si="69"/>
        <v>69.739999999999995</v>
      </c>
      <c r="L185" s="270">
        <v>59.28</v>
      </c>
      <c r="M185" s="270">
        <f t="shared" si="64"/>
        <v>59.28</v>
      </c>
      <c r="N185" s="270">
        <f t="shared" si="70"/>
        <v>59.278999999999996</v>
      </c>
      <c r="O185" s="259"/>
      <c r="P185" s="249"/>
      <c r="Q185" s="49">
        <v>2811007900</v>
      </c>
      <c r="R185" s="49" t="s">
        <v>625</v>
      </c>
      <c r="S185" s="49">
        <f t="shared" si="59"/>
        <v>15.83</v>
      </c>
      <c r="T185">
        <v>16.55</v>
      </c>
      <c r="U185" s="353">
        <v>405.01</v>
      </c>
      <c r="X185" s="49">
        <v>2811007900</v>
      </c>
      <c r="Y185" s="49" t="s">
        <v>625</v>
      </c>
      <c r="Z185">
        <v>16.55</v>
      </c>
      <c r="AB185" s="401">
        <v>2811002880</v>
      </c>
      <c r="AC185" t="s">
        <v>621</v>
      </c>
      <c r="AD185" s="325">
        <v>335.16</v>
      </c>
    </row>
    <row r="186" spans="2:30">
      <c r="B186" s="210">
        <v>2811441880</v>
      </c>
      <c r="C186" s="202"/>
      <c r="D186" s="342">
        <f t="shared" si="66"/>
        <v>73.400000000000006</v>
      </c>
      <c r="E186" s="211">
        <f t="shared" si="67"/>
        <v>75.38</v>
      </c>
      <c r="F186" s="270">
        <v>64.069999999999993</v>
      </c>
      <c r="G186" s="174" t="s">
        <v>1109</v>
      </c>
      <c r="H186" s="175">
        <v>40</v>
      </c>
      <c r="J186" s="49">
        <f t="shared" si="68"/>
        <v>2811441880</v>
      </c>
      <c r="K186" s="212">
        <f t="shared" si="69"/>
        <v>75.38</v>
      </c>
      <c r="L186" s="270">
        <v>64.069999999999993</v>
      </c>
      <c r="M186" s="270">
        <f t="shared" si="64"/>
        <v>64.069999999999993</v>
      </c>
      <c r="N186" s="270">
        <f t="shared" si="70"/>
        <v>64.072999999999993</v>
      </c>
      <c r="O186" s="259"/>
      <c r="P186" s="249"/>
      <c r="Q186" s="49">
        <v>2811012710</v>
      </c>
      <c r="R186" s="49" t="s">
        <v>626</v>
      </c>
      <c r="S186" s="49">
        <f t="shared" si="59"/>
        <v>44.67</v>
      </c>
      <c r="T186">
        <v>46.7</v>
      </c>
      <c r="U186" s="353">
        <v>9.6300000000000008</v>
      </c>
      <c r="X186" s="49">
        <v>2811012710</v>
      </c>
      <c r="Y186" s="49" t="s">
        <v>626</v>
      </c>
      <c r="Z186">
        <v>46.7</v>
      </c>
      <c r="AB186" s="401">
        <v>2811004500</v>
      </c>
      <c r="AC186" t="s">
        <v>622</v>
      </c>
      <c r="AD186" s="402">
        <v>522.53</v>
      </c>
    </row>
    <row r="187" spans="2:30">
      <c r="B187" s="210">
        <v>2811541880</v>
      </c>
      <c r="C187" s="202"/>
      <c r="D187" s="342">
        <f t="shared" si="66"/>
        <v>91.43</v>
      </c>
      <c r="E187" s="211">
        <f t="shared" si="67"/>
        <v>89.57</v>
      </c>
      <c r="F187" s="270">
        <v>76.13</v>
      </c>
      <c r="G187" s="174" t="s">
        <v>1109</v>
      </c>
      <c r="H187" s="175">
        <v>40</v>
      </c>
      <c r="J187" s="49">
        <f t="shared" si="68"/>
        <v>2811541880</v>
      </c>
      <c r="K187" s="212">
        <f t="shared" si="69"/>
        <v>89.57</v>
      </c>
      <c r="L187" s="270">
        <v>76.13</v>
      </c>
      <c r="M187" s="270">
        <f t="shared" si="64"/>
        <v>76.13</v>
      </c>
      <c r="N187" s="270">
        <f t="shared" si="70"/>
        <v>76.134499999999989</v>
      </c>
      <c r="O187" s="259"/>
      <c r="P187" s="249"/>
      <c r="Q187" s="49">
        <v>2811014900</v>
      </c>
      <c r="R187" s="49" t="s">
        <v>1158</v>
      </c>
      <c r="S187" s="49">
        <f t="shared" si="59"/>
        <v>0.9</v>
      </c>
      <c r="T187">
        <v>1.34</v>
      </c>
      <c r="U187" s="353">
        <v>12.45</v>
      </c>
      <c r="X187" s="49">
        <v>2811014900</v>
      </c>
      <c r="Y187" s="49" t="s">
        <v>1158</v>
      </c>
      <c r="Z187">
        <v>1.34</v>
      </c>
      <c r="AB187" s="401">
        <v>2811007502</v>
      </c>
      <c r="AC187" t="s">
        <v>623</v>
      </c>
      <c r="AD187" s="325">
        <v>9.16</v>
      </c>
    </row>
    <row r="188" spans="2:30">
      <c r="B188" s="210">
        <v>2811551880</v>
      </c>
      <c r="C188" s="202"/>
      <c r="D188" s="342">
        <f t="shared" si="66"/>
        <v>93.87</v>
      </c>
      <c r="E188" s="211">
        <f t="shared" si="67"/>
        <v>92.26</v>
      </c>
      <c r="F188" s="270">
        <v>78.42</v>
      </c>
      <c r="G188" s="174" t="s">
        <v>1109</v>
      </c>
      <c r="H188" s="175">
        <v>50</v>
      </c>
      <c r="J188" s="49">
        <f t="shared" si="68"/>
        <v>2811551880</v>
      </c>
      <c r="K188" s="212">
        <f t="shared" si="69"/>
        <v>92.26</v>
      </c>
      <c r="L188" s="270">
        <v>78.42</v>
      </c>
      <c r="M188" s="270">
        <f t="shared" si="64"/>
        <v>78.42</v>
      </c>
      <c r="N188" s="270">
        <f t="shared" si="70"/>
        <v>78.421000000000006</v>
      </c>
      <c r="O188" s="259"/>
      <c r="P188" s="253"/>
      <c r="Q188" s="49">
        <v>2811017200</v>
      </c>
      <c r="R188" s="49" t="s">
        <v>627</v>
      </c>
      <c r="S188" s="49">
        <f t="shared" si="59"/>
        <v>3.32</v>
      </c>
      <c r="T188">
        <v>3.47</v>
      </c>
      <c r="U188" s="353">
        <v>16.63</v>
      </c>
      <c r="X188" s="49">
        <v>2811017200</v>
      </c>
      <c r="Y188" s="49" t="s">
        <v>627</v>
      </c>
      <c r="Z188">
        <v>3.47</v>
      </c>
      <c r="AB188" s="401">
        <v>2811007700</v>
      </c>
      <c r="AC188" t="s">
        <v>624</v>
      </c>
      <c r="AD188" s="325">
        <v>11.86</v>
      </c>
    </row>
    <row r="189" spans="2:30">
      <c r="B189" s="210">
        <v>2811651890</v>
      </c>
      <c r="D189" s="342">
        <f t="shared" si="66"/>
        <v>176.72</v>
      </c>
      <c r="E189" s="211">
        <f t="shared" si="67"/>
        <v>164.32</v>
      </c>
      <c r="F189" s="270">
        <v>139.66999999999999</v>
      </c>
      <c r="G189" s="216" t="s">
        <v>1110</v>
      </c>
      <c r="H189" s="175">
        <v>50</v>
      </c>
      <c r="J189" s="49">
        <f t="shared" si="68"/>
        <v>2811651890</v>
      </c>
      <c r="K189" s="212">
        <f t="shared" si="69"/>
        <v>164.32</v>
      </c>
      <c r="L189" s="270">
        <v>139.66999999999999</v>
      </c>
      <c r="M189" s="270">
        <f t="shared" si="64"/>
        <v>139.66999999999999</v>
      </c>
      <c r="N189" s="270">
        <f t="shared" si="70"/>
        <v>139.672</v>
      </c>
      <c r="O189" s="259"/>
      <c r="P189" s="253"/>
      <c r="Q189" s="49">
        <v>2811022710</v>
      </c>
      <c r="R189" s="49" t="s">
        <v>628</v>
      </c>
      <c r="S189" s="49">
        <f t="shared" si="59"/>
        <v>61.57</v>
      </c>
      <c r="T189">
        <v>64.36</v>
      </c>
      <c r="U189" s="353">
        <v>46.89</v>
      </c>
      <c r="X189" s="49">
        <v>2811022710</v>
      </c>
      <c r="Y189" s="49" t="s">
        <v>628</v>
      </c>
      <c r="Z189">
        <v>64.36</v>
      </c>
      <c r="AB189" s="405">
        <v>2811007900</v>
      </c>
      <c r="AC189" s="49" t="s">
        <v>625</v>
      </c>
      <c r="AD189" s="325">
        <v>15.83</v>
      </c>
    </row>
    <row r="190" spans="2:30">
      <c r="B190" s="210">
        <v>2811661890</v>
      </c>
      <c r="D190" s="342">
        <f t="shared" si="66"/>
        <v>155.41999999999999</v>
      </c>
      <c r="E190" s="211">
        <f t="shared" si="67"/>
        <v>164.32</v>
      </c>
      <c r="F190" s="270">
        <v>139.66999999999999</v>
      </c>
      <c r="G190" s="216" t="s">
        <v>1111</v>
      </c>
      <c r="H190" s="175">
        <v>63</v>
      </c>
      <c r="J190" s="49">
        <f t="shared" si="68"/>
        <v>2811661890</v>
      </c>
      <c r="K190" s="212">
        <f t="shared" si="69"/>
        <v>164.32</v>
      </c>
      <c r="L190" s="270">
        <v>139.66999999999999</v>
      </c>
      <c r="M190" s="270">
        <f t="shared" si="64"/>
        <v>139.66999999999999</v>
      </c>
      <c r="N190" s="270">
        <f t="shared" si="70"/>
        <v>139.672</v>
      </c>
      <c r="O190" s="259"/>
      <c r="P190" s="249"/>
      <c r="Q190" s="49">
        <v>2811022990</v>
      </c>
      <c r="R190" s="49" t="s">
        <v>629</v>
      </c>
      <c r="S190" s="49">
        <f t="shared" si="59"/>
        <v>3.1</v>
      </c>
      <c r="T190">
        <v>5.79</v>
      </c>
      <c r="U190" s="353">
        <v>1.4</v>
      </c>
      <c r="X190" s="49">
        <v>2811022990</v>
      </c>
      <c r="Y190" s="49" t="s">
        <v>629</v>
      </c>
      <c r="Z190">
        <v>5.79</v>
      </c>
      <c r="AB190" s="401">
        <v>2811012710</v>
      </c>
      <c r="AC190" t="s">
        <v>626</v>
      </c>
      <c r="AD190" s="325">
        <v>44.67</v>
      </c>
    </row>
    <row r="191" spans="2:30">
      <c r="B191" s="210">
        <v>2811761890</v>
      </c>
      <c r="D191" s="342">
        <f t="shared" si="66"/>
        <v>233.04</v>
      </c>
      <c r="E191" s="211">
        <f t="shared" si="67"/>
        <v>205.95</v>
      </c>
      <c r="F191" s="270">
        <v>175.06</v>
      </c>
      <c r="G191" s="216" t="s">
        <v>1112</v>
      </c>
      <c r="H191" s="175">
        <v>63</v>
      </c>
      <c r="J191" s="49">
        <f t="shared" si="68"/>
        <v>2811761890</v>
      </c>
      <c r="K191" s="212">
        <f t="shared" si="69"/>
        <v>205.95</v>
      </c>
      <c r="L191" s="270">
        <v>175.06</v>
      </c>
      <c r="M191" s="270">
        <f t="shared" si="64"/>
        <v>175.06</v>
      </c>
      <c r="N191" s="270">
        <f t="shared" si="70"/>
        <v>175.05749999999998</v>
      </c>
      <c r="O191" s="259"/>
      <c r="P191" s="253"/>
      <c r="Q191" s="49">
        <v>2811024500</v>
      </c>
      <c r="R191" s="49" t="s">
        <v>630</v>
      </c>
      <c r="S191" s="49">
        <f t="shared" si="59"/>
        <v>1040.92</v>
      </c>
      <c r="T191">
        <v>820.18</v>
      </c>
      <c r="U191" s="353">
        <v>3.49</v>
      </c>
      <c r="X191" s="49">
        <v>2811024500</v>
      </c>
      <c r="Y191" s="49" t="s">
        <v>630</v>
      </c>
      <c r="Z191">
        <v>820.18</v>
      </c>
      <c r="AB191" s="401">
        <v>2811014900</v>
      </c>
      <c r="AC191" t="s">
        <v>1158</v>
      </c>
      <c r="AD191" s="402">
        <v>0.9</v>
      </c>
    </row>
    <row r="192" spans="2:30">
      <c r="B192" s="210">
        <v>2811771890</v>
      </c>
      <c r="D192" s="342">
        <f t="shared" si="66"/>
        <v>223.63</v>
      </c>
      <c r="E192" s="211">
        <f t="shared" si="67"/>
        <v>208.21</v>
      </c>
      <c r="F192" s="270">
        <v>176.98</v>
      </c>
      <c r="G192" s="216" t="s">
        <v>1113</v>
      </c>
      <c r="H192" s="175">
        <v>80</v>
      </c>
      <c r="J192" s="49">
        <f t="shared" si="68"/>
        <v>2811771890</v>
      </c>
      <c r="K192" s="212">
        <f t="shared" si="69"/>
        <v>208.21</v>
      </c>
      <c r="L192" s="270">
        <v>176.98</v>
      </c>
      <c r="M192" s="270">
        <f t="shared" si="64"/>
        <v>176.98</v>
      </c>
      <c r="N192" s="270">
        <f t="shared" si="70"/>
        <v>176.9785</v>
      </c>
      <c r="O192" s="259"/>
      <c r="P192" s="253"/>
      <c r="Q192" s="49">
        <v>2811027200</v>
      </c>
      <c r="R192" s="49" t="s">
        <v>631</v>
      </c>
      <c r="S192" s="49">
        <f t="shared" si="59"/>
        <v>3.88</v>
      </c>
      <c r="T192">
        <v>4.0599999999999996</v>
      </c>
      <c r="U192" s="353">
        <v>64.650000000000006</v>
      </c>
      <c r="X192" s="49">
        <v>2811027200</v>
      </c>
      <c r="Y192" s="49" t="s">
        <v>631</v>
      </c>
      <c r="Z192">
        <v>4.0599999999999996</v>
      </c>
      <c r="AB192" s="401">
        <v>2811017200</v>
      </c>
      <c r="AC192" t="s">
        <v>627</v>
      </c>
      <c r="AD192" s="325">
        <v>3.32</v>
      </c>
    </row>
    <row r="193" spans="2:30">
      <c r="B193" s="210">
        <v>2811002080</v>
      </c>
      <c r="C193" s="202"/>
      <c r="D193" s="342">
        <f t="shared" si="66"/>
        <v>53.07</v>
      </c>
      <c r="E193" s="211">
        <f t="shared" si="67"/>
        <v>50.77</v>
      </c>
      <c r="F193" s="270">
        <v>43.15</v>
      </c>
      <c r="G193" s="174" t="s">
        <v>1114</v>
      </c>
      <c r="H193" s="175">
        <v>80</v>
      </c>
      <c r="J193" s="49">
        <f t="shared" si="68"/>
        <v>2811002080</v>
      </c>
      <c r="K193" s="212">
        <f t="shared" si="69"/>
        <v>50.77</v>
      </c>
      <c r="L193" s="270">
        <v>43.15</v>
      </c>
      <c r="M193" s="270">
        <f t="shared" si="64"/>
        <v>43.15</v>
      </c>
      <c r="N193" s="270">
        <f t="shared" si="70"/>
        <v>43.154499999999999</v>
      </c>
      <c r="O193" s="259"/>
      <c r="P193" s="253"/>
      <c r="Q193" s="49">
        <v>2811029800</v>
      </c>
      <c r="R193" s="49" t="s">
        <v>632</v>
      </c>
      <c r="S193" s="49">
        <f t="shared" si="59"/>
        <v>17.89</v>
      </c>
      <c r="T193" s="324">
        <v>16.260000000000002</v>
      </c>
      <c r="U193" s="353">
        <v>5.38</v>
      </c>
      <c r="X193" s="49">
        <v>2811029800</v>
      </c>
      <c r="Y193" s="49" t="s">
        <v>632</v>
      </c>
      <c r="Z193" s="324">
        <v>16.260000000000002</v>
      </c>
      <c r="AB193" s="401">
        <v>2811022710</v>
      </c>
      <c r="AC193" t="s">
        <v>628</v>
      </c>
      <c r="AD193" s="325">
        <v>61.57</v>
      </c>
    </row>
    <row r="194" spans="2:30">
      <c r="B194" s="210">
        <v>2811102080</v>
      </c>
      <c r="C194" s="202"/>
      <c r="D194" s="342">
        <f t="shared" si="66"/>
        <v>52.71</v>
      </c>
      <c r="E194" s="211">
        <f t="shared" si="67"/>
        <v>50.41</v>
      </c>
      <c r="F194" s="270">
        <v>42.85</v>
      </c>
      <c r="G194" s="174" t="s">
        <v>1114</v>
      </c>
      <c r="H194" s="175">
        <v>20</v>
      </c>
      <c r="J194" s="49">
        <f t="shared" si="68"/>
        <v>2811102080</v>
      </c>
      <c r="K194" s="212">
        <f t="shared" si="69"/>
        <v>50.41</v>
      </c>
      <c r="L194" s="270">
        <v>42.85</v>
      </c>
      <c r="M194" s="270">
        <f t="shared" si="64"/>
        <v>42.85</v>
      </c>
      <c r="N194" s="270">
        <f t="shared" si="70"/>
        <v>42.848499999999994</v>
      </c>
      <c r="O194" s="259"/>
      <c r="P194" s="253"/>
      <c r="Q194" s="49">
        <v>2811037200</v>
      </c>
      <c r="R194" s="49" t="s">
        <v>633</v>
      </c>
      <c r="S194" s="49">
        <f t="shared" si="59"/>
        <v>4.24</v>
      </c>
      <c r="T194">
        <v>3.85</v>
      </c>
      <c r="U194" s="353">
        <v>852.94</v>
      </c>
      <c r="X194" s="49">
        <v>2811037200</v>
      </c>
      <c r="Y194" s="49" t="s">
        <v>633</v>
      </c>
      <c r="Z194">
        <v>3.85</v>
      </c>
      <c r="AB194" s="401">
        <v>2811022990</v>
      </c>
      <c r="AC194" t="s">
        <v>629</v>
      </c>
      <c r="AD194" s="325">
        <v>3.1</v>
      </c>
    </row>
    <row r="195" spans="2:30">
      <c r="B195" s="210">
        <v>2811202080</v>
      </c>
      <c r="C195" s="202"/>
      <c r="D195" s="342">
        <f t="shared" si="66"/>
        <v>61.23</v>
      </c>
      <c r="E195" s="211">
        <f t="shared" si="67"/>
        <v>58.56</v>
      </c>
      <c r="F195" s="270">
        <v>49.78</v>
      </c>
      <c r="G195" s="174" t="s">
        <v>1114</v>
      </c>
      <c r="H195" s="175">
        <v>20</v>
      </c>
      <c r="J195" s="49">
        <f t="shared" si="68"/>
        <v>2811202080</v>
      </c>
      <c r="K195" s="212">
        <f t="shared" si="69"/>
        <v>58.56</v>
      </c>
      <c r="L195" s="270">
        <v>49.78</v>
      </c>
      <c r="M195" s="270">
        <f t="shared" si="64"/>
        <v>49.78</v>
      </c>
      <c r="N195" s="270">
        <f t="shared" si="70"/>
        <v>49.776000000000003</v>
      </c>
      <c r="O195" s="259"/>
      <c r="P195" s="253"/>
      <c r="Q195" s="49">
        <v>2811039800</v>
      </c>
      <c r="R195" s="49" t="s">
        <v>634</v>
      </c>
      <c r="S195" s="49">
        <f t="shared" si="59"/>
        <v>2.98</v>
      </c>
      <c r="T195" s="324">
        <v>2.71</v>
      </c>
      <c r="U195" s="353">
        <v>4.08</v>
      </c>
      <c r="X195" s="49">
        <v>2811039800</v>
      </c>
      <c r="Y195" s="49" t="s">
        <v>634</v>
      </c>
      <c r="Z195" s="324">
        <v>2.71</v>
      </c>
      <c r="AB195" s="401">
        <v>2811024500</v>
      </c>
      <c r="AC195" t="s">
        <v>630</v>
      </c>
      <c r="AD195" s="402">
        <v>1040.92</v>
      </c>
    </row>
    <row r="196" spans="2:30">
      <c r="B196" s="210">
        <v>2811212080</v>
      </c>
      <c r="C196" s="202"/>
      <c r="D196" s="342">
        <f t="shared" si="66"/>
        <v>57.13</v>
      </c>
      <c r="E196" s="211">
        <f t="shared" si="67"/>
        <v>65.650000000000006</v>
      </c>
      <c r="F196" s="270">
        <v>55.8</v>
      </c>
      <c r="G196" s="174" t="s">
        <v>1114</v>
      </c>
      <c r="H196" s="175">
        <v>25</v>
      </c>
      <c r="J196" s="49">
        <f t="shared" si="68"/>
        <v>2811212080</v>
      </c>
      <c r="K196" s="212">
        <f t="shared" si="69"/>
        <v>65.650000000000006</v>
      </c>
      <c r="L196" s="270">
        <v>55.8</v>
      </c>
      <c r="M196" s="270">
        <f t="shared" si="64"/>
        <v>55.8</v>
      </c>
      <c r="N196" s="270">
        <f t="shared" si="70"/>
        <v>55.802500000000002</v>
      </c>
      <c r="O196" s="259"/>
      <c r="P196" s="253"/>
      <c r="Q196" s="49">
        <v>2811049800</v>
      </c>
      <c r="R196" s="49" t="s">
        <v>635</v>
      </c>
      <c r="S196" s="49">
        <f t="shared" si="59"/>
        <v>4.4000000000000004</v>
      </c>
      <c r="T196" s="324">
        <v>4</v>
      </c>
      <c r="U196" s="353">
        <v>16.260000000000002</v>
      </c>
      <c r="X196" s="49">
        <v>2811049800</v>
      </c>
      <c r="Y196" s="49" t="s">
        <v>635</v>
      </c>
      <c r="Z196" s="324">
        <v>4</v>
      </c>
      <c r="AB196" s="401">
        <v>2811027200</v>
      </c>
      <c r="AC196" t="s">
        <v>631</v>
      </c>
      <c r="AD196" s="325">
        <v>3.88</v>
      </c>
    </row>
    <row r="197" spans="2:30">
      <c r="B197" s="210">
        <v>2811422080</v>
      </c>
      <c r="C197" s="202"/>
      <c r="D197" s="342">
        <f t="shared" si="66"/>
        <v>91.27</v>
      </c>
      <c r="E197" s="211">
        <f t="shared" si="67"/>
        <v>87.31</v>
      </c>
      <c r="F197" s="270">
        <v>74.209999999999994</v>
      </c>
      <c r="G197" s="174" t="s">
        <v>1115</v>
      </c>
      <c r="H197" s="175">
        <v>25</v>
      </c>
      <c r="J197" s="49">
        <f t="shared" si="68"/>
        <v>2811422080</v>
      </c>
      <c r="K197" s="212">
        <f t="shared" si="69"/>
        <v>87.31</v>
      </c>
      <c r="L197" s="270">
        <v>74.209999999999994</v>
      </c>
      <c r="M197" s="270">
        <f t="shared" si="64"/>
        <v>74.209999999999994</v>
      </c>
      <c r="N197" s="270">
        <f t="shared" si="70"/>
        <v>74.213499999999996</v>
      </c>
      <c r="O197" s="259"/>
      <c r="P197" s="253"/>
      <c r="Q197" s="49">
        <v>2811059800</v>
      </c>
      <c r="R197" s="49" t="s">
        <v>636</v>
      </c>
      <c r="S197" s="49">
        <f t="shared" si="59"/>
        <v>5.97</v>
      </c>
      <c r="T197" s="324">
        <v>5.43</v>
      </c>
      <c r="U197" s="353">
        <v>3.85</v>
      </c>
      <c r="X197" s="49">
        <v>2811059800</v>
      </c>
      <c r="Y197" s="49" t="s">
        <v>636</v>
      </c>
      <c r="Z197" s="324">
        <v>5.43</v>
      </c>
      <c r="AB197" s="401">
        <v>2811029800</v>
      </c>
      <c r="AC197" t="s">
        <v>632</v>
      </c>
      <c r="AD197" s="325">
        <v>17.89</v>
      </c>
    </row>
    <row r="198" spans="2:30">
      <c r="B198" s="210">
        <v>2811542080</v>
      </c>
      <c r="C198" s="202"/>
      <c r="D198" s="342">
        <f t="shared" si="66"/>
        <v>118.86</v>
      </c>
      <c r="E198" s="211">
        <f t="shared" si="67"/>
        <v>102.7</v>
      </c>
      <c r="F198" s="270">
        <v>87.3</v>
      </c>
      <c r="G198" s="174" t="s">
        <v>1116</v>
      </c>
      <c r="H198" s="175">
        <v>40</v>
      </c>
      <c r="J198" s="49">
        <f t="shared" si="68"/>
        <v>2811542080</v>
      </c>
      <c r="K198" s="212">
        <f t="shared" si="69"/>
        <v>102.7</v>
      </c>
      <c r="L198" s="270">
        <v>87.3</v>
      </c>
      <c r="M198" s="270">
        <f t="shared" si="64"/>
        <v>87.3</v>
      </c>
      <c r="N198" s="270">
        <f t="shared" si="70"/>
        <v>87.295000000000002</v>
      </c>
      <c r="O198" s="259"/>
      <c r="P198" s="253"/>
      <c r="Q198" s="49">
        <v>2811085612</v>
      </c>
      <c r="R198" s="49" t="s">
        <v>637</v>
      </c>
      <c r="S198" s="49">
        <f t="shared" si="59"/>
        <v>423.37</v>
      </c>
      <c r="T198" s="324">
        <v>384.88</v>
      </c>
      <c r="U198" s="353">
        <v>2.71</v>
      </c>
      <c r="X198" s="49">
        <v>2811085612</v>
      </c>
      <c r="Y198" s="49" t="s">
        <v>637</v>
      </c>
      <c r="Z198" s="324">
        <v>384.88</v>
      </c>
      <c r="AB198" s="401">
        <v>2811037200</v>
      </c>
      <c r="AC198" t="s">
        <v>633</v>
      </c>
      <c r="AD198" s="325">
        <v>4.24</v>
      </c>
    </row>
    <row r="199" spans="2:30">
      <c r="B199" s="210">
        <v>2811552080</v>
      </c>
      <c r="C199" s="202"/>
      <c r="D199" s="342">
        <f t="shared" si="66"/>
        <v>117.14</v>
      </c>
      <c r="E199" s="211">
        <f t="shared" si="67"/>
        <v>112.05</v>
      </c>
      <c r="F199" s="270">
        <v>95.24</v>
      </c>
      <c r="G199" s="174" t="s">
        <v>1117</v>
      </c>
      <c r="H199" s="175">
        <v>50</v>
      </c>
      <c r="J199" s="49">
        <f t="shared" si="68"/>
        <v>2811552080</v>
      </c>
      <c r="K199" s="212">
        <f t="shared" si="69"/>
        <v>112.05</v>
      </c>
      <c r="L199" s="270">
        <v>95.24</v>
      </c>
      <c r="M199" s="270">
        <f t="shared" si="64"/>
        <v>95.24</v>
      </c>
      <c r="N199" s="270">
        <f t="shared" si="70"/>
        <v>95.242499999999993</v>
      </c>
      <c r="O199" s="259"/>
      <c r="P199" s="253"/>
      <c r="Q199" s="49">
        <v>2811085825</v>
      </c>
      <c r="R199" s="49" t="s">
        <v>638</v>
      </c>
      <c r="S199" s="49">
        <f t="shared" si="59"/>
        <v>144.06</v>
      </c>
      <c r="T199" s="324">
        <v>130.96</v>
      </c>
      <c r="U199" s="353">
        <v>4</v>
      </c>
      <c r="X199" s="49">
        <v>2811085825</v>
      </c>
      <c r="Y199" s="49" t="s">
        <v>638</v>
      </c>
      <c r="Z199" s="324">
        <v>130.96</v>
      </c>
      <c r="AB199" s="401">
        <v>2811039800</v>
      </c>
      <c r="AC199" t="s">
        <v>634</v>
      </c>
      <c r="AD199" s="325">
        <v>2.98</v>
      </c>
    </row>
    <row r="200" spans="2:30">
      <c r="B200" s="210"/>
      <c r="C200" s="202"/>
      <c r="E200" s="211"/>
      <c r="F200" s="329"/>
      <c r="H200" s="175">
        <v>50</v>
      </c>
      <c r="K200" s="212"/>
      <c r="L200" s="359"/>
      <c r="M200" s="359"/>
      <c r="N200" s="359"/>
      <c r="O200" s="259"/>
      <c r="P200" s="253"/>
      <c r="Q200" s="49">
        <v>2811085850</v>
      </c>
      <c r="R200" s="49" t="s">
        <v>639</v>
      </c>
      <c r="S200" s="49">
        <f t="shared" si="59"/>
        <v>286.26</v>
      </c>
      <c r="T200" s="324">
        <v>260.24</v>
      </c>
      <c r="U200" s="353">
        <v>5.43</v>
      </c>
      <c r="X200" s="49">
        <v>2811085850</v>
      </c>
      <c r="Y200" s="49" t="s">
        <v>639</v>
      </c>
      <c r="Z200" s="324">
        <v>260.24</v>
      </c>
      <c r="AB200" s="401">
        <v>2811049800</v>
      </c>
      <c r="AC200" t="s">
        <v>635</v>
      </c>
      <c r="AD200" s="325">
        <v>4.4000000000000004</v>
      </c>
    </row>
    <row r="201" spans="2:30">
      <c r="B201" s="210">
        <v>2811652090</v>
      </c>
      <c r="D201" s="342">
        <f>VLOOKUP(B201,$X$13:$Z$620,3,FALSE)</f>
        <v>207.06</v>
      </c>
      <c r="E201" s="211">
        <f>VLOOKUP(B201,$Q$14:$U$1164,3,FALSE)</f>
        <v>203.46</v>
      </c>
      <c r="F201" s="270">
        <v>172.94</v>
      </c>
      <c r="G201" s="216" t="s">
        <v>1118</v>
      </c>
      <c r="J201" s="49">
        <f>B201*$K$13</f>
        <v>2811652090</v>
      </c>
      <c r="K201" s="212">
        <f>VLOOKUP(J201,$Q$14:$U$1164,3,FALSE)</f>
        <v>203.46</v>
      </c>
      <c r="L201" s="270">
        <v>172.94</v>
      </c>
      <c r="M201" s="270">
        <f t="shared" si="64"/>
        <v>172.94</v>
      </c>
      <c r="N201" s="270">
        <f>K201*$N$13</f>
        <v>172.941</v>
      </c>
      <c r="O201" s="259"/>
      <c r="P201" s="253"/>
      <c r="Q201" s="49">
        <v>2811085899</v>
      </c>
      <c r="R201" s="49" t="s">
        <v>640</v>
      </c>
      <c r="S201" s="49">
        <f t="shared" si="59"/>
        <v>541.45000000000005</v>
      </c>
      <c r="T201" s="324">
        <v>492.23</v>
      </c>
      <c r="U201" s="353">
        <v>384.88</v>
      </c>
      <c r="X201" s="49">
        <v>2811085899</v>
      </c>
      <c r="Y201" s="49" t="s">
        <v>640</v>
      </c>
      <c r="Z201" s="324">
        <v>492.23</v>
      </c>
      <c r="AB201" s="401">
        <v>2811059800</v>
      </c>
      <c r="AC201" t="s">
        <v>636</v>
      </c>
      <c r="AD201" s="325">
        <v>5.97</v>
      </c>
    </row>
    <row r="202" spans="2:30">
      <c r="B202" s="210">
        <v>2811762090</v>
      </c>
      <c r="D202" s="342">
        <f>VLOOKUP(B202,$X$13:$Z$620,3,FALSE)</f>
        <v>258.62</v>
      </c>
      <c r="E202" s="211">
        <f>VLOOKUP(B202,$Q$14:$U$1164,3,FALSE)</f>
        <v>254.13</v>
      </c>
      <c r="F202" s="270">
        <v>216.01</v>
      </c>
      <c r="G202" s="216" t="s">
        <v>1119</v>
      </c>
      <c r="H202" s="175">
        <v>63</v>
      </c>
      <c r="J202" s="49">
        <f>B202*$K$13</f>
        <v>2811762090</v>
      </c>
      <c r="K202" s="212">
        <f>VLOOKUP(J202,$Q$14:$U$1164,3,FALSE)</f>
        <v>254.13</v>
      </c>
      <c r="L202" s="270">
        <v>216.01</v>
      </c>
      <c r="M202" s="270">
        <f t="shared" si="64"/>
        <v>216.01</v>
      </c>
      <c r="N202" s="270">
        <f>K202*$N$13</f>
        <v>216.01049999999998</v>
      </c>
      <c r="O202" s="259"/>
      <c r="P202" s="253"/>
      <c r="Q202" s="49">
        <v>2811085925</v>
      </c>
      <c r="R202" s="49" t="s">
        <v>641</v>
      </c>
      <c r="S202" s="49">
        <f t="shared" si="59"/>
        <v>211.23</v>
      </c>
      <c r="T202" s="324">
        <v>192.03</v>
      </c>
      <c r="U202" s="353">
        <v>130.96</v>
      </c>
      <c r="X202" s="49">
        <v>2811085925</v>
      </c>
      <c r="Y202" s="49" t="s">
        <v>641</v>
      </c>
      <c r="Z202" s="324">
        <v>192.03</v>
      </c>
      <c r="AB202" s="401">
        <v>2811085612</v>
      </c>
      <c r="AC202" t="s">
        <v>637</v>
      </c>
      <c r="AD202" s="325">
        <v>423.37</v>
      </c>
    </row>
    <row r="203" spans="2:30">
      <c r="B203" s="210">
        <v>2811772090</v>
      </c>
      <c r="D203" s="342">
        <f>VLOOKUP(B203,$X$13:$Z$620,3,FALSE)</f>
        <v>262.94</v>
      </c>
      <c r="E203" s="211">
        <f>VLOOKUP(B203,$Q$14:$U$1164,3,FALSE)</f>
        <v>258.36</v>
      </c>
      <c r="F203" s="270">
        <v>219.61</v>
      </c>
      <c r="G203" s="216" t="s">
        <v>1120</v>
      </c>
      <c r="H203" s="175">
        <v>80</v>
      </c>
      <c r="J203" s="49">
        <f>B203*$K$13</f>
        <v>2811772090</v>
      </c>
      <c r="K203" s="212">
        <f>VLOOKUP(J203,$Q$14:$U$1164,3,FALSE)</f>
        <v>258.36</v>
      </c>
      <c r="L203" s="270">
        <v>219.61</v>
      </c>
      <c r="M203" s="270">
        <f t="shared" si="64"/>
        <v>219.61</v>
      </c>
      <c r="N203" s="270">
        <f>K203*$N$13</f>
        <v>219.60599999999999</v>
      </c>
      <c r="O203" s="259"/>
      <c r="P203" s="253"/>
      <c r="Q203" s="49">
        <v>2811085950</v>
      </c>
      <c r="R203" s="49" t="s">
        <v>642</v>
      </c>
      <c r="S203" s="49">
        <f t="shared" si="59"/>
        <v>422.06</v>
      </c>
      <c r="T203" s="324">
        <v>383.69</v>
      </c>
      <c r="U203" s="353">
        <v>260.24</v>
      </c>
      <c r="X203" s="49">
        <v>2811085950</v>
      </c>
      <c r="Y203" s="49" t="s">
        <v>642</v>
      </c>
      <c r="Z203" s="324">
        <v>383.69</v>
      </c>
      <c r="AB203" s="401">
        <v>2811085825</v>
      </c>
      <c r="AC203" t="s">
        <v>638</v>
      </c>
      <c r="AD203" s="325">
        <v>144.06</v>
      </c>
    </row>
    <row r="204" spans="2:30">
      <c r="B204" s="210"/>
      <c r="E204" s="211"/>
      <c r="F204" s="329"/>
      <c r="G204" s="216"/>
      <c r="H204" s="175">
        <v>80</v>
      </c>
      <c r="K204" s="212"/>
      <c r="L204" s="359"/>
      <c r="M204" s="359"/>
      <c r="N204" s="359"/>
      <c r="O204" s="259"/>
      <c r="P204" s="253"/>
      <c r="Q204" s="49">
        <v>2811085999</v>
      </c>
      <c r="R204" s="49" t="s">
        <v>643</v>
      </c>
      <c r="S204" s="49">
        <f t="shared" si="59"/>
        <v>769.05</v>
      </c>
      <c r="T204" s="324">
        <v>699.14</v>
      </c>
      <c r="U204" s="353">
        <v>492.23</v>
      </c>
      <c r="X204" s="49">
        <v>2811085999</v>
      </c>
      <c r="Y204" s="49" t="s">
        <v>643</v>
      </c>
      <c r="Z204" s="324">
        <v>699.14</v>
      </c>
      <c r="AB204" s="401">
        <v>2811085850</v>
      </c>
      <c r="AC204" t="s">
        <v>639</v>
      </c>
      <c r="AD204" s="325">
        <v>286.26</v>
      </c>
    </row>
    <row r="205" spans="2:30">
      <c r="B205" s="210">
        <v>2811111480</v>
      </c>
      <c r="C205" s="202"/>
      <c r="D205" s="342">
        <f t="shared" ref="D205:D210" si="71">VLOOKUP(B205,$X$13:$Z$620,3,FALSE)</f>
        <v>91.86</v>
      </c>
      <c r="E205" s="211">
        <f t="shared" ref="E205:E210" si="72">VLOOKUP(B205,$Q$14:$U$1164,3,FALSE)</f>
        <v>78.23</v>
      </c>
      <c r="F205" s="270">
        <v>66.5</v>
      </c>
      <c r="G205" s="174" t="s">
        <v>1122</v>
      </c>
      <c r="J205" s="49">
        <f t="shared" ref="J205:J210" si="73">B205*$K$13</f>
        <v>2811111480</v>
      </c>
      <c r="K205" s="212">
        <f t="shared" ref="K205:K210" si="74">VLOOKUP(J205,$Q$14:$U$1164,3,FALSE)</f>
        <v>78.23</v>
      </c>
      <c r="L205" s="270">
        <v>66.5</v>
      </c>
      <c r="M205" s="270">
        <f t="shared" si="64"/>
        <v>66.5</v>
      </c>
      <c r="N205" s="270">
        <f>K205*$N$13</f>
        <v>66.495500000000007</v>
      </c>
      <c r="O205" s="259"/>
      <c r="P205" s="253"/>
      <c r="Q205" s="49">
        <v>2811100000</v>
      </c>
      <c r="R205" s="49" t="s">
        <v>644</v>
      </c>
      <c r="S205" s="49">
        <f t="shared" si="59"/>
        <v>63.79</v>
      </c>
      <c r="T205" s="324">
        <v>69.41</v>
      </c>
      <c r="U205" s="353">
        <v>192.03</v>
      </c>
      <c r="X205" s="49">
        <v>2811100000</v>
      </c>
      <c r="Y205" s="49" t="s">
        <v>644</v>
      </c>
      <c r="Z205" s="324">
        <v>69.41</v>
      </c>
      <c r="AB205" s="401">
        <v>2811085899</v>
      </c>
      <c r="AC205" t="s">
        <v>640</v>
      </c>
      <c r="AD205" s="325">
        <v>541.45000000000005</v>
      </c>
    </row>
    <row r="206" spans="2:30">
      <c r="B206" s="210">
        <v>2811221480</v>
      </c>
      <c r="C206" s="202"/>
      <c r="D206" s="342">
        <f t="shared" si="71"/>
        <v>97.54</v>
      </c>
      <c r="E206" s="211">
        <f t="shared" si="72"/>
        <v>75.37</v>
      </c>
      <c r="F206" s="270">
        <v>64.06</v>
      </c>
      <c r="G206" s="174" t="s">
        <v>1122</v>
      </c>
      <c r="H206" s="175">
        <v>20</v>
      </c>
      <c r="J206" s="49">
        <f t="shared" si="73"/>
        <v>2811221480</v>
      </c>
      <c r="K206" s="212">
        <f t="shared" si="74"/>
        <v>75.37</v>
      </c>
      <c r="L206" s="270">
        <v>64.06</v>
      </c>
      <c r="M206" s="270">
        <f t="shared" si="64"/>
        <v>64.06</v>
      </c>
      <c r="N206" s="270">
        <f t="shared" ref="N206:N210" si="75">K206*$N$13</f>
        <v>64.064499999999995</v>
      </c>
      <c r="O206" s="259"/>
      <c r="P206" s="253"/>
      <c r="Q206" s="49">
        <v>2811100280</v>
      </c>
      <c r="R206" s="49" t="s">
        <v>645</v>
      </c>
      <c r="S206" s="49">
        <f t="shared" si="59"/>
        <v>20.21</v>
      </c>
      <c r="T206" s="324">
        <v>21.37</v>
      </c>
      <c r="U206" s="353">
        <v>383.69</v>
      </c>
      <c r="X206" s="49">
        <v>2811100280</v>
      </c>
      <c r="Y206" s="49" t="s">
        <v>645</v>
      </c>
      <c r="Z206" s="324">
        <v>21.37</v>
      </c>
      <c r="AB206" s="401">
        <v>2811085925</v>
      </c>
      <c r="AC206" t="s">
        <v>641</v>
      </c>
      <c r="AD206" s="325">
        <v>211.23</v>
      </c>
    </row>
    <row r="207" spans="2:30">
      <c r="B207" s="210">
        <v>2811441480</v>
      </c>
      <c r="C207" s="202"/>
      <c r="D207" s="342">
        <f t="shared" si="71"/>
        <v>103.63</v>
      </c>
      <c r="E207" s="211">
        <f t="shared" si="72"/>
        <v>87.02</v>
      </c>
      <c r="F207" s="270">
        <v>73.97</v>
      </c>
      <c r="G207" s="174" t="s">
        <v>1122</v>
      </c>
      <c r="H207" s="175">
        <v>25</v>
      </c>
      <c r="J207" s="49">
        <f t="shared" si="73"/>
        <v>2811441480</v>
      </c>
      <c r="K207" s="212">
        <f t="shared" si="74"/>
        <v>87.02</v>
      </c>
      <c r="L207" s="270">
        <v>73.97</v>
      </c>
      <c r="M207" s="270">
        <f t="shared" si="64"/>
        <v>73.97</v>
      </c>
      <c r="N207" s="270">
        <f t="shared" si="75"/>
        <v>73.966999999999999</v>
      </c>
      <c r="O207" s="259"/>
      <c r="P207" s="253"/>
      <c r="Q207" s="49">
        <v>2811100290</v>
      </c>
      <c r="R207" s="49" t="s">
        <v>646</v>
      </c>
      <c r="S207" s="49">
        <f t="shared" ref="S207:S270" si="76">VLOOKUP(Q207,$AB$13:$AD$982,3,FALSE)</f>
        <v>81.96</v>
      </c>
      <c r="T207" s="324">
        <v>74.510000000000005</v>
      </c>
      <c r="U207" s="353">
        <v>699.14</v>
      </c>
      <c r="X207" s="49">
        <v>2811100290</v>
      </c>
      <c r="Y207" s="49" t="s">
        <v>646</v>
      </c>
      <c r="Z207" s="324">
        <v>74.510000000000005</v>
      </c>
      <c r="AB207" s="401">
        <v>2811085950</v>
      </c>
      <c r="AC207" t="s">
        <v>642</v>
      </c>
      <c r="AD207" s="325">
        <v>422.06</v>
      </c>
    </row>
    <row r="208" spans="2:30">
      <c r="B208" s="210">
        <v>2811551480</v>
      </c>
      <c r="C208" s="202"/>
      <c r="D208" s="342">
        <f t="shared" si="71"/>
        <v>108.96</v>
      </c>
      <c r="E208" s="211">
        <f t="shared" si="72"/>
        <v>111.93</v>
      </c>
      <c r="F208" s="270">
        <v>95.14</v>
      </c>
      <c r="G208" s="174" t="s">
        <v>1122</v>
      </c>
      <c r="H208" s="175">
        <v>40</v>
      </c>
      <c r="J208" s="49">
        <f t="shared" si="73"/>
        <v>2811551480</v>
      </c>
      <c r="K208" s="212">
        <f t="shared" si="74"/>
        <v>111.93</v>
      </c>
      <c r="L208" s="270">
        <v>95.14</v>
      </c>
      <c r="M208" s="270">
        <f t="shared" si="64"/>
        <v>95.14</v>
      </c>
      <c r="N208" s="270">
        <f t="shared" si="75"/>
        <v>95.140500000000003</v>
      </c>
      <c r="O208" s="259"/>
      <c r="P208" s="253"/>
      <c r="Q208" s="49">
        <v>2811100380</v>
      </c>
      <c r="R208" s="49" t="s">
        <v>647</v>
      </c>
      <c r="S208" s="49">
        <f t="shared" si="76"/>
        <v>28.92</v>
      </c>
      <c r="T208" s="324">
        <v>28.29</v>
      </c>
      <c r="U208" s="353">
        <v>70.44</v>
      </c>
      <c r="X208" s="49">
        <v>2811100380</v>
      </c>
      <c r="Y208" s="49" t="s">
        <v>647</v>
      </c>
      <c r="Z208" s="324">
        <v>28.29</v>
      </c>
      <c r="AB208" s="401">
        <v>2811085999</v>
      </c>
      <c r="AC208" s="2" t="s">
        <v>643</v>
      </c>
      <c r="AD208" s="325">
        <v>769.05</v>
      </c>
    </row>
    <row r="209" spans="2:30">
      <c r="B209" s="210">
        <v>2811661490</v>
      </c>
      <c r="D209" s="342">
        <f t="shared" si="71"/>
        <v>139.27000000000001</v>
      </c>
      <c r="E209" s="211">
        <f t="shared" si="72"/>
        <v>182.04</v>
      </c>
      <c r="F209" s="270">
        <v>154.72999999999999</v>
      </c>
      <c r="G209" s="216" t="s">
        <v>1123</v>
      </c>
      <c r="H209" s="175">
        <v>50</v>
      </c>
      <c r="J209" s="49">
        <f t="shared" si="73"/>
        <v>2811661490</v>
      </c>
      <c r="K209" s="212">
        <f t="shared" si="74"/>
        <v>182.04</v>
      </c>
      <c r="L209" s="270">
        <v>154.72999999999999</v>
      </c>
      <c r="M209" s="270">
        <f t="shared" si="64"/>
        <v>154.72999999999999</v>
      </c>
      <c r="N209" s="270">
        <f t="shared" si="75"/>
        <v>154.73399999999998</v>
      </c>
      <c r="O209" s="259"/>
      <c r="P209" s="253"/>
      <c r="Q209" s="49">
        <v>2811100390</v>
      </c>
      <c r="R209" s="49" t="s">
        <v>648</v>
      </c>
      <c r="S209" s="49">
        <f t="shared" si="76"/>
        <v>47.61</v>
      </c>
      <c r="T209" s="324">
        <v>43.28</v>
      </c>
      <c r="U209" s="353">
        <v>21.46</v>
      </c>
      <c r="X209" s="49">
        <v>2811100390</v>
      </c>
      <c r="Y209" s="49" t="s">
        <v>648</v>
      </c>
      <c r="Z209" s="324">
        <v>43.28</v>
      </c>
      <c r="AB209" s="401">
        <v>2811100000</v>
      </c>
      <c r="AC209" t="s">
        <v>644</v>
      </c>
      <c r="AD209" s="325">
        <v>63.79</v>
      </c>
    </row>
    <row r="210" spans="2:30">
      <c r="B210" s="210">
        <v>2811771490</v>
      </c>
      <c r="D210" s="342">
        <f t="shared" si="71"/>
        <v>177.4</v>
      </c>
      <c r="E210" s="211">
        <f t="shared" si="72"/>
        <v>208.21</v>
      </c>
      <c r="F210" s="270">
        <v>176.98</v>
      </c>
      <c r="G210" s="216" t="s">
        <v>1124</v>
      </c>
      <c r="H210" s="175">
        <v>63</v>
      </c>
      <c r="J210" s="49">
        <f t="shared" si="73"/>
        <v>2811771490</v>
      </c>
      <c r="K210" s="212">
        <f t="shared" si="74"/>
        <v>208.21</v>
      </c>
      <c r="L210" s="270">
        <v>176.98</v>
      </c>
      <c r="M210" s="270">
        <f t="shared" si="64"/>
        <v>176.98</v>
      </c>
      <c r="N210" s="270">
        <f t="shared" si="75"/>
        <v>176.9785</v>
      </c>
      <c r="O210" s="259"/>
      <c r="P210" s="253"/>
      <c r="Q210" s="49">
        <v>2811100480</v>
      </c>
      <c r="R210" s="49" t="s">
        <v>649</v>
      </c>
      <c r="S210" s="49">
        <f t="shared" si="76"/>
        <v>32.54</v>
      </c>
      <c r="T210" s="324">
        <v>34.58</v>
      </c>
      <c r="U210" s="353">
        <v>74.83</v>
      </c>
      <c r="X210" s="49">
        <v>2811100480</v>
      </c>
      <c r="Y210" s="49" t="s">
        <v>649</v>
      </c>
      <c r="Z210" s="324">
        <v>34.58</v>
      </c>
      <c r="AB210" s="401">
        <v>2811100280</v>
      </c>
      <c r="AC210" t="s">
        <v>645</v>
      </c>
      <c r="AD210" s="325">
        <v>20.21</v>
      </c>
    </row>
    <row r="211" spans="2:30">
      <c r="E211" s="211"/>
      <c r="G211" s="49"/>
      <c r="H211" s="175">
        <v>80</v>
      </c>
      <c r="K211" s="212"/>
      <c r="L211" s="359"/>
      <c r="M211" s="359"/>
      <c r="N211" s="359"/>
      <c r="O211" s="259"/>
      <c r="P211" s="249"/>
      <c r="Q211" s="49">
        <v>2811100490</v>
      </c>
      <c r="R211" s="49" t="s">
        <v>650</v>
      </c>
      <c r="S211" s="49">
        <f t="shared" si="76"/>
        <v>166.74</v>
      </c>
      <c r="T211" s="324">
        <v>151.58000000000001</v>
      </c>
      <c r="U211" s="353">
        <v>28.4</v>
      </c>
      <c r="X211" s="49">
        <v>2811100490</v>
      </c>
      <c r="Y211" s="49" t="s">
        <v>650</v>
      </c>
      <c r="Z211" s="324">
        <v>151.58000000000001</v>
      </c>
      <c r="AB211" s="401">
        <v>2811100290</v>
      </c>
      <c r="AC211" t="s">
        <v>646</v>
      </c>
      <c r="AD211" s="325">
        <v>81.96</v>
      </c>
    </row>
    <row r="212" spans="2:30">
      <c r="B212" s="210">
        <v>2811100680</v>
      </c>
      <c r="C212" s="202"/>
      <c r="D212" s="342">
        <f t="shared" ref="D212:D218" si="77">VLOOKUP(B212,$X$13:$Z$620,3,FALSE)</f>
        <v>29.73</v>
      </c>
      <c r="E212" s="211">
        <f t="shared" ref="E212:E218" si="78">VLOOKUP(B212,$Q$14:$U$1164,3,FALSE)</f>
        <v>21.82</v>
      </c>
      <c r="F212" s="270">
        <v>18.55</v>
      </c>
      <c r="G212" s="174" t="s">
        <v>1125</v>
      </c>
      <c r="H212" s="49"/>
      <c r="J212" s="49">
        <f t="shared" ref="J212:J218" si="79">B212*$K$13</f>
        <v>2811100680</v>
      </c>
      <c r="K212" s="212">
        <f t="shared" ref="K212:K218" si="80">VLOOKUP(J212,$Q$14:$U$1164,3,FALSE)</f>
        <v>21.82</v>
      </c>
      <c r="L212" s="270">
        <v>18.55</v>
      </c>
      <c r="M212" s="270">
        <f t="shared" si="64"/>
        <v>18.55</v>
      </c>
      <c r="N212" s="270">
        <f t="shared" ref="N212:N218" si="81">K212*$N$13</f>
        <v>18.547000000000001</v>
      </c>
      <c r="O212" s="259"/>
      <c r="P212" s="249"/>
      <c r="Q212" s="49">
        <v>2811100580</v>
      </c>
      <c r="R212" s="49" t="s">
        <v>651</v>
      </c>
      <c r="S212" s="49">
        <f t="shared" si="76"/>
        <v>33.799999999999997</v>
      </c>
      <c r="T212" s="324">
        <v>37.729999999999997</v>
      </c>
      <c r="U212" s="353">
        <v>43.46</v>
      </c>
      <c r="X212" s="49">
        <v>2811100580</v>
      </c>
      <c r="Y212" s="49" t="s">
        <v>651</v>
      </c>
      <c r="Z212" s="324">
        <v>37.729999999999997</v>
      </c>
      <c r="AB212" s="401">
        <v>2811100380</v>
      </c>
      <c r="AC212" s="2" t="s">
        <v>647</v>
      </c>
      <c r="AD212" s="325">
        <v>28.92</v>
      </c>
    </row>
    <row r="213" spans="2:30">
      <c r="B213" s="210">
        <v>2811200680</v>
      </c>
      <c r="C213" s="202"/>
      <c r="D213" s="342">
        <f t="shared" si="77"/>
        <v>39.380000000000003</v>
      </c>
      <c r="E213" s="211">
        <f t="shared" si="78"/>
        <v>27.76</v>
      </c>
      <c r="F213" s="270">
        <v>23.6</v>
      </c>
      <c r="G213" s="174" t="s">
        <v>1125</v>
      </c>
      <c r="H213" s="175">
        <v>20</v>
      </c>
      <c r="J213" s="49">
        <f t="shared" si="79"/>
        <v>2811200680</v>
      </c>
      <c r="K213" s="212">
        <f t="shared" si="80"/>
        <v>27.76</v>
      </c>
      <c r="L213" s="270">
        <v>23.6</v>
      </c>
      <c r="M213" s="270">
        <f t="shared" si="64"/>
        <v>23.6</v>
      </c>
      <c r="N213" s="270">
        <f t="shared" si="81"/>
        <v>23.596</v>
      </c>
      <c r="O213" s="259"/>
      <c r="P213" s="249"/>
      <c r="Q213" s="49">
        <v>2811100590</v>
      </c>
      <c r="R213" s="49" t="s">
        <v>652</v>
      </c>
      <c r="S213" s="49">
        <f t="shared" si="76"/>
        <v>115.19</v>
      </c>
      <c r="T213" s="324">
        <v>104.72</v>
      </c>
      <c r="U213" s="353">
        <v>44.77</v>
      </c>
      <c r="X213" s="49">
        <v>2811100590</v>
      </c>
      <c r="Y213" s="49" t="s">
        <v>652</v>
      </c>
      <c r="Z213" s="324">
        <v>104.72</v>
      </c>
      <c r="AB213" s="401">
        <v>2811100390</v>
      </c>
      <c r="AC213" s="404" t="s">
        <v>648</v>
      </c>
      <c r="AD213" s="325">
        <v>47.61</v>
      </c>
    </row>
    <row r="214" spans="2:30">
      <c r="B214" s="210">
        <v>2811400680</v>
      </c>
      <c r="C214" s="202"/>
      <c r="D214" s="342">
        <f t="shared" si="77"/>
        <v>47.93</v>
      </c>
      <c r="E214" s="211">
        <f t="shared" si="78"/>
        <v>35.950000000000003</v>
      </c>
      <c r="F214" s="270">
        <v>30.56</v>
      </c>
      <c r="G214" s="174" t="s">
        <v>1125</v>
      </c>
      <c r="H214" s="175">
        <v>26</v>
      </c>
      <c r="J214" s="49">
        <f t="shared" si="79"/>
        <v>2811400680</v>
      </c>
      <c r="K214" s="212">
        <f t="shared" si="80"/>
        <v>35.950000000000003</v>
      </c>
      <c r="L214" s="270">
        <v>30.56</v>
      </c>
      <c r="M214" s="270">
        <f t="shared" si="64"/>
        <v>30.56</v>
      </c>
      <c r="N214" s="270">
        <f t="shared" si="81"/>
        <v>30.557500000000001</v>
      </c>
      <c r="O214" s="259"/>
      <c r="P214" s="249"/>
      <c r="Q214" s="49">
        <v>2811100680</v>
      </c>
      <c r="R214" s="49" t="s">
        <v>653</v>
      </c>
      <c r="S214" s="49">
        <f t="shared" si="76"/>
        <v>21.82</v>
      </c>
      <c r="T214" s="324">
        <v>29.73</v>
      </c>
      <c r="U214" s="353">
        <v>152.22</v>
      </c>
      <c r="X214" s="49">
        <v>2811100680</v>
      </c>
      <c r="Y214" s="49" t="s">
        <v>653</v>
      </c>
      <c r="Z214" s="324">
        <v>29.73</v>
      </c>
      <c r="AB214" s="401">
        <v>2811100480</v>
      </c>
      <c r="AC214" s="404" t="s">
        <v>649</v>
      </c>
      <c r="AD214" s="325">
        <v>32.54</v>
      </c>
    </row>
    <row r="215" spans="2:30">
      <c r="B215" s="210">
        <v>2811500680</v>
      </c>
      <c r="C215" s="202"/>
      <c r="D215" s="342">
        <f t="shared" si="77"/>
        <v>63.43</v>
      </c>
      <c r="E215" s="211">
        <f t="shared" si="78"/>
        <v>50.78</v>
      </c>
      <c r="F215" s="270">
        <v>43.16</v>
      </c>
      <c r="G215" s="174" t="s">
        <v>1125</v>
      </c>
      <c r="H215" s="175">
        <v>40</v>
      </c>
      <c r="J215" s="49">
        <f t="shared" si="79"/>
        <v>2811500680</v>
      </c>
      <c r="K215" s="212">
        <f t="shared" si="80"/>
        <v>50.78</v>
      </c>
      <c r="L215" s="270">
        <v>43.16</v>
      </c>
      <c r="M215" s="270">
        <f t="shared" si="64"/>
        <v>43.16</v>
      </c>
      <c r="N215" s="270">
        <f t="shared" si="81"/>
        <v>43.162999999999997</v>
      </c>
      <c r="O215" s="259"/>
      <c r="P215" s="249"/>
      <c r="Q215" s="49">
        <v>2811100980</v>
      </c>
      <c r="R215" s="49" t="s">
        <v>654</v>
      </c>
      <c r="S215" s="49">
        <f t="shared" si="76"/>
        <v>93.42</v>
      </c>
      <c r="T215" s="324">
        <v>86.17</v>
      </c>
      <c r="U215" s="353">
        <v>37.9</v>
      </c>
      <c r="X215" s="49">
        <v>2811100980</v>
      </c>
      <c r="Y215" s="49" t="s">
        <v>654</v>
      </c>
      <c r="Z215" s="324">
        <v>86.17</v>
      </c>
      <c r="AB215" s="401">
        <v>2811100490</v>
      </c>
      <c r="AC215" s="404" t="s">
        <v>650</v>
      </c>
      <c r="AD215" s="325">
        <v>166.74</v>
      </c>
    </row>
    <row r="216" spans="2:30">
      <c r="B216" s="210">
        <v>2811600690</v>
      </c>
      <c r="D216" s="342">
        <f t="shared" si="77"/>
        <v>77.709999999999994</v>
      </c>
      <c r="E216" s="211">
        <f t="shared" si="78"/>
        <v>75.290000000000006</v>
      </c>
      <c r="F216" s="270">
        <v>64</v>
      </c>
      <c r="G216" s="216" t="s">
        <v>1126</v>
      </c>
      <c r="H216" s="175">
        <v>50</v>
      </c>
      <c r="J216" s="49">
        <f t="shared" si="79"/>
        <v>2811600690</v>
      </c>
      <c r="K216" s="212">
        <f t="shared" si="80"/>
        <v>75.290000000000006</v>
      </c>
      <c r="L216" s="270">
        <v>64</v>
      </c>
      <c r="M216" s="270">
        <f t="shared" si="64"/>
        <v>64</v>
      </c>
      <c r="N216" s="270">
        <f t="shared" si="81"/>
        <v>63.996500000000005</v>
      </c>
      <c r="O216" s="259"/>
      <c r="P216" s="249"/>
      <c r="Q216" s="49">
        <v>2811101880</v>
      </c>
      <c r="R216" s="49" t="s">
        <v>655</v>
      </c>
      <c r="S216" s="49">
        <f t="shared" si="76"/>
        <v>23.42</v>
      </c>
      <c r="T216" s="324">
        <v>35.75</v>
      </c>
      <c r="U216" s="353">
        <v>105.18</v>
      </c>
      <c r="X216" s="49">
        <v>2811101880</v>
      </c>
      <c r="Y216" s="49" t="s">
        <v>655</v>
      </c>
      <c r="Z216" s="324">
        <v>35.75</v>
      </c>
      <c r="AB216" s="401">
        <v>2811100580</v>
      </c>
      <c r="AC216" s="404" t="s">
        <v>651</v>
      </c>
      <c r="AD216" s="325">
        <v>33.799999999999997</v>
      </c>
    </row>
    <row r="217" spans="2:30">
      <c r="B217" s="210">
        <v>2811700690</v>
      </c>
      <c r="D217" s="342">
        <f t="shared" si="77"/>
        <v>136.63</v>
      </c>
      <c r="E217" s="211">
        <f t="shared" si="78"/>
        <v>89.94</v>
      </c>
      <c r="F217" s="270">
        <v>76.45</v>
      </c>
      <c r="G217" s="216" t="s">
        <v>1127</v>
      </c>
      <c r="H217" s="175">
        <v>63</v>
      </c>
      <c r="J217" s="49">
        <f t="shared" si="79"/>
        <v>2811700690</v>
      </c>
      <c r="K217" s="212">
        <f t="shared" si="80"/>
        <v>89.94</v>
      </c>
      <c r="L217" s="270">
        <v>76.45</v>
      </c>
      <c r="M217" s="270">
        <f t="shared" si="64"/>
        <v>76.45</v>
      </c>
      <c r="N217" s="270">
        <f t="shared" si="81"/>
        <v>76.448999999999998</v>
      </c>
      <c r="O217" s="259"/>
      <c r="P217" s="249"/>
      <c r="Q217" s="49">
        <v>2811102080</v>
      </c>
      <c r="R217" s="49" t="s">
        <v>656</v>
      </c>
      <c r="S217" s="49">
        <f t="shared" si="76"/>
        <v>50.41</v>
      </c>
      <c r="T217" s="324">
        <v>52.71</v>
      </c>
      <c r="U217" s="353">
        <v>29.85</v>
      </c>
      <c r="X217" s="49">
        <v>2811102080</v>
      </c>
      <c r="Y217" s="49" t="s">
        <v>656</v>
      </c>
      <c r="Z217" s="324">
        <v>52.71</v>
      </c>
      <c r="AB217" s="401">
        <v>2811100590</v>
      </c>
      <c r="AC217" t="s">
        <v>652</v>
      </c>
      <c r="AD217" s="325">
        <v>115.19</v>
      </c>
    </row>
    <row r="218" spans="2:30">
      <c r="B218" s="210">
        <v>2810981600</v>
      </c>
      <c r="C218" s="202"/>
      <c r="D218" s="342">
        <f t="shared" si="77"/>
        <v>115.81</v>
      </c>
      <c r="E218" s="211">
        <f t="shared" si="78"/>
        <v>164.77</v>
      </c>
      <c r="F218" s="270">
        <v>140.05000000000001</v>
      </c>
      <c r="G218" s="174" t="s">
        <v>44</v>
      </c>
      <c r="H218" s="175">
        <v>80</v>
      </c>
      <c r="J218" s="49">
        <f t="shared" si="79"/>
        <v>2810981600</v>
      </c>
      <c r="K218" s="212">
        <f t="shared" si="80"/>
        <v>164.77</v>
      </c>
      <c r="L218" s="270">
        <v>140.05000000000001</v>
      </c>
      <c r="M218" s="270">
        <f t="shared" si="64"/>
        <v>140.05000000000001</v>
      </c>
      <c r="N218" s="270">
        <f t="shared" si="81"/>
        <v>140.05450000000002</v>
      </c>
      <c r="O218" s="259"/>
      <c r="P218" s="249"/>
      <c r="Q218" s="49">
        <v>2811102480</v>
      </c>
      <c r="R218" s="49" t="s">
        <v>657</v>
      </c>
      <c r="S218" s="49">
        <f t="shared" si="76"/>
        <v>47.2</v>
      </c>
      <c r="T218" s="324">
        <v>49.35</v>
      </c>
      <c r="U218" s="353">
        <v>86.54</v>
      </c>
      <c r="X218" s="49">
        <v>2811102480</v>
      </c>
      <c r="Y218" s="49" t="s">
        <v>657</v>
      </c>
      <c r="Z218" s="324">
        <v>49.35</v>
      </c>
      <c r="AB218" s="401">
        <v>2811100680</v>
      </c>
      <c r="AC218" s="404" t="s">
        <v>653</v>
      </c>
      <c r="AD218" s="325">
        <v>21.82</v>
      </c>
    </row>
    <row r="219" spans="2:30">
      <c r="B219" s="210"/>
      <c r="C219" s="202"/>
      <c r="E219" s="211"/>
      <c r="F219" s="329"/>
      <c r="H219" s="175" t="s">
        <v>1128</v>
      </c>
      <c r="K219" s="212"/>
      <c r="L219" s="329"/>
      <c r="M219" s="329"/>
      <c r="N219" s="329"/>
      <c r="O219" s="259"/>
      <c r="P219" s="249"/>
      <c r="Q219" s="49">
        <v>2811102680</v>
      </c>
      <c r="R219" s="49" t="s">
        <v>658</v>
      </c>
      <c r="S219" s="49">
        <f t="shared" si="76"/>
        <v>45.53</v>
      </c>
      <c r="T219" s="324">
        <v>47.6</v>
      </c>
      <c r="U219" s="353">
        <v>35.909999999999997</v>
      </c>
      <c r="X219" s="49">
        <v>2811102680</v>
      </c>
      <c r="Y219" s="49" t="s">
        <v>658</v>
      </c>
      <c r="Z219" s="324">
        <v>47.6</v>
      </c>
      <c r="AB219" s="401">
        <v>2811100980</v>
      </c>
      <c r="AC219" t="s">
        <v>654</v>
      </c>
      <c r="AD219" s="325">
        <v>93.42</v>
      </c>
    </row>
    <row r="220" spans="2:30">
      <c r="B220" s="210">
        <v>2811205191</v>
      </c>
      <c r="C220" s="202"/>
      <c r="D220" s="342">
        <f t="shared" ref="D220:D231" si="82">VLOOKUP(B220,$X$13:$Z$620,3,FALSE)</f>
        <v>104.14</v>
      </c>
      <c r="E220" s="211">
        <f t="shared" ref="E220:E231" si="83">VLOOKUP(B220,$Q$14:$U$1164,3,FALSE)</f>
        <v>80.45</v>
      </c>
      <c r="F220" s="270">
        <v>68.38</v>
      </c>
      <c r="G220" s="174" t="s">
        <v>1129</v>
      </c>
      <c r="J220" s="49">
        <f t="shared" ref="J220:J231" si="84">B220*$K$13</f>
        <v>2811205191</v>
      </c>
      <c r="K220" s="212">
        <f t="shared" ref="K220:K231" si="85">VLOOKUP(J220,$Q$14:$U$1164,3,FALSE)</f>
        <v>80.45</v>
      </c>
      <c r="L220" s="270">
        <v>68.38</v>
      </c>
      <c r="M220" s="270">
        <f t="shared" si="64"/>
        <v>68.38</v>
      </c>
      <c r="N220" s="270">
        <f t="shared" ref="N220:N231" si="86">K220*$N$13</f>
        <v>68.382500000000007</v>
      </c>
      <c r="O220" s="259"/>
      <c r="P220" s="249"/>
      <c r="Q220" s="49">
        <v>2811102800</v>
      </c>
      <c r="R220" s="49" t="s">
        <v>659</v>
      </c>
      <c r="S220" s="49">
        <f t="shared" si="76"/>
        <v>3.48</v>
      </c>
      <c r="T220" s="324">
        <v>5.88</v>
      </c>
      <c r="U220" s="353">
        <v>52.95</v>
      </c>
      <c r="X220" s="49">
        <v>2811102800</v>
      </c>
      <c r="Y220" s="49" t="s">
        <v>659</v>
      </c>
      <c r="Z220" s="324">
        <v>5.88</v>
      </c>
      <c r="AB220" s="401">
        <v>2811101880</v>
      </c>
      <c r="AC220" s="404" t="s">
        <v>655</v>
      </c>
      <c r="AD220" s="325">
        <v>23.42</v>
      </c>
    </row>
    <row r="221" spans="2:30">
      <c r="B221" s="210">
        <v>2811225391</v>
      </c>
      <c r="C221" s="202"/>
      <c r="D221" s="342">
        <f t="shared" si="82"/>
        <v>96.55</v>
      </c>
      <c r="E221" s="211">
        <f t="shared" si="83"/>
        <v>84.21</v>
      </c>
      <c r="F221" s="270">
        <v>71.58</v>
      </c>
      <c r="G221" s="174" t="s">
        <v>701</v>
      </c>
      <c r="H221" s="175">
        <v>25</v>
      </c>
      <c r="J221" s="49">
        <f t="shared" si="84"/>
        <v>2811225391</v>
      </c>
      <c r="K221" s="212">
        <f t="shared" si="85"/>
        <v>84.21</v>
      </c>
      <c r="L221" s="270">
        <v>71.58</v>
      </c>
      <c r="M221" s="270">
        <f t="shared" si="64"/>
        <v>71.58</v>
      </c>
      <c r="N221" s="270">
        <f t="shared" si="86"/>
        <v>71.578499999999991</v>
      </c>
      <c r="O221" s="259"/>
      <c r="P221" s="249"/>
      <c r="Q221" s="49">
        <v>2811104180</v>
      </c>
      <c r="R221" s="49" t="s">
        <v>660</v>
      </c>
      <c r="S221" s="49">
        <f t="shared" si="76"/>
        <v>39.15</v>
      </c>
      <c r="T221" s="324">
        <v>40.93</v>
      </c>
      <c r="U221" s="353">
        <v>56.61</v>
      </c>
      <c r="X221" s="49">
        <v>2811104180</v>
      </c>
      <c r="Y221" s="49" t="s">
        <v>660</v>
      </c>
      <c r="Z221" s="324">
        <v>40.93</v>
      </c>
      <c r="AB221" s="401">
        <v>2811102080</v>
      </c>
      <c r="AC221" s="404" t="s">
        <v>656</v>
      </c>
      <c r="AD221" s="325">
        <v>50.41</v>
      </c>
    </row>
    <row r="222" spans="2:30">
      <c r="B222" s="210">
        <v>2811105191</v>
      </c>
      <c r="C222" s="202"/>
      <c r="D222" s="342">
        <f t="shared" si="82"/>
        <v>80.11</v>
      </c>
      <c r="E222" s="211">
        <f t="shared" si="83"/>
        <v>55.12</v>
      </c>
      <c r="F222" s="270">
        <v>46.85</v>
      </c>
      <c r="G222" s="174" t="s">
        <v>669</v>
      </c>
      <c r="H222" s="175">
        <v>25</v>
      </c>
      <c r="J222" s="49">
        <f t="shared" si="84"/>
        <v>2811105191</v>
      </c>
      <c r="K222" s="212">
        <f t="shared" si="85"/>
        <v>55.12</v>
      </c>
      <c r="L222" s="270">
        <v>46.85</v>
      </c>
      <c r="M222" s="270">
        <f t="shared" ref="M222:M281" si="87">ROUND(N222,2)</f>
        <v>46.85</v>
      </c>
      <c r="N222" s="270">
        <f t="shared" si="86"/>
        <v>46.851999999999997</v>
      </c>
      <c r="O222" s="259"/>
      <c r="P222" s="249"/>
      <c r="Q222" s="49">
        <v>2811104380</v>
      </c>
      <c r="R222" s="49" t="s">
        <v>661</v>
      </c>
      <c r="S222" s="49">
        <f t="shared" si="76"/>
        <v>121</v>
      </c>
      <c r="T222" s="324">
        <v>126.5</v>
      </c>
      <c r="U222" s="353">
        <v>47.8</v>
      </c>
      <c r="X222" s="49">
        <v>2811104380</v>
      </c>
      <c r="Y222" s="49" t="s">
        <v>661</v>
      </c>
      <c r="Z222" s="324">
        <v>126.5</v>
      </c>
      <c r="AB222" s="401">
        <v>2811102480</v>
      </c>
      <c r="AC222" t="s">
        <v>657</v>
      </c>
      <c r="AD222" s="325">
        <v>47.2</v>
      </c>
    </row>
    <row r="223" spans="2:30">
      <c r="B223" s="210">
        <v>2811405191</v>
      </c>
      <c r="C223" s="202"/>
      <c r="D223" s="342">
        <f t="shared" si="82"/>
        <v>137.33000000000001</v>
      </c>
      <c r="E223" s="211">
        <f t="shared" si="83"/>
        <v>134.56</v>
      </c>
      <c r="F223" s="270">
        <v>114.38</v>
      </c>
      <c r="G223" s="174" t="s">
        <v>1130</v>
      </c>
      <c r="H223" s="175">
        <v>20</v>
      </c>
      <c r="J223" s="49">
        <f t="shared" si="84"/>
        <v>2811405191</v>
      </c>
      <c r="K223" s="212">
        <f t="shared" si="85"/>
        <v>134.56</v>
      </c>
      <c r="L223" s="270">
        <v>114.38</v>
      </c>
      <c r="M223" s="270">
        <f t="shared" si="87"/>
        <v>114.38</v>
      </c>
      <c r="N223" s="270">
        <f t="shared" si="86"/>
        <v>114.376</v>
      </c>
      <c r="O223" s="259"/>
      <c r="P223" s="249"/>
      <c r="Q223" s="49">
        <v>2811105191</v>
      </c>
      <c r="R223" s="49" t="s">
        <v>662</v>
      </c>
      <c r="S223" s="49">
        <f t="shared" si="76"/>
        <v>55.12</v>
      </c>
      <c r="T223" s="324">
        <v>80.11</v>
      </c>
      <c r="U223" s="353">
        <v>6.13</v>
      </c>
      <c r="X223" s="49">
        <v>2811105191</v>
      </c>
      <c r="Y223" s="49" t="s">
        <v>662</v>
      </c>
      <c r="Z223" s="324">
        <v>80.11</v>
      </c>
      <c r="AB223">
        <v>2811102680</v>
      </c>
      <c r="AC223" t="s">
        <v>658</v>
      </c>
      <c r="AD223" s="325">
        <v>45.53</v>
      </c>
    </row>
    <row r="224" spans="2:30">
      <c r="B224" s="210">
        <v>2811505191</v>
      </c>
      <c r="C224" s="202"/>
      <c r="D224" s="342">
        <f t="shared" si="82"/>
        <v>274.33</v>
      </c>
      <c r="E224" s="211">
        <f t="shared" si="83"/>
        <v>262.41000000000003</v>
      </c>
      <c r="F224" s="270">
        <v>223.05</v>
      </c>
      <c r="G224" s="174" t="s">
        <v>1131</v>
      </c>
      <c r="H224" s="175">
        <v>40</v>
      </c>
      <c r="J224" s="49">
        <f t="shared" si="84"/>
        <v>2811505191</v>
      </c>
      <c r="K224" s="212">
        <f t="shared" si="85"/>
        <v>262.41000000000003</v>
      </c>
      <c r="L224" s="270">
        <v>223.05</v>
      </c>
      <c r="M224" s="270">
        <f t="shared" si="87"/>
        <v>223.05</v>
      </c>
      <c r="N224" s="270">
        <f t="shared" si="86"/>
        <v>223.04850000000002</v>
      </c>
      <c r="O224" s="259"/>
      <c r="P224" s="249"/>
      <c r="Q224" s="49">
        <v>2811106100</v>
      </c>
      <c r="R224" s="49" t="s">
        <v>663</v>
      </c>
      <c r="S224" s="49">
        <f t="shared" si="76"/>
        <v>74.3</v>
      </c>
      <c r="T224" s="324">
        <v>64.11</v>
      </c>
      <c r="U224" s="353">
        <v>41.12</v>
      </c>
      <c r="X224" s="49">
        <v>2811106100</v>
      </c>
      <c r="Y224" s="49" t="s">
        <v>663</v>
      </c>
      <c r="Z224" s="324">
        <v>64.11</v>
      </c>
      <c r="AB224" s="401">
        <v>2811102800</v>
      </c>
      <c r="AC224" t="s">
        <v>659</v>
      </c>
      <c r="AD224" s="402">
        <v>3.48</v>
      </c>
    </row>
    <row r="225" spans="2:30">
      <c r="B225" s="210">
        <v>2811115391</v>
      </c>
      <c r="C225" s="202"/>
      <c r="D225" s="342">
        <f t="shared" si="82"/>
        <v>96.34</v>
      </c>
      <c r="E225" s="211">
        <f t="shared" si="83"/>
        <v>72.97</v>
      </c>
      <c r="F225" s="270">
        <v>62.02</v>
      </c>
      <c r="G225" s="174" t="s">
        <v>1132</v>
      </c>
      <c r="H225" s="175">
        <v>50</v>
      </c>
      <c r="J225" s="49">
        <f t="shared" si="84"/>
        <v>2811115391</v>
      </c>
      <c r="K225" s="212">
        <f t="shared" si="85"/>
        <v>72.97</v>
      </c>
      <c r="L225" s="270">
        <v>62.02</v>
      </c>
      <c r="M225" s="270">
        <f t="shared" si="87"/>
        <v>62.02</v>
      </c>
      <c r="N225" s="270">
        <f t="shared" si="86"/>
        <v>62.024499999999996</v>
      </c>
      <c r="O225" s="259"/>
      <c r="P225" s="253"/>
      <c r="Q225" s="49">
        <v>2811106200</v>
      </c>
      <c r="R225" s="49" t="s">
        <v>1185</v>
      </c>
      <c r="S225" s="49">
        <f t="shared" si="76"/>
        <v>80.349999999999994</v>
      </c>
      <c r="T225" s="324">
        <v>81.78</v>
      </c>
      <c r="U225" s="353">
        <v>127.05</v>
      </c>
      <c r="X225" s="49">
        <v>2811106200</v>
      </c>
      <c r="Y225" s="49" t="s">
        <v>1185</v>
      </c>
      <c r="Z225" s="324">
        <v>81.78</v>
      </c>
      <c r="AB225" s="401">
        <v>2811104180</v>
      </c>
      <c r="AC225" s="404" t="s">
        <v>660</v>
      </c>
      <c r="AD225" s="325">
        <v>39.15</v>
      </c>
    </row>
    <row r="226" spans="2:30">
      <c r="B226" s="210">
        <v>2811445391</v>
      </c>
      <c r="C226" s="202"/>
      <c r="D226" s="342">
        <f t="shared" si="82"/>
        <v>162.35</v>
      </c>
      <c r="E226" s="211">
        <f t="shared" si="83"/>
        <v>156.59</v>
      </c>
      <c r="F226" s="270">
        <v>133.1</v>
      </c>
      <c r="G226" s="174" t="s">
        <v>1133</v>
      </c>
      <c r="H226" s="175">
        <v>20</v>
      </c>
      <c r="J226" s="49">
        <f t="shared" si="84"/>
        <v>2811445391</v>
      </c>
      <c r="K226" s="212">
        <f t="shared" si="85"/>
        <v>156.59</v>
      </c>
      <c r="L226" s="270">
        <v>133.1</v>
      </c>
      <c r="M226" s="270">
        <f t="shared" si="87"/>
        <v>133.1</v>
      </c>
      <c r="N226" s="270">
        <f t="shared" si="86"/>
        <v>133.10149999999999</v>
      </c>
      <c r="O226" s="259"/>
      <c r="P226" s="253"/>
      <c r="Q226" s="49">
        <v>2811106705</v>
      </c>
      <c r="R226" s="173" t="s">
        <v>665</v>
      </c>
      <c r="S226" s="49">
        <f t="shared" si="76"/>
        <v>74.58</v>
      </c>
      <c r="T226" s="324">
        <v>64.400000000000006</v>
      </c>
      <c r="U226" s="353">
        <v>80.459999999999994</v>
      </c>
      <c r="X226" s="49">
        <v>2811106705</v>
      </c>
      <c r="Y226" s="173" t="s">
        <v>665</v>
      </c>
      <c r="Z226" s="324">
        <v>64.400000000000006</v>
      </c>
      <c r="AB226" s="401">
        <v>2811104380</v>
      </c>
      <c r="AC226" s="404" t="s">
        <v>661</v>
      </c>
      <c r="AD226" s="325">
        <v>121</v>
      </c>
    </row>
    <row r="227" spans="2:30">
      <c r="B227" s="210">
        <v>2811555391</v>
      </c>
      <c r="C227" s="202"/>
      <c r="D227" s="342">
        <f t="shared" si="82"/>
        <v>237.73</v>
      </c>
      <c r="E227" s="211">
        <f t="shared" si="83"/>
        <v>195.5</v>
      </c>
      <c r="F227" s="270">
        <v>166.18</v>
      </c>
      <c r="G227" s="174" t="s">
        <v>1134</v>
      </c>
      <c r="H227" s="175">
        <v>40</v>
      </c>
      <c r="J227" s="49">
        <f t="shared" si="84"/>
        <v>2811555391</v>
      </c>
      <c r="K227" s="212">
        <f t="shared" si="85"/>
        <v>195.5</v>
      </c>
      <c r="L227" s="270">
        <v>166.18</v>
      </c>
      <c r="M227" s="270">
        <f t="shared" si="87"/>
        <v>166.18</v>
      </c>
      <c r="N227" s="270">
        <f t="shared" si="86"/>
        <v>166.17499999999998</v>
      </c>
      <c r="O227" s="259"/>
      <c r="P227" s="253"/>
      <c r="Q227" s="49">
        <v>2811111480</v>
      </c>
      <c r="R227" s="49" t="s">
        <v>666</v>
      </c>
      <c r="S227" s="49">
        <v>78.23</v>
      </c>
      <c r="T227" s="324">
        <v>91.86</v>
      </c>
      <c r="U227" s="353">
        <v>64.459999999999994</v>
      </c>
      <c r="X227" s="49">
        <v>2811111480</v>
      </c>
      <c r="Y227" s="49" t="s">
        <v>666</v>
      </c>
      <c r="Z227" s="324">
        <v>91.86</v>
      </c>
      <c r="AB227" s="401">
        <v>2811105191</v>
      </c>
      <c r="AC227" s="404" t="s">
        <v>662</v>
      </c>
      <c r="AD227" s="325">
        <v>55.12</v>
      </c>
    </row>
    <row r="228" spans="2:30">
      <c r="B228" s="210">
        <v>2811605190</v>
      </c>
      <c r="D228" s="342">
        <f t="shared" si="82"/>
        <v>551.08000000000004</v>
      </c>
      <c r="E228" s="211">
        <f t="shared" si="83"/>
        <v>487.12</v>
      </c>
      <c r="F228" s="270">
        <v>414.05</v>
      </c>
      <c r="G228" s="216" t="s">
        <v>1135</v>
      </c>
      <c r="H228" s="175">
        <v>50</v>
      </c>
      <c r="J228" s="49">
        <f t="shared" si="84"/>
        <v>2811605190</v>
      </c>
      <c r="K228" s="212">
        <f t="shared" si="85"/>
        <v>487.12</v>
      </c>
      <c r="L228" s="270">
        <v>414.05</v>
      </c>
      <c r="M228" s="270">
        <f t="shared" si="87"/>
        <v>414.05</v>
      </c>
      <c r="N228" s="270">
        <f t="shared" si="86"/>
        <v>414.05200000000002</v>
      </c>
      <c r="O228" s="259"/>
      <c r="P228" s="253"/>
      <c r="Q228" s="49">
        <v>2811111880</v>
      </c>
      <c r="R228" s="49" t="s">
        <v>667</v>
      </c>
      <c r="S228" s="49">
        <f t="shared" si="76"/>
        <v>27.82</v>
      </c>
      <c r="T228" s="324">
        <v>42.15</v>
      </c>
      <c r="U228" s="353">
        <v>73.349999999999994</v>
      </c>
      <c r="X228" s="49">
        <v>2811111880</v>
      </c>
      <c r="Y228" s="49" t="s">
        <v>667</v>
      </c>
      <c r="Z228" s="324">
        <v>42.15</v>
      </c>
      <c r="AB228" s="401">
        <v>2811106100</v>
      </c>
      <c r="AC228" s="404" t="s">
        <v>663</v>
      </c>
      <c r="AD228" s="325">
        <v>74.3</v>
      </c>
    </row>
    <row r="229" spans="2:30">
      <c r="B229" s="210">
        <v>2811705190</v>
      </c>
      <c r="D229" s="342">
        <f t="shared" si="82"/>
        <v>699.77</v>
      </c>
      <c r="E229" s="211">
        <f t="shared" si="83"/>
        <v>655.14</v>
      </c>
      <c r="F229" s="270">
        <v>556.87</v>
      </c>
      <c r="G229" s="216" t="s">
        <v>1136</v>
      </c>
      <c r="H229" s="175">
        <v>63</v>
      </c>
      <c r="J229" s="49">
        <f t="shared" si="84"/>
        <v>2811705190</v>
      </c>
      <c r="K229" s="212">
        <f t="shared" si="85"/>
        <v>655.14</v>
      </c>
      <c r="L229" s="270">
        <v>556.87</v>
      </c>
      <c r="M229" s="270">
        <f t="shared" si="87"/>
        <v>556.87</v>
      </c>
      <c r="N229" s="270">
        <f t="shared" si="86"/>
        <v>556.86900000000003</v>
      </c>
      <c r="O229" s="259"/>
      <c r="P229" s="249"/>
      <c r="Q229" s="49">
        <v>2811112220</v>
      </c>
      <c r="R229" s="49" t="s">
        <v>668</v>
      </c>
      <c r="S229" s="49">
        <f t="shared" si="76"/>
        <v>53.04</v>
      </c>
      <c r="T229" s="324">
        <v>48.22</v>
      </c>
      <c r="U229" s="353">
        <v>64.75</v>
      </c>
      <c r="X229" s="49">
        <v>2811112220</v>
      </c>
      <c r="Y229" s="49" t="s">
        <v>668</v>
      </c>
      <c r="Z229" s="324">
        <v>48.22</v>
      </c>
      <c r="AB229" s="401">
        <v>2811106200</v>
      </c>
      <c r="AC229" t="s">
        <v>1185</v>
      </c>
      <c r="AD229" s="325">
        <v>80.349999999999994</v>
      </c>
    </row>
    <row r="230" spans="2:30">
      <c r="B230" s="210">
        <v>2811775390</v>
      </c>
      <c r="D230" s="342">
        <f t="shared" si="82"/>
        <v>735.21</v>
      </c>
      <c r="E230" s="211">
        <f t="shared" si="83"/>
        <v>677.11</v>
      </c>
      <c r="F230" s="270">
        <v>575.54</v>
      </c>
      <c r="G230" s="216" t="s">
        <v>1137</v>
      </c>
      <c r="H230" s="175">
        <v>80</v>
      </c>
      <c r="J230" s="49">
        <f t="shared" si="84"/>
        <v>2811775390</v>
      </c>
      <c r="K230" s="212">
        <f t="shared" si="85"/>
        <v>677.11</v>
      </c>
      <c r="L230" s="270">
        <v>575.54</v>
      </c>
      <c r="M230" s="270">
        <f t="shared" si="87"/>
        <v>575.54</v>
      </c>
      <c r="N230" s="270">
        <f t="shared" si="86"/>
        <v>575.54349999999999</v>
      </c>
      <c r="O230" s="259"/>
      <c r="P230" s="249"/>
      <c r="Q230" s="49">
        <v>2811115391</v>
      </c>
      <c r="R230" s="49" t="s">
        <v>669</v>
      </c>
      <c r="S230" s="49">
        <f t="shared" si="76"/>
        <v>72.97</v>
      </c>
      <c r="T230" s="324">
        <v>96.34</v>
      </c>
      <c r="U230" s="353">
        <v>92.26</v>
      </c>
      <c r="X230" s="49">
        <v>2811115391</v>
      </c>
      <c r="Y230" s="49" t="s">
        <v>669</v>
      </c>
      <c r="Z230" s="324">
        <v>96.34</v>
      </c>
      <c r="AB230" s="401">
        <v>2811106705</v>
      </c>
      <c r="AC230" t="s">
        <v>665</v>
      </c>
      <c r="AD230" s="325">
        <v>74.58</v>
      </c>
    </row>
    <row r="231" spans="2:30">
      <c r="B231" s="210">
        <v>2811665390</v>
      </c>
      <c r="D231" s="342">
        <f t="shared" si="82"/>
        <v>551.08000000000004</v>
      </c>
      <c r="E231" s="211">
        <f t="shared" si="83"/>
        <v>541.5</v>
      </c>
      <c r="F231" s="270">
        <v>460.28</v>
      </c>
      <c r="G231" s="216" t="s">
        <v>1138</v>
      </c>
      <c r="H231" s="175">
        <v>80</v>
      </c>
      <c r="J231" s="49">
        <f t="shared" si="84"/>
        <v>2811665390</v>
      </c>
      <c r="K231" s="212">
        <f t="shared" si="85"/>
        <v>541.5</v>
      </c>
      <c r="L231" s="270">
        <v>460.28</v>
      </c>
      <c r="M231" s="270">
        <f t="shared" si="87"/>
        <v>460.28</v>
      </c>
      <c r="N231" s="270">
        <f t="shared" si="86"/>
        <v>460.27499999999998</v>
      </c>
      <c r="O231" s="259"/>
      <c r="P231" s="249"/>
      <c r="Q231" s="49">
        <v>2811117600</v>
      </c>
      <c r="R231" s="49" t="s">
        <v>670</v>
      </c>
      <c r="S231" s="49">
        <f t="shared" si="76"/>
        <v>30.36</v>
      </c>
      <c r="T231" s="324">
        <v>27.6</v>
      </c>
      <c r="U231" s="353">
        <v>42.34</v>
      </c>
      <c r="X231" s="49">
        <v>2811117600</v>
      </c>
      <c r="Y231" s="49" t="s">
        <v>670</v>
      </c>
      <c r="Z231" s="324">
        <v>27.6</v>
      </c>
      <c r="AB231" s="49">
        <v>2811110922</v>
      </c>
      <c r="AC231" s="49" t="s">
        <v>1759</v>
      </c>
      <c r="AD231" s="187">
        <v>66.75</v>
      </c>
    </row>
    <row r="232" spans="2:30">
      <c r="E232" s="211"/>
      <c r="F232" s="329"/>
      <c r="H232" s="175">
        <v>63</v>
      </c>
      <c r="K232" s="212"/>
      <c r="L232" s="329"/>
      <c r="M232" s="329"/>
      <c r="N232" s="329"/>
      <c r="O232" s="259"/>
      <c r="P232" s="249"/>
      <c r="Q232" s="49">
        <v>2811117700</v>
      </c>
      <c r="R232" s="49" t="s">
        <v>671</v>
      </c>
      <c r="S232" s="49">
        <f t="shared" si="76"/>
        <v>23.93</v>
      </c>
      <c r="T232" s="324">
        <v>25.01</v>
      </c>
      <c r="U232" s="353">
        <v>48.43</v>
      </c>
      <c r="X232" s="49">
        <v>2811117700</v>
      </c>
      <c r="Y232" s="49" t="s">
        <v>671</v>
      </c>
      <c r="Z232" s="324">
        <v>25.01</v>
      </c>
      <c r="AB232" s="49">
        <v>2811111422</v>
      </c>
      <c r="AC232" s="49" t="s">
        <v>1760</v>
      </c>
      <c r="AD232" s="187">
        <v>78.23</v>
      </c>
    </row>
    <row r="233" spans="2:30">
      <c r="B233" s="210">
        <v>2811615490</v>
      </c>
      <c r="D233" s="342">
        <f>VLOOKUP(B233,$X$13:$Z$620,3,FALSE)</f>
        <v>139.30000000000001</v>
      </c>
      <c r="E233" s="211">
        <f>VLOOKUP(B233,$Q$14:$U$1164,3,FALSE)</f>
        <v>136.88</v>
      </c>
      <c r="F233" s="270">
        <v>116.35</v>
      </c>
      <c r="G233" s="216" t="s">
        <v>1139</v>
      </c>
      <c r="J233" s="49">
        <f>B233*$K$13</f>
        <v>2811615490</v>
      </c>
      <c r="K233" s="212">
        <f>VLOOKUP(J233,$Q$14:$U$1164,3,FALSE)</f>
        <v>136.88</v>
      </c>
      <c r="L233" s="270">
        <v>116.35</v>
      </c>
      <c r="M233" s="270">
        <f t="shared" si="87"/>
        <v>116.35</v>
      </c>
      <c r="N233" s="270">
        <f>K233*$N$13</f>
        <v>116.348</v>
      </c>
      <c r="O233" s="259"/>
      <c r="P233" s="249"/>
      <c r="Q233" s="49">
        <v>2811117800</v>
      </c>
      <c r="R233" s="49" t="s">
        <v>672</v>
      </c>
      <c r="S233" s="49">
        <f t="shared" si="76"/>
        <v>17.55</v>
      </c>
      <c r="T233" s="324">
        <v>15.95</v>
      </c>
      <c r="U233" s="353">
        <v>79.39</v>
      </c>
      <c r="X233" s="49">
        <v>2811117800</v>
      </c>
      <c r="Y233" s="49" t="s">
        <v>672</v>
      </c>
      <c r="Z233" s="324">
        <v>15.95</v>
      </c>
      <c r="AB233" s="405">
        <v>2811111480</v>
      </c>
      <c r="AC233" s="49" t="s">
        <v>666</v>
      </c>
      <c r="AD233" s="325">
        <v>65.03</v>
      </c>
    </row>
    <row r="234" spans="2:30">
      <c r="B234" s="210">
        <v>2811715490</v>
      </c>
      <c r="D234" s="342">
        <f>VLOOKUP(B234,$X$13:$Z$620,3,FALSE)</f>
        <v>233.07</v>
      </c>
      <c r="E234" s="211">
        <f>VLOOKUP(B234,$Q$14:$U$1164,3,FALSE)</f>
        <v>184.05</v>
      </c>
      <c r="F234" s="270">
        <v>156.44</v>
      </c>
      <c r="G234" s="216" t="s">
        <v>1140</v>
      </c>
      <c r="H234" s="175">
        <v>63</v>
      </c>
      <c r="J234" s="49">
        <f>B234*$K$13</f>
        <v>2811715490</v>
      </c>
      <c r="K234" s="212">
        <f>VLOOKUP(J234,$Q$14:$U$1164,3,FALSE)</f>
        <v>184.05</v>
      </c>
      <c r="L234" s="270">
        <v>156.44</v>
      </c>
      <c r="M234" s="270">
        <f t="shared" si="87"/>
        <v>156.44</v>
      </c>
      <c r="N234" s="270">
        <f>K234*$N$13</f>
        <v>156.4425</v>
      </c>
      <c r="O234" s="259"/>
      <c r="P234" s="249"/>
      <c r="Q234" s="49">
        <v>2811117900</v>
      </c>
      <c r="R234" s="49" t="s">
        <v>673</v>
      </c>
      <c r="S234" s="49">
        <f t="shared" si="76"/>
        <v>27.21</v>
      </c>
      <c r="T234" s="324">
        <v>28.45</v>
      </c>
      <c r="U234" s="353">
        <v>27.71</v>
      </c>
      <c r="X234" s="49">
        <v>2811117900</v>
      </c>
      <c r="Y234" s="49" t="s">
        <v>673</v>
      </c>
      <c r="Z234" s="324">
        <v>28.45</v>
      </c>
      <c r="AB234" s="401">
        <v>2811111880</v>
      </c>
      <c r="AC234" t="s">
        <v>667</v>
      </c>
      <c r="AD234" s="325">
        <v>27.82</v>
      </c>
    </row>
    <row r="235" spans="2:30">
      <c r="B235" s="210"/>
      <c r="E235" s="211"/>
      <c r="F235" s="329"/>
      <c r="G235" s="216"/>
      <c r="H235" s="175">
        <v>80</v>
      </c>
      <c r="K235" s="212"/>
      <c r="L235" s="329"/>
      <c r="M235" s="329"/>
      <c r="N235" s="329"/>
      <c r="O235" s="259"/>
      <c r="P235" s="249"/>
      <c r="Q235" s="49">
        <v>2811125100</v>
      </c>
      <c r="R235" s="49" t="s">
        <v>674</v>
      </c>
      <c r="S235" s="49">
        <f t="shared" si="76"/>
        <v>22.92</v>
      </c>
      <c r="T235" s="324">
        <v>23.97</v>
      </c>
      <c r="U235" s="353">
        <v>25.11</v>
      </c>
      <c r="X235" s="49">
        <v>2811125100</v>
      </c>
      <c r="Y235" s="49" t="s">
        <v>674</v>
      </c>
      <c r="Z235" s="324">
        <v>23.97</v>
      </c>
      <c r="AB235" s="401">
        <v>2811112220</v>
      </c>
      <c r="AC235" t="s">
        <v>668</v>
      </c>
      <c r="AD235" s="325">
        <v>53.04</v>
      </c>
    </row>
    <row r="236" spans="2:30">
      <c r="B236" s="210">
        <v>1606456104</v>
      </c>
      <c r="C236" s="202"/>
      <c r="D236" s="342">
        <f t="shared" ref="D236:D244" si="88">VLOOKUP(B236,$X$13:$Z$620,3,FALSE)</f>
        <v>394.7</v>
      </c>
      <c r="E236" s="211">
        <f t="shared" ref="E236:E244" si="89">VLOOKUP(B236,$Q$14:$U$1164,3,FALSE)</f>
        <v>473</v>
      </c>
      <c r="F236" s="270">
        <v>402.05</v>
      </c>
      <c r="G236" s="174" t="s">
        <v>369</v>
      </c>
      <c r="J236" s="49">
        <f t="shared" ref="J236:J244" si="90">B236*$K$13</f>
        <v>1606456104</v>
      </c>
      <c r="K236" s="212">
        <f t="shared" ref="K236:K244" si="91">VLOOKUP(J236,$Q$14:$U$1164,3,FALSE)</f>
        <v>473</v>
      </c>
      <c r="L236" s="270">
        <v>402.05</v>
      </c>
      <c r="M236" s="270">
        <f t="shared" si="87"/>
        <v>402.05</v>
      </c>
      <c r="N236" s="270">
        <f t="shared" ref="N236:N244" si="92">K236*$N$13</f>
        <v>402.05</v>
      </c>
      <c r="O236" s="259"/>
      <c r="P236" s="253"/>
      <c r="Q236" s="49">
        <v>2811126400</v>
      </c>
      <c r="R236" s="49" t="s">
        <v>675</v>
      </c>
      <c r="S236" s="49">
        <f t="shared" si="76"/>
        <v>29.23</v>
      </c>
      <c r="T236" s="324">
        <v>30.56</v>
      </c>
      <c r="U236" s="353">
        <v>16.03</v>
      </c>
      <c r="X236" s="49">
        <v>2811126400</v>
      </c>
      <c r="Y236" s="49" t="s">
        <v>675</v>
      </c>
      <c r="Z236" s="324">
        <v>30.56</v>
      </c>
      <c r="AB236" s="401">
        <v>2811115391</v>
      </c>
      <c r="AC236" t="s">
        <v>669</v>
      </c>
      <c r="AD236" s="325">
        <v>72.97</v>
      </c>
    </row>
    <row r="237" spans="2:30">
      <c r="B237" s="210">
        <v>2810905100</v>
      </c>
      <c r="C237" s="202"/>
      <c r="D237" s="342">
        <f t="shared" si="88"/>
        <v>518.24</v>
      </c>
      <c r="E237" s="211">
        <f t="shared" si="89"/>
        <v>509.22</v>
      </c>
      <c r="F237" s="270">
        <v>432.84</v>
      </c>
      <c r="G237" s="174" t="s">
        <v>369</v>
      </c>
      <c r="H237" s="175">
        <v>100</v>
      </c>
      <c r="J237" s="49">
        <f t="shared" si="90"/>
        <v>2810905100</v>
      </c>
      <c r="K237" s="212">
        <f t="shared" si="91"/>
        <v>509.22</v>
      </c>
      <c r="L237" s="270">
        <v>432.84</v>
      </c>
      <c r="M237" s="270">
        <f t="shared" si="87"/>
        <v>432.84</v>
      </c>
      <c r="N237" s="270">
        <f t="shared" si="92"/>
        <v>432.83699999999999</v>
      </c>
      <c r="O237" s="259"/>
      <c r="P237" s="253"/>
      <c r="Q237" s="49">
        <v>2811200000</v>
      </c>
      <c r="R237" s="49" t="s">
        <v>676</v>
      </c>
      <c r="S237" s="49">
        <f t="shared" si="76"/>
        <v>79.73</v>
      </c>
      <c r="T237" s="324">
        <v>111.57</v>
      </c>
      <c r="U237" s="353">
        <v>28.56</v>
      </c>
      <c r="X237" s="49">
        <v>2811200000</v>
      </c>
      <c r="Y237" s="49" t="s">
        <v>676</v>
      </c>
      <c r="Z237" s="324">
        <v>111.57</v>
      </c>
      <c r="AB237" s="401">
        <v>2811117600</v>
      </c>
      <c r="AC237" t="s">
        <v>670</v>
      </c>
      <c r="AD237" s="325">
        <v>30.36</v>
      </c>
    </row>
    <row r="238" spans="2:30">
      <c r="B238" s="204">
        <v>2810806010</v>
      </c>
      <c r="C238" s="202"/>
      <c r="D238" s="342">
        <f t="shared" si="88"/>
        <v>46.06</v>
      </c>
      <c r="E238" s="211">
        <f t="shared" si="89"/>
        <v>52.05</v>
      </c>
      <c r="F238" s="270">
        <v>44.24</v>
      </c>
      <c r="G238" s="218" t="s">
        <v>1141</v>
      </c>
      <c r="H238" s="175">
        <v>158</v>
      </c>
      <c r="J238" s="49">
        <f t="shared" si="90"/>
        <v>2810806010</v>
      </c>
      <c r="K238" s="212">
        <f t="shared" si="91"/>
        <v>52.05</v>
      </c>
      <c r="L238" s="270">
        <v>44.24</v>
      </c>
      <c r="M238" s="270">
        <f t="shared" si="87"/>
        <v>44.24</v>
      </c>
      <c r="N238" s="270">
        <f t="shared" si="92"/>
        <v>44.2425</v>
      </c>
      <c r="O238" s="259"/>
      <c r="P238" s="253"/>
      <c r="Q238" s="49">
        <v>2811200280</v>
      </c>
      <c r="R238" s="49" t="s">
        <v>677</v>
      </c>
      <c r="S238" s="49">
        <f t="shared" si="76"/>
        <v>30.89</v>
      </c>
      <c r="T238" s="324">
        <v>32.29</v>
      </c>
      <c r="U238" s="353">
        <v>24.05</v>
      </c>
      <c r="X238" s="49">
        <v>2811200280</v>
      </c>
      <c r="Y238" s="49" t="s">
        <v>677</v>
      </c>
      <c r="Z238" s="324">
        <v>32.29</v>
      </c>
      <c r="AB238">
        <v>2811117700</v>
      </c>
      <c r="AC238" t="s">
        <v>671</v>
      </c>
      <c r="AD238" s="325">
        <v>23.93</v>
      </c>
    </row>
    <row r="239" spans="2:30">
      <c r="B239" s="210">
        <v>2810025408</v>
      </c>
      <c r="C239" s="202"/>
      <c r="D239" s="342">
        <f t="shared" si="88"/>
        <v>99.07</v>
      </c>
      <c r="E239" s="211">
        <f t="shared" si="89"/>
        <v>111.95</v>
      </c>
      <c r="F239" s="270">
        <v>95.16</v>
      </c>
      <c r="G239" s="174" t="s">
        <v>1143</v>
      </c>
      <c r="H239" s="219" t="s">
        <v>1142</v>
      </c>
      <c r="J239" s="49">
        <f t="shared" si="90"/>
        <v>2810025408</v>
      </c>
      <c r="K239" s="212">
        <f t="shared" si="91"/>
        <v>111.95</v>
      </c>
      <c r="L239" s="270">
        <v>95.16</v>
      </c>
      <c r="M239" s="270">
        <f t="shared" si="87"/>
        <v>95.16</v>
      </c>
      <c r="N239" s="270">
        <f t="shared" si="92"/>
        <v>95.157499999999999</v>
      </c>
      <c r="O239" s="259"/>
      <c r="P239" s="253"/>
      <c r="Q239" s="49">
        <v>2811200380</v>
      </c>
      <c r="R239" s="49" t="s">
        <v>678</v>
      </c>
      <c r="S239" s="49">
        <f t="shared" si="76"/>
        <v>36.61</v>
      </c>
      <c r="T239" s="324">
        <v>35.97</v>
      </c>
      <c r="U239" s="353">
        <v>31</v>
      </c>
      <c r="X239" s="49">
        <v>2811200380</v>
      </c>
      <c r="Y239" s="49" t="s">
        <v>678</v>
      </c>
      <c r="Z239" s="324">
        <v>35.97</v>
      </c>
      <c r="AB239">
        <v>2811117800</v>
      </c>
      <c r="AC239" t="s">
        <v>672</v>
      </c>
      <c r="AD239" s="325">
        <v>17.55</v>
      </c>
    </row>
    <row r="240" spans="2:30">
      <c r="B240" s="210">
        <v>2810045408</v>
      </c>
      <c r="C240" s="202"/>
      <c r="D240" s="342">
        <f t="shared" si="88"/>
        <v>249.59</v>
      </c>
      <c r="E240" s="211">
        <f t="shared" si="89"/>
        <v>177.44</v>
      </c>
      <c r="F240" s="270">
        <v>150.82</v>
      </c>
      <c r="G240" s="174" t="s">
        <v>1143</v>
      </c>
      <c r="H240" s="175" t="s">
        <v>96</v>
      </c>
      <c r="J240" s="49">
        <f t="shared" si="90"/>
        <v>2810045408</v>
      </c>
      <c r="K240" s="212">
        <f t="shared" si="91"/>
        <v>177.44</v>
      </c>
      <c r="L240" s="270">
        <v>150.82</v>
      </c>
      <c r="M240" s="270">
        <f t="shared" si="87"/>
        <v>150.82</v>
      </c>
      <c r="N240" s="270">
        <f t="shared" si="92"/>
        <v>150.82399999999998</v>
      </c>
      <c r="O240" s="259"/>
      <c r="P240" s="253"/>
      <c r="Q240" s="49">
        <v>2811200390</v>
      </c>
      <c r="R240" s="49" t="s">
        <v>1724</v>
      </c>
      <c r="S240" s="49">
        <f t="shared" si="76"/>
        <v>44.84</v>
      </c>
      <c r="T240" s="324">
        <v>40.76</v>
      </c>
      <c r="U240" s="353">
        <v>113.2</v>
      </c>
      <c r="X240" s="49">
        <v>2811200390</v>
      </c>
      <c r="Y240" s="49" t="s">
        <v>1724</v>
      </c>
      <c r="Z240" s="324">
        <v>40.76</v>
      </c>
      <c r="AB240" s="401">
        <v>2811117900</v>
      </c>
      <c r="AC240" t="s">
        <v>673</v>
      </c>
      <c r="AD240" s="325">
        <v>27.21</v>
      </c>
    </row>
    <row r="241" spans="2:30">
      <c r="B241" s="210">
        <v>2811615490</v>
      </c>
      <c r="C241" s="202"/>
      <c r="D241" s="342">
        <f t="shared" si="88"/>
        <v>139.30000000000001</v>
      </c>
      <c r="E241" s="211">
        <f t="shared" si="89"/>
        <v>136.88</v>
      </c>
      <c r="F241" s="270">
        <v>116.35</v>
      </c>
      <c r="G241" s="174" t="s">
        <v>1144</v>
      </c>
      <c r="H241" s="175" t="s">
        <v>91</v>
      </c>
      <c r="J241" s="49">
        <f t="shared" si="90"/>
        <v>2811615490</v>
      </c>
      <c r="K241" s="212">
        <f t="shared" si="91"/>
        <v>136.88</v>
      </c>
      <c r="L241" s="270">
        <v>116.35</v>
      </c>
      <c r="M241" s="270">
        <f t="shared" si="87"/>
        <v>116.35</v>
      </c>
      <c r="N241" s="270">
        <f t="shared" si="92"/>
        <v>116.348</v>
      </c>
      <c r="O241" s="259"/>
      <c r="P241" s="249"/>
      <c r="Q241" s="49">
        <v>2811200480</v>
      </c>
      <c r="R241" s="49" t="s">
        <v>679</v>
      </c>
      <c r="S241" s="49">
        <f t="shared" si="76"/>
        <v>42.9</v>
      </c>
      <c r="T241" s="324">
        <v>44.85</v>
      </c>
      <c r="U241" s="353">
        <v>32.43</v>
      </c>
      <c r="X241" s="49">
        <v>2811200480</v>
      </c>
      <c r="Y241" s="49" t="s">
        <v>679</v>
      </c>
      <c r="Z241" s="324">
        <v>44.85</v>
      </c>
      <c r="AB241" s="49">
        <v>2811121422</v>
      </c>
      <c r="AC241" s="49" t="s">
        <v>1761</v>
      </c>
      <c r="AD241" s="187">
        <v>82.08</v>
      </c>
    </row>
    <row r="242" spans="2:30">
      <c r="B242" s="210">
        <v>2811715490</v>
      </c>
      <c r="C242" s="202"/>
      <c r="D242" s="342">
        <f t="shared" si="88"/>
        <v>233.07</v>
      </c>
      <c r="E242" s="211">
        <f t="shared" si="89"/>
        <v>184.05</v>
      </c>
      <c r="F242" s="270">
        <v>156.44</v>
      </c>
      <c r="G242" s="174" t="s">
        <v>1145</v>
      </c>
      <c r="H242" s="175">
        <v>63</v>
      </c>
      <c r="J242" s="49">
        <f t="shared" si="90"/>
        <v>2811715490</v>
      </c>
      <c r="K242" s="212">
        <f t="shared" si="91"/>
        <v>184.05</v>
      </c>
      <c r="L242" s="270">
        <v>156.44</v>
      </c>
      <c r="M242" s="270">
        <f t="shared" si="87"/>
        <v>156.44</v>
      </c>
      <c r="N242" s="270">
        <f t="shared" si="92"/>
        <v>156.4425</v>
      </c>
      <c r="O242" s="259"/>
      <c r="P242" s="251"/>
      <c r="Q242" s="49">
        <v>2811200490</v>
      </c>
      <c r="R242" s="49" t="s">
        <v>1725</v>
      </c>
      <c r="S242" s="49">
        <f t="shared" si="76"/>
        <v>135.99</v>
      </c>
      <c r="T242" s="324">
        <v>123.63</v>
      </c>
      <c r="U242" s="353">
        <v>36.130000000000003</v>
      </c>
      <c r="V242">
        <v>445.51</v>
      </c>
      <c r="X242" s="49">
        <v>2811200490</v>
      </c>
      <c r="Y242" s="49" t="s">
        <v>1725</v>
      </c>
      <c r="Z242" s="324">
        <v>123.63</v>
      </c>
      <c r="AB242" s="401">
        <v>2811125100</v>
      </c>
      <c r="AC242" t="s">
        <v>674</v>
      </c>
      <c r="AD242" s="325">
        <v>22.92</v>
      </c>
    </row>
    <row r="243" spans="2:30">
      <c r="B243" s="210">
        <v>2810825400</v>
      </c>
      <c r="C243" s="202"/>
      <c r="D243" s="342">
        <f t="shared" si="88"/>
        <v>242</v>
      </c>
      <c r="E243" s="211">
        <f t="shared" si="89"/>
        <v>249.22</v>
      </c>
      <c r="F243" s="270">
        <v>211.84</v>
      </c>
      <c r="G243" s="174" t="s">
        <v>1146</v>
      </c>
      <c r="H243" s="175">
        <v>80</v>
      </c>
      <c r="J243" s="49">
        <f t="shared" si="90"/>
        <v>2810825400</v>
      </c>
      <c r="K243" s="212">
        <f t="shared" si="91"/>
        <v>249.22</v>
      </c>
      <c r="L243" s="270">
        <v>211.84</v>
      </c>
      <c r="M243" s="270">
        <f t="shared" si="87"/>
        <v>211.84</v>
      </c>
      <c r="N243" s="270">
        <f t="shared" si="92"/>
        <v>211.83699999999999</v>
      </c>
      <c r="O243" s="259"/>
      <c r="P243" s="251"/>
      <c r="Q243" s="49">
        <v>2811200580</v>
      </c>
      <c r="R243" s="49" t="s">
        <v>1194</v>
      </c>
      <c r="S243" s="49">
        <f t="shared" si="76"/>
        <v>44.28</v>
      </c>
      <c r="T243" s="324">
        <v>45.14</v>
      </c>
      <c r="U243" s="353">
        <v>40.94</v>
      </c>
      <c r="X243" s="49">
        <v>2811200580</v>
      </c>
      <c r="Y243" s="49" t="s">
        <v>1194</v>
      </c>
      <c r="Z243" s="324">
        <v>45.14</v>
      </c>
      <c r="AB243" s="401">
        <v>2811126400</v>
      </c>
      <c r="AC243" t="s">
        <v>675</v>
      </c>
      <c r="AD243" s="325">
        <v>29.23</v>
      </c>
    </row>
    <row r="244" spans="2:30">
      <c r="B244" s="210">
        <v>2810915400</v>
      </c>
      <c r="C244" s="202"/>
      <c r="D244" s="342">
        <f t="shared" si="88"/>
        <v>260.85000000000002</v>
      </c>
      <c r="E244" s="211">
        <f t="shared" si="89"/>
        <v>278.92</v>
      </c>
      <c r="F244" s="270">
        <v>237.08</v>
      </c>
      <c r="G244" s="174" t="s">
        <v>1147</v>
      </c>
      <c r="H244" s="175">
        <v>100</v>
      </c>
      <c r="J244" s="49">
        <f t="shared" si="90"/>
        <v>2810915400</v>
      </c>
      <c r="K244" s="212">
        <f t="shared" si="91"/>
        <v>278.92</v>
      </c>
      <c r="L244" s="270">
        <v>237.08</v>
      </c>
      <c r="M244" s="270">
        <f t="shared" si="87"/>
        <v>237.08</v>
      </c>
      <c r="N244" s="270">
        <f t="shared" si="92"/>
        <v>237.08199999999999</v>
      </c>
      <c r="O244" s="259"/>
      <c r="P244" s="251"/>
      <c r="Q244" s="49">
        <v>2811200590</v>
      </c>
      <c r="R244" s="49" t="s">
        <v>680</v>
      </c>
      <c r="S244" s="49">
        <f t="shared" si="76"/>
        <v>113.07</v>
      </c>
      <c r="T244" s="324">
        <v>102.79</v>
      </c>
      <c r="U244" s="353">
        <v>35</v>
      </c>
      <c r="X244" s="49">
        <v>2811200590</v>
      </c>
      <c r="Y244" s="49" t="s">
        <v>680</v>
      </c>
      <c r="Z244" s="324">
        <v>102.79</v>
      </c>
      <c r="AB244" s="401">
        <v>2811200000</v>
      </c>
      <c r="AC244" t="s">
        <v>676</v>
      </c>
      <c r="AD244" s="325">
        <v>79.73</v>
      </c>
    </row>
    <row r="245" spans="2:30">
      <c r="B245" s="210"/>
      <c r="C245" s="202"/>
      <c r="D245" s="346"/>
      <c r="E245" s="211"/>
      <c r="F245" s="329"/>
      <c r="H245" s="175">
        <v>158</v>
      </c>
      <c r="K245" s="212"/>
      <c r="L245" s="329"/>
      <c r="M245" s="329"/>
      <c r="N245" s="329"/>
      <c r="O245" s="259"/>
      <c r="P245" s="249"/>
      <c r="Q245" s="49">
        <v>2811200680</v>
      </c>
      <c r="R245" s="49" t="s">
        <v>681</v>
      </c>
      <c r="S245" s="49">
        <f t="shared" si="76"/>
        <v>27.76</v>
      </c>
      <c r="T245" s="324">
        <v>39.380000000000003</v>
      </c>
      <c r="U245" s="353">
        <v>124.16</v>
      </c>
      <c r="X245" s="49">
        <v>2811200680</v>
      </c>
      <c r="Y245" s="49" t="s">
        <v>681</v>
      </c>
      <c r="Z245" s="324">
        <v>39.380000000000003</v>
      </c>
      <c r="AB245" s="401">
        <v>2811200280</v>
      </c>
      <c r="AC245" t="s">
        <v>677</v>
      </c>
      <c r="AD245" s="325">
        <v>30.89</v>
      </c>
    </row>
    <row r="246" spans="2:30">
      <c r="B246" s="210">
        <v>2811125100</v>
      </c>
      <c r="C246" s="202"/>
      <c r="D246" s="342">
        <f>VLOOKUP(B246,$X$13:$Z$620,3,FALSE)</f>
        <v>23.97</v>
      </c>
      <c r="E246" s="211">
        <f>VLOOKUP(B246,$Q$14:$U$1164,3,FALSE)</f>
        <v>22.92</v>
      </c>
      <c r="F246" s="270">
        <v>19.48</v>
      </c>
      <c r="G246" s="174" t="s">
        <v>1148</v>
      </c>
      <c r="J246" s="49">
        <f>B246*$K$13</f>
        <v>2811125100</v>
      </c>
      <c r="K246" s="212">
        <f>VLOOKUP(J246,$Q$14:$U$1164,3,FALSE)</f>
        <v>22.92</v>
      </c>
      <c r="L246" s="270">
        <v>19.48</v>
      </c>
      <c r="M246" s="270">
        <f t="shared" si="87"/>
        <v>19.48</v>
      </c>
      <c r="N246" s="270">
        <f>K246*$N$13</f>
        <v>19.481999999999999</v>
      </c>
      <c r="O246" s="259"/>
      <c r="P246" s="249"/>
      <c r="Q246" s="49">
        <v>2811200980</v>
      </c>
      <c r="R246" s="49" t="s">
        <v>682</v>
      </c>
      <c r="S246" s="49">
        <f t="shared" si="76"/>
        <v>98.37</v>
      </c>
      <c r="T246" s="324">
        <v>98.25</v>
      </c>
      <c r="U246" s="353">
        <v>45.33</v>
      </c>
      <c r="X246" s="49">
        <v>2811200980</v>
      </c>
      <c r="Y246" s="49" t="s">
        <v>682</v>
      </c>
      <c r="Z246" s="324">
        <v>98.25</v>
      </c>
      <c r="AB246" s="401">
        <v>2811200380</v>
      </c>
      <c r="AC246" t="s">
        <v>678</v>
      </c>
      <c r="AD246" s="325">
        <v>36.61</v>
      </c>
    </row>
    <row r="247" spans="2:30">
      <c r="B247" s="210">
        <v>2811455100</v>
      </c>
      <c r="D247" s="342">
        <f>VLOOKUP(B247,$X$13:$Z$620,3,FALSE)</f>
        <v>37.08</v>
      </c>
      <c r="E247" s="211">
        <f>VLOOKUP(B247,$Q$14:$U$1164,3,FALSE)</f>
        <v>35.46</v>
      </c>
      <c r="F247" s="270">
        <v>30.14</v>
      </c>
      <c r="G247" s="174" t="s">
        <v>1149</v>
      </c>
      <c r="H247" s="175" t="s">
        <v>995</v>
      </c>
      <c r="J247" s="49">
        <f>B247*$K$13</f>
        <v>2811455100</v>
      </c>
      <c r="K247" s="212">
        <f>VLOOKUP(J247,$Q$14:$U$1164,3,FALSE)</f>
        <v>35.46</v>
      </c>
      <c r="L247" s="270">
        <v>30.14</v>
      </c>
      <c r="M247" s="270">
        <f t="shared" si="87"/>
        <v>30.14</v>
      </c>
      <c r="N247" s="270">
        <f>K247*$N$13</f>
        <v>30.140999999999998</v>
      </c>
      <c r="O247" s="259"/>
      <c r="P247" s="249"/>
      <c r="Q247" s="49">
        <v>2811201280</v>
      </c>
      <c r="R247" s="49" t="s">
        <v>1726</v>
      </c>
      <c r="S247" s="49">
        <f t="shared" si="76"/>
        <v>27.04</v>
      </c>
      <c r="T247" s="324">
        <v>35.97</v>
      </c>
      <c r="U247" s="353">
        <v>103.23</v>
      </c>
      <c r="X247" s="49">
        <v>2811201280</v>
      </c>
      <c r="Y247" s="49" t="s">
        <v>1726</v>
      </c>
      <c r="Z247" s="324">
        <v>35.97</v>
      </c>
      <c r="AB247" s="401">
        <v>2811200390</v>
      </c>
      <c r="AC247" t="s">
        <v>1724</v>
      </c>
      <c r="AD247" s="325">
        <v>44.84</v>
      </c>
    </row>
    <row r="248" spans="2:30">
      <c r="B248" s="210"/>
      <c r="E248" s="211"/>
      <c r="F248" s="329"/>
      <c r="H248" s="175" t="s">
        <v>995</v>
      </c>
      <c r="K248" s="212"/>
      <c r="L248" s="329"/>
      <c r="M248" s="329"/>
      <c r="N248" s="329"/>
      <c r="O248" s="259"/>
      <c r="P248" s="253"/>
      <c r="Q248" s="49">
        <v>2811202080</v>
      </c>
      <c r="R248" s="49" t="s">
        <v>684</v>
      </c>
      <c r="S248" s="49">
        <f t="shared" si="76"/>
        <v>58.56</v>
      </c>
      <c r="T248" s="324">
        <v>61.23</v>
      </c>
      <c r="U248" s="353">
        <v>29.5</v>
      </c>
      <c r="X248" s="49">
        <v>2811202080</v>
      </c>
      <c r="Y248" s="49" t="s">
        <v>684</v>
      </c>
      <c r="Z248" s="324">
        <v>61.23</v>
      </c>
      <c r="AB248" s="401">
        <v>2811200480</v>
      </c>
      <c r="AC248" t="s">
        <v>679</v>
      </c>
      <c r="AD248" s="325">
        <v>42.9</v>
      </c>
    </row>
    <row r="249" spans="2:30">
      <c r="B249" s="210">
        <v>2811126400</v>
      </c>
      <c r="C249" s="202"/>
      <c r="D249" s="342">
        <f>VLOOKUP(B249,$X$13:$Z$620,3,FALSE)</f>
        <v>30.56</v>
      </c>
      <c r="E249" s="211">
        <f>VLOOKUP(B249,$Q$14:$U$1164,3,FALSE)</f>
        <v>29.23</v>
      </c>
      <c r="F249" s="270">
        <v>24.85</v>
      </c>
      <c r="G249" s="174" t="s">
        <v>1150</v>
      </c>
      <c r="J249" s="49">
        <f>B249*$K$13</f>
        <v>2811126400</v>
      </c>
      <c r="K249" s="212">
        <f>VLOOKUP(J249,$Q$14:$U$1164,3,FALSE)</f>
        <v>29.23</v>
      </c>
      <c r="L249" s="270">
        <v>24.85</v>
      </c>
      <c r="M249" s="270">
        <f t="shared" si="87"/>
        <v>24.85</v>
      </c>
      <c r="N249" s="270">
        <f t="shared" ref="N249:N256" si="93">K249*$N$13</f>
        <v>24.845500000000001</v>
      </c>
      <c r="O249" s="259"/>
      <c r="P249" s="253"/>
      <c r="Q249" s="49">
        <v>2811202480</v>
      </c>
      <c r="R249" s="49" t="s">
        <v>685</v>
      </c>
      <c r="S249" s="49">
        <f t="shared" si="76"/>
        <v>52.77</v>
      </c>
      <c r="T249" s="324">
        <v>55.16</v>
      </c>
      <c r="U249" s="353">
        <v>98.67</v>
      </c>
      <c r="X249" s="49">
        <v>2811202480</v>
      </c>
      <c r="Y249" s="49" t="s">
        <v>685</v>
      </c>
      <c r="Z249" s="324">
        <v>55.16</v>
      </c>
      <c r="AB249">
        <v>2811200490</v>
      </c>
      <c r="AC249" t="s">
        <v>1725</v>
      </c>
      <c r="AD249" s="325">
        <v>135.99</v>
      </c>
    </row>
    <row r="250" spans="2:30">
      <c r="B250" s="210"/>
      <c r="C250" s="202"/>
      <c r="D250" s="346"/>
      <c r="E250" s="211"/>
      <c r="F250" s="329"/>
      <c r="H250" s="175" t="s">
        <v>995</v>
      </c>
      <c r="K250" s="212"/>
      <c r="L250" s="329"/>
      <c r="M250" s="329"/>
      <c r="N250" s="329">
        <f t="shared" si="93"/>
        <v>0</v>
      </c>
      <c r="O250" s="259"/>
      <c r="P250" s="249"/>
      <c r="Q250" s="49">
        <v>2811202800</v>
      </c>
      <c r="R250" s="49" t="s">
        <v>686</v>
      </c>
      <c r="S250" s="49">
        <f t="shared" si="76"/>
        <v>3.54</v>
      </c>
      <c r="T250" s="324">
        <v>5.98</v>
      </c>
      <c r="U250" s="353">
        <v>51.79</v>
      </c>
      <c r="X250" s="49">
        <v>2811202800</v>
      </c>
      <c r="Y250" s="49" t="s">
        <v>686</v>
      </c>
      <c r="Z250" s="324">
        <v>5.98</v>
      </c>
      <c r="AB250" s="401">
        <v>2811200580</v>
      </c>
      <c r="AC250" t="s">
        <v>1194</v>
      </c>
      <c r="AD250" s="325">
        <v>44.28</v>
      </c>
    </row>
    <row r="251" spans="2:30">
      <c r="B251" s="210">
        <v>2811102480</v>
      </c>
      <c r="C251" s="202"/>
      <c r="D251" s="342">
        <f t="shared" ref="D251:D256" si="94">VLOOKUP(B251,$X$13:$Z$620,3,FALSE)</f>
        <v>49.35</v>
      </c>
      <c r="E251" s="211">
        <f t="shared" ref="E251:E256" si="95">VLOOKUP(B251,$Q$14:$U$1164,3,FALSE)</f>
        <v>47.2</v>
      </c>
      <c r="F251" s="270">
        <v>40.119999999999997</v>
      </c>
      <c r="G251" s="174" t="s">
        <v>1151</v>
      </c>
      <c r="J251" s="49">
        <f t="shared" ref="J251:J256" si="96">B251*$K$13</f>
        <v>2811102480</v>
      </c>
      <c r="K251" s="212">
        <f t="shared" ref="K251:K256" si="97">VLOOKUP(J251,$Q$14:$U$1164,3,FALSE)</f>
        <v>47.2</v>
      </c>
      <c r="L251" s="270">
        <v>40.119999999999997</v>
      </c>
      <c r="M251" s="270">
        <f t="shared" si="87"/>
        <v>40.119999999999997</v>
      </c>
      <c r="N251" s="270">
        <f t="shared" si="93"/>
        <v>40.120000000000005</v>
      </c>
      <c r="O251" s="259"/>
      <c r="P251" s="249"/>
      <c r="Q251" s="49">
        <v>2811204180</v>
      </c>
      <c r="R251" s="49" t="s">
        <v>687</v>
      </c>
      <c r="S251" s="49">
        <f t="shared" si="76"/>
        <v>48.16</v>
      </c>
      <c r="T251" s="324">
        <v>50.35</v>
      </c>
      <c r="U251" s="353">
        <v>61.49</v>
      </c>
      <c r="X251" s="49">
        <v>2811204180</v>
      </c>
      <c r="Y251" s="49" t="s">
        <v>687</v>
      </c>
      <c r="Z251" s="324">
        <v>50.35</v>
      </c>
      <c r="AB251" s="401">
        <v>2811200590</v>
      </c>
      <c r="AC251" t="s">
        <v>680</v>
      </c>
      <c r="AD251" s="325">
        <v>113.07</v>
      </c>
    </row>
    <row r="252" spans="2:30">
      <c r="B252" s="210">
        <v>2811202480</v>
      </c>
      <c r="C252" s="202"/>
      <c r="D252" s="342">
        <f t="shared" si="94"/>
        <v>55.16</v>
      </c>
      <c r="E252" s="211">
        <f t="shared" si="95"/>
        <v>52.77</v>
      </c>
      <c r="F252" s="270">
        <v>44.85</v>
      </c>
      <c r="G252" s="174" t="s">
        <v>1151</v>
      </c>
      <c r="H252" s="175">
        <v>20</v>
      </c>
      <c r="J252" s="49">
        <f t="shared" si="96"/>
        <v>2811202480</v>
      </c>
      <c r="K252" s="212">
        <f t="shared" si="97"/>
        <v>52.77</v>
      </c>
      <c r="L252" s="270">
        <v>44.85</v>
      </c>
      <c r="M252" s="270">
        <f t="shared" si="87"/>
        <v>44.85</v>
      </c>
      <c r="N252" s="270">
        <f t="shared" si="93"/>
        <v>44.854500000000002</v>
      </c>
      <c r="O252" s="259"/>
      <c r="P252" s="249"/>
      <c r="Q252" s="49">
        <v>2811204380</v>
      </c>
      <c r="R252" s="49" t="s">
        <v>688</v>
      </c>
      <c r="S252" s="49">
        <f t="shared" si="76"/>
        <v>144.80000000000001</v>
      </c>
      <c r="T252" s="324">
        <v>151.38999999999999</v>
      </c>
      <c r="U252" s="353">
        <v>45.35</v>
      </c>
      <c r="X252" s="49">
        <v>2811204380</v>
      </c>
      <c r="Y252" s="49" t="s">
        <v>688</v>
      </c>
      <c r="Z252" s="324">
        <v>151.38999999999999</v>
      </c>
      <c r="AB252" s="401">
        <v>2811200680</v>
      </c>
      <c r="AC252" t="s">
        <v>681</v>
      </c>
      <c r="AD252" s="325">
        <v>27.76</v>
      </c>
    </row>
    <row r="253" spans="2:30">
      <c r="B253" s="210">
        <v>2811002680</v>
      </c>
      <c r="C253" s="202"/>
      <c r="D253" s="342">
        <f t="shared" si="94"/>
        <v>46.76</v>
      </c>
      <c r="E253" s="211">
        <f t="shared" si="95"/>
        <v>44.73</v>
      </c>
      <c r="F253" s="270">
        <v>38.020000000000003</v>
      </c>
      <c r="G253" s="174" t="s">
        <v>1152</v>
      </c>
      <c r="H253" s="175">
        <v>25</v>
      </c>
      <c r="J253" s="49">
        <f t="shared" si="96"/>
        <v>2811002680</v>
      </c>
      <c r="K253" s="212">
        <f t="shared" si="97"/>
        <v>44.73</v>
      </c>
      <c r="L253" s="270">
        <v>38.020000000000003</v>
      </c>
      <c r="M253" s="270">
        <f t="shared" si="87"/>
        <v>38.020000000000003</v>
      </c>
      <c r="N253" s="270">
        <f t="shared" si="93"/>
        <v>38.020499999999998</v>
      </c>
      <c r="O253" s="259"/>
      <c r="P253" s="249"/>
      <c r="Q253" s="49">
        <v>2811205191</v>
      </c>
      <c r="R253" s="49" t="s">
        <v>689</v>
      </c>
      <c r="S253" s="49">
        <f t="shared" si="76"/>
        <v>80.45</v>
      </c>
      <c r="T253" s="324">
        <v>104.14</v>
      </c>
      <c r="U253" s="353">
        <v>6.24</v>
      </c>
      <c r="V253">
        <v>1.54</v>
      </c>
      <c r="X253" s="49">
        <v>2811205191</v>
      </c>
      <c r="Y253" s="49" t="s">
        <v>689</v>
      </c>
      <c r="Z253" s="324">
        <v>104.14</v>
      </c>
      <c r="AB253" s="401">
        <v>2811200980</v>
      </c>
      <c r="AC253" t="s">
        <v>682</v>
      </c>
      <c r="AD253" s="325">
        <v>98.37</v>
      </c>
    </row>
    <row r="254" spans="2:30">
      <c r="B254" s="210">
        <v>2811102680</v>
      </c>
      <c r="C254" s="202"/>
      <c r="D254" s="342">
        <f t="shared" si="94"/>
        <v>47.6</v>
      </c>
      <c r="E254" s="211">
        <f t="shared" si="95"/>
        <v>45.53</v>
      </c>
      <c r="F254" s="270">
        <v>38.700000000000003</v>
      </c>
      <c r="G254" s="174" t="s">
        <v>1153</v>
      </c>
      <c r="J254" s="49">
        <f t="shared" si="96"/>
        <v>2811102680</v>
      </c>
      <c r="K254" s="212">
        <f t="shared" si="97"/>
        <v>45.53</v>
      </c>
      <c r="L254" s="270">
        <v>38.700000000000003</v>
      </c>
      <c r="M254" s="270">
        <f t="shared" si="87"/>
        <v>38.700000000000003</v>
      </c>
      <c r="N254" s="270">
        <f t="shared" si="93"/>
        <v>38.700499999999998</v>
      </c>
      <c r="O254" s="259"/>
      <c r="P254" s="249"/>
      <c r="Q254" s="49">
        <v>2811206100</v>
      </c>
      <c r="R254" s="49" t="s">
        <v>663</v>
      </c>
      <c r="S254" s="49">
        <f t="shared" si="76"/>
        <v>120.4</v>
      </c>
      <c r="T254" s="324">
        <v>122.53</v>
      </c>
      <c r="U254" s="353">
        <v>50.57</v>
      </c>
      <c r="X254" s="49">
        <v>2811206100</v>
      </c>
      <c r="Y254" s="49" t="s">
        <v>663</v>
      </c>
      <c r="Z254" s="324">
        <v>122.53</v>
      </c>
      <c r="AB254" s="401">
        <v>2811201280</v>
      </c>
      <c r="AC254" t="s">
        <v>1726</v>
      </c>
      <c r="AD254" s="325">
        <v>27.04</v>
      </c>
    </row>
    <row r="255" spans="2:30">
      <c r="B255" s="210">
        <v>2811104180</v>
      </c>
      <c r="D255" s="342">
        <f t="shared" si="94"/>
        <v>40.93</v>
      </c>
      <c r="E255" s="211">
        <f t="shared" si="95"/>
        <v>39.15</v>
      </c>
      <c r="F255" s="270">
        <v>33.28</v>
      </c>
      <c r="G255" s="174" t="s">
        <v>1154</v>
      </c>
      <c r="J255" s="49">
        <f t="shared" si="96"/>
        <v>2811104180</v>
      </c>
      <c r="K255" s="212">
        <f t="shared" si="97"/>
        <v>39.15</v>
      </c>
      <c r="L255" s="270">
        <v>33.28</v>
      </c>
      <c r="M255" s="270">
        <f t="shared" si="87"/>
        <v>33.28</v>
      </c>
      <c r="N255" s="270">
        <f t="shared" si="93"/>
        <v>33.277499999999996</v>
      </c>
      <c r="O255" s="259"/>
      <c r="P255" s="253"/>
      <c r="Q255" s="49">
        <v>2811206200</v>
      </c>
      <c r="R255" s="49" t="s">
        <v>1204</v>
      </c>
      <c r="S255" s="49">
        <f t="shared" si="76"/>
        <v>123.66</v>
      </c>
      <c r="T255" s="324">
        <v>125.84</v>
      </c>
      <c r="U255" s="353">
        <v>152.03</v>
      </c>
      <c r="X255" s="49">
        <v>2811206200</v>
      </c>
      <c r="Y255" s="49" t="s">
        <v>1204</v>
      </c>
      <c r="Z255" s="324">
        <v>125.84</v>
      </c>
      <c r="AB255" s="401">
        <v>2811202080</v>
      </c>
      <c r="AC255" t="s">
        <v>684</v>
      </c>
      <c r="AD255" s="325">
        <v>58.56</v>
      </c>
    </row>
    <row r="256" spans="2:30">
      <c r="B256" s="210">
        <v>2811204180</v>
      </c>
      <c r="D256" s="342">
        <f t="shared" si="94"/>
        <v>50.35</v>
      </c>
      <c r="E256" s="211">
        <f t="shared" si="95"/>
        <v>48.16</v>
      </c>
      <c r="F256" s="270">
        <v>40.94</v>
      </c>
      <c r="G256" s="174" t="s">
        <v>1155</v>
      </c>
      <c r="H256" s="175">
        <v>20</v>
      </c>
      <c r="J256" s="49">
        <f t="shared" si="96"/>
        <v>2811204180</v>
      </c>
      <c r="K256" s="212">
        <f t="shared" si="97"/>
        <v>48.16</v>
      </c>
      <c r="L256" s="270">
        <v>40.94</v>
      </c>
      <c r="M256" s="270">
        <f t="shared" si="87"/>
        <v>40.94</v>
      </c>
      <c r="N256" s="270">
        <f t="shared" si="93"/>
        <v>40.935999999999993</v>
      </c>
      <c r="O256" s="259"/>
      <c r="P256" s="253"/>
      <c r="Q256" s="49">
        <v>2811206301</v>
      </c>
      <c r="R256" s="49" t="s">
        <v>664</v>
      </c>
      <c r="S256" s="49">
        <f t="shared" si="76"/>
        <v>49.19</v>
      </c>
      <c r="T256" s="324">
        <v>50.06</v>
      </c>
      <c r="U256" s="353">
        <v>104.57</v>
      </c>
      <c r="X256" s="49">
        <v>2811206301</v>
      </c>
      <c r="Y256" s="49" t="s">
        <v>664</v>
      </c>
      <c r="Z256" s="324">
        <v>50.06</v>
      </c>
      <c r="AB256" s="401">
        <v>2811202480</v>
      </c>
      <c r="AC256" t="s">
        <v>685</v>
      </c>
      <c r="AD256" s="325">
        <v>52.77</v>
      </c>
    </row>
    <row r="257" spans="2:30">
      <c r="B257" s="210"/>
      <c r="E257" s="211"/>
      <c r="F257" s="329"/>
      <c r="H257" s="175">
        <v>25</v>
      </c>
      <c r="K257" s="212"/>
      <c r="L257" s="329"/>
      <c r="M257" s="329"/>
      <c r="N257" s="329"/>
      <c r="O257" s="259"/>
      <c r="P257" s="253"/>
      <c r="Q257" s="49">
        <v>2811206510</v>
      </c>
      <c r="R257" s="49" t="s">
        <v>690</v>
      </c>
      <c r="S257" s="49">
        <f t="shared" si="76"/>
        <v>41.18</v>
      </c>
      <c r="T257" s="324">
        <v>43.24</v>
      </c>
      <c r="U257" s="353">
        <v>109.9</v>
      </c>
      <c r="X257" s="49">
        <v>2811206510</v>
      </c>
      <c r="Y257" s="49" t="s">
        <v>690</v>
      </c>
      <c r="Z257" s="324">
        <v>43.24</v>
      </c>
      <c r="AB257" s="401">
        <v>2811202800</v>
      </c>
      <c r="AC257" t="s">
        <v>686</v>
      </c>
      <c r="AD257" s="402">
        <v>3.54</v>
      </c>
    </row>
    <row r="258" spans="2:30">
      <c r="B258" s="210">
        <v>2811104380</v>
      </c>
      <c r="C258" s="202"/>
      <c r="D258" s="342">
        <f>VLOOKUP(B258,$X$13:$Z$620,3,FALSE)</f>
        <v>126.5</v>
      </c>
      <c r="E258" s="211">
        <f>VLOOKUP(B258,$Q$14:$U$1164,3,FALSE)</f>
        <v>121</v>
      </c>
      <c r="F258" s="270">
        <v>102.85</v>
      </c>
      <c r="G258" s="174" t="s">
        <v>1156</v>
      </c>
      <c r="J258" s="49">
        <f>B258*$K$13</f>
        <v>2811104380</v>
      </c>
      <c r="K258" s="212">
        <f>VLOOKUP(J258,$Q$14:$U$1164,3,FALSE)</f>
        <v>121</v>
      </c>
      <c r="L258" s="270">
        <v>102.85</v>
      </c>
      <c r="M258" s="270">
        <f t="shared" si="87"/>
        <v>102.85</v>
      </c>
      <c r="N258" s="270">
        <f>K258*$N$13</f>
        <v>102.85</v>
      </c>
      <c r="O258" s="259"/>
      <c r="P258" s="253"/>
      <c r="Q258" s="49">
        <v>2811206705</v>
      </c>
      <c r="R258" s="49" t="s">
        <v>691</v>
      </c>
      <c r="S258" s="49">
        <f t="shared" si="76"/>
        <v>103.25</v>
      </c>
      <c r="T258" s="324">
        <v>105.07</v>
      </c>
      <c r="U258" s="353">
        <v>112.84</v>
      </c>
      <c r="V258">
        <v>6.68</v>
      </c>
      <c r="X258" s="49">
        <v>2811206705</v>
      </c>
      <c r="Y258" s="49" t="s">
        <v>691</v>
      </c>
      <c r="Z258" s="324">
        <v>105.07</v>
      </c>
      <c r="AB258" s="401">
        <v>2811204180</v>
      </c>
      <c r="AC258" t="s">
        <v>687</v>
      </c>
      <c r="AD258" s="325">
        <v>48.16</v>
      </c>
    </row>
    <row r="259" spans="2:30">
      <c r="B259" s="210">
        <v>2811204380</v>
      </c>
      <c r="C259" s="202"/>
      <c r="D259" s="342">
        <f>VLOOKUP(B259,$X$13:$Z$620,3,FALSE)</f>
        <v>151.38999999999999</v>
      </c>
      <c r="E259" s="211">
        <f>VLOOKUP(B259,$Q$14:$U$1164,3,FALSE)</f>
        <v>144.80000000000001</v>
      </c>
      <c r="F259" s="270">
        <v>123.08</v>
      </c>
      <c r="G259" s="174" t="s">
        <v>1157</v>
      </c>
      <c r="H259" s="175">
        <v>20</v>
      </c>
      <c r="J259" s="49">
        <f>B259*$K$13</f>
        <v>2811204380</v>
      </c>
      <c r="K259" s="212">
        <f>VLOOKUP(J259,$Q$14:$U$1164,3,FALSE)</f>
        <v>144.80000000000001</v>
      </c>
      <c r="L259" s="270">
        <v>123.08</v>
      </c>
      <c r="M259" s="270">
        <f t="shared" si="87"/>
        <v>123.08</v>
      </c>
      <c r="N259" s="270">
        <f>K259*$N$13</f>
        <v>123.08000000000001</v>
      </c>
      <c r="O259" s="259"/>
      <c r="P259" s="253"/>
      <c r="Q259" s="49">
        <v>2811210780</v>
      </c>
      <c r="R259" s="49" t="s">
        <v>692</v>
      </c>
      <c r="S259" s="49">
        <f t="shared" si="76"/>
        <v>43.62</v>
      </c>
      <c r="T259" s="324">
        <v>45.6</v>
      </c>
      <c r="U259" s="353">
        <v>50.06</v>
      </c>
      <c r="V259">
        <v>809.02</v>
      </c>
      <c r="X259" s="49">
        <v>2811210780</v>
      </c>
      <c r="Y259" s="49" t="s">
        <v>692</v>
      </c>
      <c r="Z259" s="324">
        <v>45.6</v>
      </c>
      <c r="AB259" s="401">
        <v>2811204380</v>
      </c>
      <c r="AC259" t="s">
        <v>688</v>
      </c>
      <c r="AD259" s="325">
        <v>144.80000000000001</v>
      </c>
    </row>
    <row r="260" spans="2:30">
      <c r="E260" s="211"/>
      <c r="F260" s="329"/>
      <c r="H260" s="175">
        <v>25</v>
      </c>
      <c r="K260" s="212"/>
      <c r="L260" s="329"/>
      <c r="M260" s="329"/>
      <c r="N260" s="329"/>
      <c r="O260" s="259"/>
      <c r="P260" s="253"/>
      <c r="Q260" s="49">
        <v>2811210980</v>
      </c>
      <c r="R260" s="49" t="s">
        <v>693</v>
      </c>
      <c r="S260" s="49">
        <f t="shared" si="76"/>
        <v>101.01</v>
      </c>
      <c r="T260" s="324">
        <v>94.11</v>
      </c>
      <c r="U260" s="353">
        <v>43.24</v>
      </c>
      <c r="X260" s="49">
        <v>2811210980</v>
      </c>
      <c r="Y260" s="49" t="s">
        <v>693</v>
      </c>
      <c r="Z260" s="324">
        <v>94.11</v>
      </c>
      <c r="AB260" s="401">
        <v>2811205191</v>
      </c>
      <c r="AC260" t="s">
        <v>689</v>
      </c>
      <c r="AD260" s="325">
        <v>80.45</v>
      </c>
    </row>
    <row r="261" spans="2:30">
      <c r="B261" s="210">
        <v>2811007502</v>
      </c>
      <c r="D261" s="342">
        <f>VLOOKUP(B261,$X$13:$Z$620,3,FALSE)</f>
        <v>9.58</v>
      </c>
      <c r="E261" s="211">
        <f>VLOOKUP(B261,$Q$14:$U$1164,3,FALSE)</f>
        <v>9.16</v>
      </c>
      <c r="F261" s="270">
        <v>7.79</v>
      </c>
      <c r="G261" s="174" t="s">
        <v>1159</v>
      </c>
      <c r="J261" s="49">
        <f>B261*$K$13</f>
        <v>2811007502</v>
      </c>
      <c r="K261" s="212">
        <f>VLOOKUP(J261,$Q$14:$U$1164,3,FALSE)</f>
        <v>9.16</v>
      </c>
      <c r="L261" s="270">
        <v>7.79</v>
      </c>
      <c r="M261" s="270">
        <f t="shared" si="87"/>
        <v>7.79</v>
      </c>
      <c r="N261" s="270">
        <f>K261*$N$13</f>
        <v>7.7859999999999996</v>
      </c>
      <c r="O261" s="259"/>
      <c r="P261" s="253"/>
      <c r="Q261" s="49">
        <v>2811211080</v>
      </c>
      <c r="R261" s="49" t="s">
        <v>694</v>
      </c>
      <c r="S261" s="49">
        <f t="shared" si="76"/>
        <v>24.11</v>
      </c>
      <c r="T261" s="324">
        <v>36.590000000000003</v>
      </c>
      <c r="U261" s="353">
        <v>105.64</v>
      </c>
      <c r="X261" s="49">
        <v>2811211080</v>
      </c>
      <c r="Y261" s="49" t="s">
        <v>694</v>
      </c>
      <c r="Z261" s="324">
        <v>36.590000000000003</v>
      </c>
      <c r="AB261" s="401">
        <v>2811206100</v>
      </c>
      <c r="AC261" t="s">
        <v>663</v>
      </c>
      <c r="AD261" s="325">
        <v>120.4</v>
      </c>
    </row>
    <row r="262" spans="2:30">
      <c r="B262" s="210"/>
      <c r="E262" s="211"/>
      <c r="F262" s="329"/>
      <c r="H262" s="175" t="s">
        <v>21</v>
      </c>
      <c r="K262" s="212"/>
      <c r="L262" s="329"/>
      <c r="M262" s="329"/>
      <c r="N262" s="329"/>
      <c r="O262" s="259"/>
      <c r="P262" s="253"/>
      <c r="Q262" s="49">
        <v>2811211880</v>
      </c>
      <c r="R262" s="49" t="s">
        <v>695</v>
      </c>
      <c r="S262" s="49">
        <f t="shared" si="76"/>
        <v>42.58</v>
      </c>
      <c r="T262" s="324">
        <v>44.52</v>
      </c>
      <c r="U262" s="353">
        <v>45.79</v>
      </c>
      <c r="X262" s="49">
        <v>2811211880</v>
      </c>
      <c r="Y262" s="49" t="s">
        <v>695</v>
      </c>
      <c r="Z262" s="324">
        <v>44.52</v>
      </c>
      <c r="AB262" s="401">
        <v>2811206200</v>
      </c>
      <c r="AC262" t="s">
        <v>1204</v>
      </c>
      <c r="AD262" s="325">
        <v>123.66</v>
      </c>
    </row>
    <row r="263" spans="2:30">
      <c r="B263" s="210">
        <v>2811406510</v>
      </c>
      <c r="C263" s="202"/>
      <c r="D263" s="342">
        <f t="shared" ref="D263:D265" si="98">VLOOKUP(B263,$X$13:$Z$620,3,FALSE)</f>
        <v>34.31</v>
      </c>
      <c r="E263" s="211">
        <f t="shared" ref="E263:E265" si="99">VLOOKUP(B263,$Q$14:$U$1164,3,FALSE)</f>
        <v>32.81</v>
      </c>
      <c r="F263" s="270">
        <v>27.89</v>
      </c>
      <c r="G263" s="174" t="s">
        <v>1161</v>
      </c>
      <c r="H263" s="175" t="s">
        <v>1160</v>
      </c>
      <c r="J263" s="49">
        <f t="shared" ref="J263:J265" si="100">B263*$K$13</f>
        <v>2811406510</v>
      </c>
      <c r="K263" s="212">
        <f t="shared" ref="K263:K265" si="101">VLOOKUP(J263,$Q$14:$U$1164,3,FALSE)</f>
        <v>32.81</v>
      </c>
      <c r="L263" s="270">
        <v>27.89</v>
      </c>
      <c r="M263" s="270">
        <f t="shared" si="87"/>
        <v>27.89</v>
      </c>
      <c r="N263" s="270">
        <f t="shared" ref="N263:N265" si="102">K263*$N$13</f>
        <v>27.888500000000001</v>
      </c>
      <c r="O263" s="259"/>
      <c r="P263" s="253"/>
      <c r="Q263" s="49">
        <v>2811212080</v>
      </c>
      <c r="R263" s="49" t="s">
        <v>696</v>
      </c>
      <c r="S263" s="49">
        <f t="shared" si="76"/>
        <v>65.650000000000006</v>
      </c>
      <c r="T263" s="324">
        <v>57.13</v>
      </c>
      <c r="U263" s="353">
        <v>94.53</v>
      </c>
      <c r="X263" s="49">
        <v>2811212080</v>
      </c>
      <c r="Y263" s="49" t="s">
        <v>696</v>
      </c>
      <c r="Z263" s="324">
        <v>57.13</v>
      </c>
      <c r="AB263" s="401">
        <v>2811206301</v>
      </c>
      <c r="AC263" t="s">
        <v>664</v>
      </c>
      <c r="AD263" s="325">
        <v>49.19</v>
      </c>
    </row>
    <row r="264" spans="2:30">
      <c r="B264" s="210">
        <v>2811606510</v>
      </c>
      <c r="C264" s="202"/>
      <c r="D264" s="342">
        <f t="shared" si="98"/>
        <v>17.43</v>
      </c>
      <c r="E264" s="211">
        <f t="shared" si="99"/>
        <v>17.13</v>
      </c>
      <c r="F264" s="270">
        <v>14.56</v>
      </c>
      <c r="G264" s="174" t="s">
        <v>1161</v>
      </c>
      <c r="H264" s="175" t="s">
        <v>1160</v>
      </c>
      <c r="J264" s="49">
        <f t="shared" si="100"/>
        <v>2811606510</v>
      </c>
      <c r="K264" s="212">
        <f t="shared" si="101"/>
        <v>17.13</v>
      </c>
      <c r="L264" s="270">
        <v>14.56</v>
      </c>
      <c r="M264" s="270">
        <f t="shared" si="87"/>
        <v>14.56</v>
      </c>
      <c r="N264" s="270">
        <f t="shared" si="102"/>
        <v>14.560499999999999</v>
      </c>
      <c r="O264" s="259"/>
      <c r="P264" s="253"/>
      <c r="Q264" s="49">
        <v>2811212180</v>
      </c>
      <c r="R264" s="49" t="s">
        <v>697</v>
      </c>
      <c r="S264" s="49">
        <f t="shared" si="76"/>
        <v>35.950000000000003</v>
      </c>
      <c r="T264" s="324">
        <v>36.43</v>
      </c>
      <c r="U264" s="353">
        <v>36.74</v>
      </c>
      <c r="X264" s="49">
        <v>2811212180</v>
      </c>
      <c r="Y264" s="49" t="s">
        <v>697</v>
      </c>
      <c r="Z264" s="324">
        <v>36.43</v>
      </c>
      <c r="AB264" s="401">
        <v>2811206510</v>
      </c>
      <c r="AC264" t="s">
        <v>690</v>
      </c>
      <c r="AD264" s="325">
        <v>41.18</v>
      </c>
    </row>
    <row r="265" spans="2:30">
      <c r="B265" s="210">
        <v>2811206510</v>
      </c>
      <c r="C265" s="202"/>
      <c r="D265" s="342">
        <f t="shared" si="98"/>
        <v>43.24</v>
      </c>
      <c r="E265" s="211">
        <f t="shared" si="99"/>
        <v>41.18</v>
      </c>
      <c r="F265" s="270">
        <v>35</v>
      </c>
      <c r="G265" s="174" t="s">
        <v>1162</v>
      </c>
      <c r="H265" s="175" t="s">
        <v>1160</v>
      </c>
      <c r="J265" s="49">
        <f t="shared" si="100"/>
        <v>2811206510</v>
      </c>
      <c r="K265" s="212">
        <f t="shared" si="101"/>
        <v>41.18</v>
      </c>
      <c r="L265" s="270">
        <v>35</v>
      </c>
      <c r="M265" s="270">
        <f t="shared" si="87"/>
        <v>35</v>
      </c>
      <c r="N265" s="270">
        <f t="shared" si="102"/>
        <v>35.003</v>
      </c>
      <c r="O265" s="259"/>
      <c r="P265" s="253"/>
      <c r="Q265" s="49">
        <v>2811212220</v>
      </c>
      <c r="R265" s="49" t="s">
        <v>698</v>
      </c>
      <c r="S265" s="49">
        <f t="shared" si="76"/>
        <v>56.64</v>
      </c>
      <c r="T265" s="324">
        <v>51.49</v>
      </c>
      <c r="U265" s="353">
        <v>44.71</v>
      </c>
      <c r="X265" s="49">
        <v>2811212220</v>
      </c>
      <c r="Y265" s="49" t="s">
        <v>698</v>
      </c>
      <c r="Z265" s="324">
        <v>51.49</v>
      </c>
      <c r="AB265" s="401">
        <v>2811206705</v>
      </c>
      <c r="AC265" t="s">
        <v>691</v>
      </c>
      <c r="AD265" s="325">
        <v>103.25</v>
      </c>
    </row>
    <row r="266" spans="2:30">
      <c r="E266" s="211"/>
      <c r="F266" s="329"/>
      <c r="G266" s="49"/>
      <c r="K266" s="212"/>
      <c r="L266" s="329"/>
      <c r="M266" s="329"/>
      <c r="N266" s="329"/>
      <c r="O266" s="259"/>
      <c r="P266" s="249"/>
      <c r="Q266" s="49">
        <v>2811221480</v>
      </c>
      <c r="R266" s="49" t="s">
        <v>699</v>
      </c>
      <c r="S266" s="49">
        <f t="shared" si="76"/>
        <v>75.37</v>
      </c>
      <c r="T266" s="324">
        <v>97.54</v>
      </c>
      <c r="U266" s="353">
        <v>57.39</v>
      </c>
      <c r="X266" s="49">
        <v>2811221480</v>
      </c>
      <c r="Y266" s="49" t="s">
        <v>699</v>
      </c>
      <c r="Z266" s="324">
        <v>97.54</v>
      </c>
      <c r="AB266" s="401">
        <v>2811210780</v>
      </c>
      <c r="AC266" t="s">
        <v>692</v>
      </c>
      <c r="AD266" s="325">
        <v>43.62</v>
      </c>
    </row>
    <row r="267" spans="2:30">
      <c r="B267" s="210">
        <v>1310073618</v>
      </c>
      <c r="C267" s="202"/>
      <c r="D267" s="342">
        <f t="shared" ref="D267:D289" si="103">VLOOKUP(B267,$X$13:$Z$620,3,FALSE)</f>
        <v>7.42</v>
      </c>
      <c r="E267" s="211">
        <f t="shared" ref="E267:E289" si="104">VLOOKUP(B267,$Q$14:$U$1164,3,FALSE)</f>
        <v>9.51</v>
      </c>
      <c r="F267" s="270">
        <v>8.08</v>
      </c>
      <c r="G267" s="174" t="s">
        <v>1163</v>
      </c>
      <c r="H267" s="175" t="s">
        <v>1164</v>
      </c>
      <c r="J267" s="49">
        <f t="shared" ref="J267:J289" si="105">B267*$K$13</f>
        <v>1310073618</v>
      </c>
      <c r="K267" s="212">
        <f t="shared" ref="K267:K289" si="106">VLOOKUP(J267,$Q$14:$U$1164,3,FALSE)</f>
        <v>9.51</v>
      </c>
      <c r="L267" s="270">
        <v>8.08</v>
      </c>
      <c r="M267" s="270">
        <f t="shared" si="87"/>
        <v>8.08</v>
      </c>
      <c r="N267" s="270">
        <f t="shared" ref="N267:N289" si="107">K267*$N$13</f>
        <v>8.083499999999999</v>
      </c>
      <c r="O267" s="259"/>
      <c r="P267" s="249"/>
      <c r="Q267" s="49">
        <v>2811221880</v>
      </c>
      <c r="R267" s="49" t="s">
        <v>700</v>
      </c>
      <c r="S267" s="49">
        <f t="shared" si="76"/>
        <v>51.13</v>
      </c>
      <c r="T267" s="324">
        <v>60.8</v>
      </c>
      <c r="U267" s="353">
        <v>36.57</v>
      </c>
      <c r="X267" s="49">
        <v>2811221880</v>
      </c>
      <c r="Y267" s="49" t="s">
        <v>700</v>
      </c>
      <c r="Z267" s="324">
        <v>60.8</v>
      </c>
      <c r="AB267" s="401">
        <v>2811210980</v>
      </c>
      <c r="AC267" t="s">
        <v>693</v>
      </c>
      <c r="AD267" s="325">
        <v>101.01</v>
      </c>
    </row>
    <row r="268" spans="2:30">
      <c r="B268" s="210">
        <v>1310074250</v>
      </c>
      <c r="C268" s="202"/>
      <c r="D268" s="342">
        <f t="shared" si="103"/>
        <v>2.85</v>
      </c>
      <c r="E268" s="211">
        <f t="shared" si="104"/>
        <v>2.85</v>
      </c>
      <c r="F268" s="270">
        <v>2.42</v>
      </c>
      <c r="G268" s="174" t="s">
        <v>1165</v>
      </c>
      <c r="H268" s="175" t="s">
        <v>1164</v>
      </c>
      <c r="J268" s="49">
        <f t="shared" si="105"/>
        <v>1310074250</v>
      </c>
      <c r="K268" s="212">
        <f t="shared" si="106"/>
        <v>2.85</v>
      </c>
      <c r="L268" s="270">
        <v>2.42</v>
      </c>
      <c r="M268" s="270">
        <f t="shared" si="87"/>
        <v>2.42</v>
      </c>
      <c r="N268" s="270">
        <f t="shared" si="107"/>
        <v>2.4224999999999999</v>
      </c>
      <c r="O268" s="259"/>
      <c r="P268" s="249"/>
      <c r="Q268" s="49">
        <v>2811225391</v>
      </c>
      <c r="R268" s="49" t="s">
        <v>701</v>
      </c>
      <c r="S268" s="49">
        <f t="shared" si="76"/>
        <v>84.21</v>
      </c>
      <c r="T268" s="324">
        <v>96.55</v>
      </c>
      <c r="U268" s="353">
        <v>51.71</v>
      </c>
      <c r="X268" s="49">
        <v>2811225391</v>
      </c>
      <c r="Y268" s="49" t="s">
        <v>701</v>
      </c>
      <c r="Z268" s="324">
        <v>96.55</v>
      </c>
      <c r="AB268" s="401">
        <v>2811211080</v>
      </c>
      <c r="AC268" t="s">
        <v>694</v>
      </c>
      <c r="AD268" s="325">
        <v>24.11</v>
      </c>
    </row>
    <row r="269" spans="2:30">
      <c r="B269" s="210">
        <v>1310074413</v>
      </c>
      <c r="C269" s="202"/>
      <c r="D269" s="342">
        <f t="shared" si="103"/>
        <v>7.2</v>
      </c>
      <c r="E269" s="211">
        <f t="shared" si="104"/>
        <v>7.16</v>
      </c>
      <c r="F269" s="270">
        <v>6.09</v>
      </c>
      <c r="G269" s="174" t="s">
        <v>1166</v>
      </c>
      <c r="H269" s="175" t="s">
        <v>1164</v>
      </c>
      <c r="J269" s="49">
        <f t="shared" si="105"/>
        <v>1310074413</v>
      </c>
      <c r="K269" s="212">
        <f t="shared" si="106"/>
        <v>7.16</v>
      </c>
      <c r="L269" s="270">
        <v>6.09</v>
      </c>
      <c r="M269" s="270">
        <f t="shared" si="87"/>
        <v>6.09</v>
      </c>
      <c r="N269" s="270">
        <f t="shared" si="107"/>
        <v>6.0860000000000003</v>
      </c>
      <c r="O269" s="259"/>
      <c r="P269" s="249"/>
      <c r="Q269" s="49">
        <v>2811227700</v>
      </c>
      <c r="R269" s="49" t="s">
        <v>702</v>
      </c>
      <c r="S269" s="49">
        <f t="shared" si="76"/>
        <v>41.17</v>
      </c>
      <c r="T269" s="324">
        <v>43.05</v>
      </c>
      <c r="U269" s="353">
        <v>97.97</v>
      </c>
      <c r="X269" s="49">
        <v>2811227700</v>
      </c>
      <c r="Y269" s="49" t="s">
        <v>702</v>
      </c>
      <c r="Z269" s="324">
        <v>43.05</v>
      </c>
      <c r="AB269" s="401">
        <v>2811211880</v>
      </c>
      <c r="AC269" t="s">
        <v>695</v>
      </c>
      <c r="AD269" s="325">
        <v>42.58</v>
      </c>
    </row>
    <row r="270" spans="2:30">
      <c r="B270" s="210">
        <v>2810003005</v>
      </c>
      <c r="C270" s="202"/>
      <c r="D270" s="342">
        <f t="shared" si="103"/>
        <v>142</v>
      </c>
      <c r="E270" s="211">
        <f t="shared" si="104"/>
        <v>139.53</v>
      </c>
      <c r="F270" s="270">
        <v>118.6</v>
      </c>
      <c r="G270" s="174" t="s">
        <v>371</v>
      </c>
      <c r="H270" s="175" t="s">
        <v>1164</v>
      </c>
      <c r="J270" s="49">
        <f t="shared" si="105"/>
        <v>2810003005</v>
      </c>
      <c r="K270" s="212">
        <f t="shared" si="106"/>
        <v>139.53</v>
      </c>
      <c r="L270" s="270">
        <v>118.6</v>
      </c>
      <c r="M270" s="270">
        <f t="shared" si="87"/>
        <v>118.6</v>
      </c>
      <c r="N270" s="270">
        <f t="shared" si="107"/>
        <v>118.6005</v>
      </c>
      <c r="O270" s="259"/>
      <c r="P270" s="249"/>
      <c r="Q270" s="49">
        <v>2811227900</v>
      </c>
      <c r="R270" s="49" t="s">
        <v>535</v>
      </c>
      <c r="S270" s="49">
        <f t="shared" si="76"/>
        <v>43.32</v>
      </c>
      <c r="T270" s="324">
        <v>45.29</v>
      </c>
      <c r="U270" s="353">
        <v>61.05</v>
      </c>
      <c r="X270" s="49">
        <v>2811227900</v>
      </c>
      <c r="Y270" s="49" t="s">
        <v>535</v>
      </c>
      <c r="Z270" s="324">
        <v>45.29</v>
      </c>
      <c r="AB270" s="401">
        <v>2811212080</v>
      </c>
      <c r="AC270" t="s">
        <v>696</v>
      </c>
      <c r="AD270" s="325">
        <v>65.650000000000006</v>
      </c>
    </row>
    <row r="271" spans="2:30">
      <c r="B271" s="210">
        <v>2810003205</v>
      </c>
      <c r="C271" s="202"/>
      <c r="D271" s="342">
        <f t="shared" si="103"/>
        <v>129.51</v>
      </c>
      <c r="E271" s="211">
        <f t="shared" si="104"/>
        <v>127.26</v>
      </c>
      <c r="F271" s="270">
        <v>108.17</v>
      </c>
      <c r="G271" s="174" t="s">
        <v>175</v>
      </c>
      <c r="H271" s="175" t="s">
        <v>1164</v>
      </c>
      <c r="J271" s="49">
        <f t="shared" si="105"/>
        <v>2810003205</v>
      </c>
      <c r="K271" s="212">
        <f t="shared" si="106"/>
        <v>127.26</v>
      </c>
      <c r="L271" s="270">
        <v>108.17</v>
      </c>
      <c r="M271" s="270">
        <f t="shared" si="87"/>
        <v>108.17</v>
      </c>
      <c r="N271" s="270">
        <f t="shared" si="107"/>
        <v>108.17100000000001</v>
      </c>
      <c r="O271" s="259"/>
      <c r="P271" s="249"/>
      <c r="Q271" s="49">
        <v>2811337900</v>
      </c>
      <c r="R271" s="49" t="s">
        <v>703</v>
      </c>
      <c r="S271" s="49">
        <f t="shared" ref="S271:S334" si="108">VLOOKUP(Q271,$AB$13:$AD$982,3,FALSE)</f>
        <v>44.55</v>
      </c>
      <c r="T271" s="324">
        <v>46.58</v>
      </c>
      <c r="U271" s="353">
        <v>96.97</v>
      </c>
      <c r="X271" s="49">
        <v>2811337900</v>
      </c>
      <c r="Y271" s="49" t="s">
        <v>703</v>
      </c>
      <c r="Z271" s="324">
        <v>46.58</v>
      </c>
      <c r="AB271" s="401">
        <v>2811212180</v>
      </c>
      <c r="AC271" t="s">
        <v>697</v>
      </c>
      <c r="AD271" s="325">
        <v>35.950000000000003</v>
      </c>
    </row>
    <row r="272" spans="2:30">
      <c r="B272" s="210">
        <v>2810013200</v>
      </c>
      <c r="C272" s="202"/>
      <c r="D272" s="342">
        <f t="shared" si="103"/>
        <v>36.08</v>
      </c>
      <c r="E272" s="211">
        <f t="shared" si="104"/>
        <v>35.450000000000003</v>
      </c>
      <c r="F272" s="270">
        <v>30.13</v>
      </c>
      <c r="G272" s="174" t="s">
        <v>175</v>
      </c>
      <c r="H272" s="175" t="s">
        <v>1164</v>
      </c>
      <c r="J272" s="49">
        <f t="shared" si="105"/>
        <v>2810013200</v>
      </c>
      <c r="K272" s="212">
        <f t="shared" si="106"/>
        <v>35.450000000000003</v>
      </c>
      <c r="L272" s="270">
        <v>30.13</v>
      </c>
      <c r="M272" s="270">
        <f t="shared" si="87"/>
        <v>30.13</v>
      </c>
      <c r="N272" s="270">
        <f t="shared" si="107"/>
        <v>30.1325</v>
      </c>
      <c r="O272" s="259"/>
      <c r="P272" s="249"/>
      <c r="Q272" s="49">
        <v>2811400000</v>
      </c>
      <c r="R272" s="49" t="s">
        <v>704</v>
      </c>
      <c r="S272" s="49">
        <f t="shared" si="108"/>
        <v>130.29</v>
      </c>
      <c r="T272" s="324">
        <v>158.30000000000001</v>
      </c>
      <c r="U272" s="353">
        <v>43.23</v>
      </c>
      <c r="X272" s="49">
        <v>2811400000</v>
      </c>
      <c r="Y272" s="49" t="s">
        <v>704</v>
      </c>
      <c r="Z272" s="324">
        <v>158.30000000000001</v>
      </c>
      <c r="AB272" s="401">
        <v>2811212220</v>
      </c>
      <c r="AC272" t="s">
        <v>698</v>
      </c>
      <c r="AD272" s="325">
        <v>56.64</v>
      </c>
    </row>
    <row r="273" spans="2:30">
      <c r="B273" s="210">
        <v>2810003105</v>
      </c>
      <c r="C273" s="202"/>
      <c r="D273" s="342">
        <f t="shared" si="103"/>
        <v>133.19</v>
      </c>
      <c r="E273" s="211">
        <f t="shared" si="104"/>
        <v>130.88</v>
      </c>
      <c r="F273" s="270">
        <v>111.25</v>
      </c>
      <c r="G273" s="174" t="s">
        <v>175</v>
      </c>
      <c r="H273" s="175" t="s">
        <v>1164</v>
      </c>
      <c r="J273" s="49">
        <f t="shared" si="105"/>
        <v>2810003105</v>
      </c>
      <c r="K273" s="212">
        <f t="shared" si="106"/>
        <v>130.88</v>
      </c>
      <c r="L273" s="270">
        <v>111.25</v>
      </c>
      <c r="M273" s="270">
        <f t="shared" si="87"/>
        <v>111.25</v>
      </c>
      <c r="N273" s="270">
        <f t="shared" si="107"/>
        <v>111.24799999999999</v>
      </c>
      <c r="O273" s="259"/>
      <c r="P273" s="249"/>
      <c r="Q273" s="49">
        <v>2811400280</v>
      </c>
      <c r="R273" s="49" t="s">
        <v>705</v>
      </c>
      <c r="S273" s="49">
        <f t="shared" si="108"/>
        <v>53.55</v>
      </c>
      <c r="T273" s="324">
        <v>59.68</v>
      </c>
      <c r="U273" s="353">
        <v>45.48</v>
      </c>
      <c r="X273" s="49">
        <v>2811400280</v>
      </c>
      <c r="Y273" s="49" t="s">
        <v>705</v>
      </c>
      <c r="Z273" s="324">
        <v>59.68</v>
      </c>
      <c r="AB273" s="401">
        <v>2811221480</v>
      </c>
      <c r="AC273" t="s">
        <v>699</v>
      </c>
      <c r="AD273" s="325">
        <v>75.37</v>
      </c>
    </row>
    <row r="274" spans="2:30">
      <c r="B274" s="210">
        <v>2810003310</v>
      </c>
      <c r="C274" s="202"/>
      <c r="D274" s="342">
        <f t="shared" si="103"/>
        <v>23.57</v>
      </c>
      <c r="E274" s="211">
        <f t="shared" si="104"/>
        <v>23.17</v>
      </c>
      <c r="F274" s="270">
        <v>19.690000000000001</v>
      </c>
      <c r="G274" s="174" t="s">
        <v>372</v>
      </c>
      <c r="H274" s="175" t="s">
        <v>1164</v>
      </c>
      <c r="J274" s="49">
        <f t="shared" si="105"/>
        <v>2810003310</v>
      </c>
      <c r="K274" s="212">
        <f t="shared" si="106"/>
        <v>23.17</v>
      </c>
      <c r="L274" s="270">
        <v>19.690000000000001</v>
      </c>
      <c r="M274" s="270">
        <f t="shared" si="87"/>
        <v>19.690000000000001</v>
      </c>
      <c r="N274" s="270">
        <f t="shared" si="107"/>
        <v>19.694500000000001</v>
      </c>
      <c r="O274" s="259"/>
      <c r="P274" s="249"/>
      <c r="Q274" s="49">
        <v>2811400290</v>
      </c>
      <c r="R274" s="49" t="s">
        <v>706</v>
      </c>
      <c r="S274" s="49">
        <f t="shared" si="108"/>
        <v>74.33</v>
      </c>
      <c r="T274" s="324">
        <v>67.569999999999993</v>
      </c>
      <c r="U274" s="353">
        <v>46.78</v>
      </c>
      <c r="X274" s="49">
        <v>2811400290</v>
      </c>
      <c r="Y274" s="49" t="s">
        <v>706</v>
      </c>
      <c r="Z274" s="324">
        <v>67.569999999999993</v>
      </c>
      <c r="AB274" s="401">
        <v>2811221880</v>
      </c>
      <c r="AC274" t="s">
        <v>700</v>
      </c>
      <c r="AD274" s="325">
        <v>51.13</v>
      </c>
    </row>
    <row r="275" spans="2:30">
      <c r="B275" s="210">
        <v>2810013310</v>
      </c>
      <c r="C275" s="202"/>
      <c r="D275" s="342">
        <f t="shared" si="103"/>
        <v>25.01</v>
      </c>
      <c r="E275" s="211">
        <f t="shared" si="104"/>
        <v>24.58</v>
      </c>
      <c r="F275" s="270">
        <v>20.89</v>
      </c>
      <c r="G275" s="174" t="s">
        <v>372</v>
      </c>
      <c r="H275" s="175" t="s">
        <v>1164</v>
      </c>
      <c r="J275" s="49">
        <f t="shared" si="105"/>
        <v>2810013310</v>
      </c>
      <c r="K275" s="212">
        <f t="shared" si="106"/>
        <v>24.58</v>
      </c>
      <c r="L275" s="270">
        <v>20.89</v>
      </c>
      <c r="M275" s="270">
        <f t="shared" si="87"/>
        <v>20.89</v>
      </c>
      <c r="N275" s="270">
        <f t="shared" si="107"/>
        <v>20.892999999999997</v>
      </c>
      <c r="O275" s="259"/>
      <c r="P275" s="249"/>
      <c r="Q275" s="49">
        <v>2811400380</v>
      </c>
      <c r="R275" s="49" t="s">
        <v>707</v>
      </c>
      <c r="S275" s="49">
        <f t="shared" si="108"/>
        <v>57.23</v>
      </c>
      <c r="T275" s="324">
        <v>71.34</v>
      </c>
      <c r="U275" s="353">
        <v>160.62</v>
      </c>
      <c r="X275" s="49">
        <v>2811400380</v>
      </c>
      <c r="Y275" s="49" t="s">
        <v>707</v>
      </c>
      <c r="Z275" s="324">
        <v>71.34</v>
      </c>
      <c r="AB275" s="401">
        <v>2811225391</v>
      </c>
      <c r="AC275" t="s">
        <v>701</v>
      </c>
      <c r="AD275" s="325">
        <v>84.21</v>
      </c>
    </row>
    <row r="276" spans="2:30">
      <c r="B276" s="210">
        <v>2810033310</v>
      </c>
      <c r="C276" s="202"/>
      <c r="D276" s="342">
        <f t="shared" si="103"/>
        <v>27.65</v>
      </c>
      <c r="E276" s="211">
        <f t="shared" si="104"/>
        <v>27.17</v>
      </c>
      <c r="F276" s="270">
        <v>23.09</v>
      </c>
      <c r="G276" s="174" t="s">
        <v>372</v>
      </c>
      <c r="H276" s="175" t="s">
        <v>1164</v>
      </c>
      <c r="J276" s="49">
        <f t="shared" si="105"/>
        <v>2810033310</v>
      </c>
      <c r="K276" s="212">
        <f t="shared" si="106"/>
        <v>27.17</v>
      </c>
      <c r="L276" s="270">
        <v>23.09</v>
      </c>
      <c r="M276" s="270">
        <f t="shared" si="87"/>
        <v>23.09</v>
      </c>
      <c r="N276" s="270">
        <f t="shared" si="107"/>
        <v>23.0945</v>
      </c>
      <c r="O276" s="259"/>
      <c r="P276" s="249"/>
      <c r="Q276" s="49">
        <v>2811400390</v>
      </c>
      <c r="R276" s="49" t="s">
        <v>1727</v>
      </c>
      <c r="S276" s="49">
        <f t="shared" si="108"/>
        <v>43.57</v>
      </c>
      <c r="T276" s="324">
        <v>39.61</v>
      </c>
      <c r="U276" s="353">
        <v>59.93</v>
      </c>
      <c r="X276" s="49">
        <v>2811400390</v>
      </c>
      <c r="Y276" s="49" t="s">
        <v>1727</v>
      </c>
      <c r="Z276" s="324">
        <v>39.61</v>
      </c>
      <c r="AB276" s="401">
        <v>2811227700</v>
      </c>
      <c r="AC276" t="s">
        <v>702</v>
      </c>
      <c r="AD276" s="325">
        <v>41.17</v>
      </c>
    </row>
    <row r="277" spans="2:30">
      <c r="B277" s="210">
        <v>2810003410</v>
      </c>
      <c r="C277" s="202"/>
      <c r="D277" s="342">
        <f t="shared" si="103"/>
        <v>13.55</v>
      </c>
      <c r="E277" s="211">
        <f t="shared" si="104"/>
        <v>13.31</v>
      </c>
      <c r="F277" s="270">
        <v>11.31</v>
      </c>
      <c r="G277" s="174" t="s">
        <v>179</v>
      </c>
      <c r="H277" s="175" t="s">
        <v>1164</v>
      </c>
      <c r="J277" s="49">
        <f t="shared" si="105"/>
        <v>2810003410</v>
      </c>
      <c r="K277" s="212">
        <f t="shared" si="106"/>
        <v>13.31</v>
      </c>
      <c r="L277" s="270">
        <v>11.31</v>
      </c>
      <c r="M277" s="270">
        <f t="shared" si="87"/>
        <v>11.31</v>
      </c>
      <c r="N277" s="270">
        <f t="shared" si="107"/>
        <v>11.313499999999999</v>
      </c>
      <c r="O277" s="259"/>
      <c r="P277" s="249"/>
      <c r="Q277" s="49">
        <v>2811400480</v>
      </c>
      <c r="R277" s="49" t="s">
        <v>708</v>
      </c>
      <c r="S277" s="49">
        <f t="shared" si="108"/>
        <v>67.23</v>
      </c>
      <c r="T277" s="324">
        <v>69.14</v>
      </c>
      <c r="U277" s="353">
        <v>67.849999999999994</v>
      </c>
      <c r="X277" s="49">
        <v>2811400480</v>
      </c>
      <c r="Y277" s="49" t="s">
        <v>708</v>
      </c>
      <c r="Z277" s="324">
        <v>69.14</v>
      </c>
      <c r="AB277" s="401">
        <v>2811227900</v>
      </c>
      <c r="AC277" t="s">
        <v>535</v>
      </c>
      <c r="AD277" s="325">
        <v>43.32</v>
      </c>
    </row>
    <row r="278" spans="2:30">
      <c r="B278" s="210">
        <v>2810003510</v>
      </c>
      <c r="C278" s="202"/>
      <c r="D278" s="342">
        <f t="shared" si="103"/>
        <v>68.239999999999995</v>
      </c>
      <c r="E278" s="211">
        <f t="shared" si="104"/>
        <v>67.05</v>
      </c>
      <c r="F278" s="270">
        <v>56.99</v>
      </c>
      <c r="G278" s="174" t="s">
        <v>373</v>
      </c>
      <c r="H278" s="175" t="s">
        <v>1164</v>
      </c>
      <c r="J278" s="49">
        <f t="shared" si="105"/>
        <v>2810003510</v>
      </c>
      <c r="K278" s="212">
        <f t="shared" si="106"/>
        <v>67.05</v>
      </c>
      <c r="L278" s="270">
        <v>56.99</v>
      </c>
      <c r="M278" s="270">
        <f t="shared" si="87"/>
        <v>56.99</v>
      </c>
      <c r="N278" s="270">
        <f t="shared" si="107"/>
        <v>56.992499999999993</v>
      </c>
      <c r="O278" s="259"/>
      <c r="P278" s="253"/>
      <c r="Q278" s="49">
        <v>2811400490</v>
      </c>
      <c r="R278" s="49" t="s">
        <v>1728</v>
      </c>
      <c r="S278" s="49">
        <f t="shared" si="108"/>
        <v>108.34</v>
      </c>
      <c r="T278" s="324">
        <v>98.49</v>
      </c>
      <c r="U278" s="353">
        <v>71.64</v>
      </c>
      <c r="X278" s="49">
        <v>2811400490</v>
      </c>
      <c r="Y278" s="49" t="s">
        <v>1728</v>
      </c>
      <c r="Z278" s="324">
        <v>98.49</v>
      </c>
      <c r="AB278" s="401">
        <v>2811337900</v>
      </c>
      <c r="AC278" t="s">
        <v>703</v>
      </c>
      <c r="AD278" s="325">
        <v>44.55</v>
      </c>
    </row>
    <row r="279" spans="2:30">
      <c r="B279" s="210">
        <v>2810013510</v>
      </c>
      <c r="C279" s="202"/>
      <c r="D279" s="342">
        <f t="shared" si="103"/>
        <v>55.8</v>
      </c>
      <c r="E279" s="211">
        <f t="shared" si="104"/>
        <v>54.83</v>
      </c>
      <c r="F279" s="270">
        <v>46.61</v>
      </c>
      <c r="G279" s="174" t="s">
        <v>373</v>
      </c>
      <c r="H279" s="175" t="s">
        <v>1164</v>
      </c>
      <c r="J279" s="49">
        <f t="shared" si="105"/>
        <v>2810013510</v>
      </c>
      <c r="K279" s="212">
        <f t="shared" si="106"/>
        <v>54.83</v>
      </c>
      <c r="L279" s="270">
        <v>46.61</v>
      </c>
      <c r="M279" s="270">
        <f t="shared" si="87"/>
        <v>46.61</v>
      </c>
      <c r="N279" s="270">
        <f t="shared" si="107"/>
        <v>46.605499999999999</v>
      </c>
      <c r="O279" s="259"/>
      <c r="P279" s="249"/>
      <c r="Q279" s="49">
        <v>2811400580</v>
      </c>
      <c r="R279" s="49" t="s">
        <v>709</v>
      </c>
      <c r="S279" s="49">
        <f t="shared" si="108"/>
        <v>61.29</v>
      </c>
      <c r="T279" s="324">
        <v>79.03</v>
      </c>
      <c r="U279" s="353">
        <v>39.79</v>
      </c>
      <c r="X279" s="49">
        <v>2811400580</v>
      </c>
      <c r="Y279" s="49" t="s">
        <v>709</v>
      </c>
      <c r="Z279" s="324">
        <v>79.03</v>
      </c>
      <c r="AB279" s="401">
        <v>2811400000</v>
      </c>
      <c r="AC279" t="s">
        <v>704</v>
      </c>
      <c r="AD279" s="325">
        <v>130.29</v>
      </c>
    </row>
    <row r="280" spans="2:30">
      <c r="B280" s="210">
        <v>2810023510</v>
      </c>
      <c r="C280" s="202"/>
      <c r="D280" s="342">
        <f t="shared" si="103"/>
        <v>59.18</v>
      </c>
      <c r="E280" s="211">
        <f t="shared" si="104"/>
        <v>58.15</v>
      </c>
      <c r="F280" s="270">
        <v>49.43</v>
      </c>
      <c r="G280" s="174" t="s">
        <v>373</v>
      </c>
      <c r="H280" s="175" t="s">
        <v>1164</v>
      </c>
      <c r="J280" s="49">
        <f t="shared" si="105"/>
        <v>2810023510</v>
      </c>
      <c r="K280" s="212">
        <f t="shared" si="106"/>
        <v>58.15</v>
      </c>
      <c r="L280" s="270">
        <v>49.43</v>
      </c>
      <c r="M280" s="270">
        <f t="shared" si="87"/>
        <v>49.43</v>
      </c>
      <c r="N280" s="270">
        <f t="shared" si="107"/>
        <v>49.427499999999995</v>
      </c>
      <c r="O280" s="259"/>
      <c r="P280" s="249"/>
      <c r="Q280" s="49">
        <v>2811400590</v>
      </c>
      <c r="R280" s="49" t="s">
        <v>710</v>
      </c>
      <c r="S280" s="49">
        <f t="shared" si="108"/>
        <v>217.6</v>
      </c>
      <c r="T280" s="324">
        <v>197.82</v>
      </c>
      <c r="U280" s="353">
        <v>69.430000000000007</v>
      </c>
      <c r="X280" s="49">
        <v>2811400590</v>
      </c>
      <c r="Y280" s="49" t="s">
        <v>710</v>
      </c>
      <c r="Z280" s="324">
        <v>197.82</v>
      </c>
      <c r="AB280" s="401">
        <v>2811400280</v>
      </c>
      <c r="AC280" t="s">
        <v>705</v>
      </c>
      <c r="AD280" s="325">
        <v>53.55</v>
      </c>
    </row>
    <row r="281" spans="2:30">
      <c r="B281" s="210">
        <v>2810033510</v>
      </c>
      <c r="C281" s="202"/>
      <c r="D281" s="342">
        <f t="shared" si="103"/>
        <v>60.85</v>
      </c>
      <c r="E281" s="211">
        <f t="shared" si="104"/>
        <v>59.79</v>
      </c>
      <c r="F281" s="270">
        <v>50.82</v>
      </c>
      <c r="G281" s="174" t="s">
        <v>373</v>
      </c>
      <c r="H281" s="175" t="s">
        <v>1164</v>
      </c>
      <c r="J281" s="49">
        <f t="shared" si="105"/>
        <v>2810033510</v>
      </c>
      <c r="K281" s="212">
        <f t="shared" si="106"/>
        <v>59.79</v>
      </c>
      <c r="L281" s="270">
        <v>50.82</v>
      </c>
      <c r="M281" s="270">
        <f t="shared" si="87"/>
        <v>50.82</v>
      </c>
      <c r="N281" s="270">
        <f t="shared" si="107"/>
        <v>50.8215</v>
      </c>
      <c r="O281" s="259"/>
      <c r="P281" s="249"/>
      <c r="Q281" s="49">
        <v>2811400680</v>
      </c>
      <c r="R281" s="49" t="s">
        <v>711</v>
      </c>
      <c r="S281" s="49">
        <f t="shared" si="108"/>
        <v>35.950000000000003</v>
      </c>
      <c r="T281" s="324">
        <v>47.93</v>
      </c>
      <c r="U281" s="353">
        <v>98.93</v>
      </c>
      <c r="X281" s="49">
        <v>2811400680</v>
      </c>
      <c r="Y281" s="49" t="s">
        <v>711</v>
      </c>
      <c r="Z281" s="324">
        <v>47.93</v>
      </c>
      <c r="AB281" s="401">
        <v>2811400290</v>
      </c>
      <c r="AC281" t="s">
        <v>706</v>
      </c>
      <c r="AD281" s="325">
        <v>74.33</v>
      </c>
    </row>
    <row r="282" spans="2:30">
      <c r="B282" s="210" t="s">
        <v>1756</v>
      </c>
      <c r="C282" s="202"/>
      <c r="D282" s="342" t="e">
        <f t="shared" si="103"/>
        <v>#N/A</v>
      </c>
      <c r="E282" s="211">
        <f t="shared" si="104"/>
        <v>102.05</v>
      </c>
      <c r="F282" s="270">
        <v>86.74</v>
      </c>
      <c r="G282" s="174" t="s">
        <v>173</v>
      </c>
      <c r="H282" s="175" t="s">
        <v>1164</v>
      </c>
      <c r="J282" s="49" t="s">
        <v>1756</v>
      </c>
      <c r="K282" s="212">
        <f t="shared" si="106"/>
        <v>102.05</v>
      </c>
      <c r="L282" s="270">
        <v>86.74</v>
      </c>
      <c r="M282" s="270">
        <f t="shared" ref="M282:M345" si="109">ROUND(N282,2)</f>
        <v>86.74</v>
      </c>
      <c r="N282" s="270">
        <f t="shared" si="107"/>
        <v>86.742499999999993</v>
      </c>
      <c r="O282" s="259"/>
      <c r="P282" s="249"/>
      <c r="Q282" s="49">
        <v>2811401280</v>
      </c>
      <c r="R282" s="49" t="s">
        <v>1729</v>
      </c>
      <c r="S282" s="49">
        <f t="shared" si="108"/>
        <v>38.72</v>
      </c>
      <c r="T282" s="324">
        <v>56.7</v>
      </c>
      <c r="U282" s="353">
        <v>79.37</v>
      </c>
      <c r="X282" s="49">
        <v>2811401280</v>
      </c>
      <c r="Y282" s="49" t="s">
        <v>1729</v>
      </c>
      <c r="Z282" s="324">
        <v>56.7</v>
      </c>
      <c r="AB282" s="401">
        <v>2811400380</v>
      </c>
      <c r="AC282" t="s">
        <v>707</v>
      </c>
      <c r="AD282" s="325">
        <v>57.23</v>
      </c>
    </row>
    <row r="283" spans="2:30">
      <c r="B283" s="210">
        <v>1310074482</v>
      </c>
      <c r="C283" s="202"/>
      <c r="D283" s="342">
        <f t="shared" si="103"/>
        <v>8.75</v>
      </c>
      <c r="E283" s="211">
        <f t="shared" si="104"/>
        <v>5.32</v>
      </c>
      <c r="F283" s="270">
        <v>4.5199999999999996</v>
      </c>
      <c r="G283" s="174" t="s">
        <v>173</v>
      </c>
      <c r="H283" s="175" t="s">
        <v>1164</v>
      </c>
      <c r="J283" s="49">
        <f t="shared" si="105"/>
        <v>1310074482</v>
      </c>
      <c r="K283" s="212">
        <f t="shared" si="106"/>
        <v>5.32</v>
      </c>
      <c r="L283" s="270">
        <v>4.5199999999999996</v>
      </c>
      <c r="M283" s="270">
        <f t="shared" si="109"/>
        <v>4.5199999999999996</v>
      </c>
      <c r="N283" s="270">
        <f t="shared" si="107"/>
        <v>4.5220000000000002</v>
      </c>
      <c r="O283" s="259"/>
      <c r="P283" s="249"/>
      <c r="Q283" s="49">
        <v>2811402800</v>
      </c>
      <c r="R283" s="49" t="s">
        <v>712</v>
      </c>
      <c r="S283" s="49">
        <f t="shared" si="108"/>
        <v>38.130000000000003</v>
      </c>
      <c r="T283" s="324">
        <v>31.6</v>
      </c>
      <c r="U283" s="353">
        <v>198.67</v>
      </c>
      <c r="X283" s="49">
        <v>2811402800</v>
      </c>
      <c r="Y283" s="49" t="s">
        <v>712</v>
      </c>
      <c r="Z283" s="324">
        <v>31.6</v>
      </c>
      <c r="AB283" s="401">
        <v>2811400390</v>
      </c>
      <c r="AC283" t="s">
        <v>1727</v>
      </c>
      <c r="AD283" s="325">
        <v>43.57</v>
      </c>
    </row>
    <row r="284" spans="2:30">
      <c r="B284" s="210">
        <v>1310074483</v>
      </c>
      <c r="C284" s="202"/>
      <c r="D284" s="342">
        <f t="shared" si="103"/>
        <v>12.36</v>
      </c>
      <c r="E284" s="211">
        <f t="shared" si="104"/>
        <v>7.72</v>
      </c>
      <c r="F284" s="270">
        <v>6.56</v>
      </c>
      <c r="G284" s="174" t="s">
        <v>173</v>
      </c>
      <c r="H284" s="175" t="s">
        <v>1164</v>
      </c>
      <c r="J284" s="49">
        <f t="shared" si="105"/>
        <v>1310074483</v>
      </c>
      <c r="K284" s="212">
        <f t="shared" si="106"/>
        <v>7.72</v>
      </c>
      <c r="L284" s="270">
        <v>6.56</v>
      </c>
      <c r="M284" s="270">
        <f t="shared" si="109"/>
        <v>6.56</v>
      </c>
      <c r="N284" s="270">
        <f t="shared" si="107"/>
        <v>6.5619999999999994</v>
      </c>
      <c r="O284" s="259"/>
      <c r="P284" s="249"/>
      <c r="Q284" s="49">
        <v>2811405191</v>
      </c>
      <c r="R284" s="49" t="s">
        <v>713</v>
      </c>
      <c r="S284" s="49">
        <f t="shared" si="108"/>
        <v>134.56</v>
      </c>
      <c r="T284" s="324">
        <v>137.33000000000001</v>
      </c>
      <c r="U284" s="353">
        <v>48.14</v>
      </c>
      <c r="X284" s="49">
        <v>2811405191</v>
      </c>
      <c r="Y284" s="49" t="s">
        <v>713</v>
      </c>
      <c r="Z284" s="324">
        <v>137.33000000000001</v>
      </c>
      <c r="AB284" s="401">
        <v>2811400480</v>
      </c>
      <c r="AC284" t="s">
        <v>708</v>
      </c>
      <c r="AD284" s="325">
        <v>67.23</v>
      </c>
    </row>
    <row r="285" spans="2:30">
      <c r="B285" s="210">
        <v>2810003710</v>
      </c>
      <c r="C285" s="202"/>
      <c r="D285" s="342">
        <f t="shared" si="103"/>
        <v>130.69</v>
      </c>
      <c r="E285" s="211">
        <f t="shared" si="104"/>
        <v>128.41</v>
      </c>
      <c r="F285" s="270">
        <v>109.15</v>
      </c>
      <c r="G285" s="174" t="s">
        <v>374</v>
      </c>
      <c r="H285" s="175" t="s">
        <v>1164</v>
      </c>
      <c r="J285" s="49">
        <f t="shared" si="105"/>
        <v>2810003710</v>
      </c>
      <c r="K285" s="212">
        <f t="shared" si="106"/>
        <v>128.41</v>
      </c>
      <c r="L285" s="270">
        <v>109.15</v>
      </c>
      <c r="M285" s="270">
        <f t="shared" si="109"/>
        <v>109.15</v>
      </c>
      <c r="N285" s="270">
        <f t="shared" si="107"/>
        <v>109.1485</v>
      </c>
      <c r="O285" s="259"/>
      <c r="P285" s="249"/>
      <c r="Q285" s="49">
        <v>2811406100</v>
      </c>
      <c r="R285" s="49" t="s">
        <v>1241</v>
      </c>
      <c r="S285" s="49">
        <f t="shared" si="108"/>
        <v>186.54</v>
      </c>
      <c r="T285" s="324">
        <v>189.84</v>
      </c>
      <c r="U285" s="353">
        <v>56.94</v>
      </c>
      <c r="X285" s="49">
        <v>2811406100</v>
      </c>
      <c r="Y285" s="49" t="s">
        <v>1241</v>
      </c>
      <c r="Z285" s="324">
        <v>189.84</v>
      </c>
      <c r="AB285" s="401">
        <v>2811400490</v>
      </c>
      <c r="AC285" t="s">
        <v>1728</v>
      </c>
      <c r="AD285" s="325">
        <v>108.34</v>
      </c>
    </row>
    <row r="286" spans="2:30">
      <c r="B286" s="210">
        <v>2810003810</v>
      </c>
      <c r="C286" s="202"/>
      <c r="D286" s="342">
        <f t="shared" si="103"/>
        <v>66.61</v>
      </c>
      <c r="E286" s="211">
        <f t="shared" si="104"/>
        <v>65.45</v>
      </c>
      <c r="F286" s="270">
        <v>55.63</v>
      </c>
      <c r="G286" s="174" t="s">
        <v>375</v>
      </c>
      <c r="H286" s="175" t="s">
        <v>1164</v>
      </c>
      <c r="J286" s="49">
        <f t="shared" si="105"/>
        <v>2810003810</v>
      </c>
      <c r="K286" s="212">
        <f t="shared" si="106"/>
        <v>65.45</v>
      </c>
      <c r="L286" s="270">
        <v>55.63</v>
      </c>
      <c r="M286" s="270">
        <f t="shared" si="109"/>
        <v>55.63</v>
      </c>
      <c r="N286" s="270">
        <f t="shared" si="107"/>
        <v>55.6325</v>
      </c>
      <c r="O286" s="259"/>
      <c r="P286" s="249"/>
      <c r="Q286" s="49">
        <v>2811406200</v>
      </c>
      <c r="R286" s="49" t="s">
        <v>1243</v>
      </c>
      <c r="S286" s="49">
        <f t="shared" si="108"/>
        <v>186.53</v>
      </c>
      <c r="T286" s="324">
        <v>189.83</v>
      </c>
      <c r="U286" s="353">
        <v>32.950000000000003</v>
      </c>
      <c r="X286" s="49">
        <v>2811406200</v>
      </c>
      <c r="Y286" s="49" t="s">
        <v>1243</v>
      </c>
      <c r="Z286" s="324">
        <v>189.83</v>
      </c>
      <c r="AB286" s="401">
        <v>2811400580</v>
      </c>
      <c r="AC286" t="s">
        <v>709</v>
      </c>
      <c r="AD286" s="325">
        <v>61.29</v>
      </c>
    </row>
    <row r="287" spans="2:30">
      <c r="B287" s="210">
        <v>2810013810</v>
      </c>
      <c r="C287" s="202"/>
      <c r="D287" s="342">
        <f t="shared" si="103"/>
        <v>131.87</v>
      </c>
      <c r="E287" s="211">
        <f t="shared" si="104"/>
        <v>129.58000000000001</v>
      </c>
      <c r="F287" s="270">
        <v>110.14</v>
      </c>
      <c r="G287" s="174" t="s">
        <v>375</v>
      </c>
      <c r="H287" s="175" t="s">
        <v>1164</v>
      </c>
      <c r="J287" s="49">
        <f t="shared" si="105"/>
        <v>2810013810</v>
      </c>
      <c r="K287" s="212">
        <f t="shared" si="106"/>
        <v>129.58000000000001</v>
      </c>
      <c r="L287" s="270">
        <v>110.14</v>
      </c>
      <c r="M287" s="270">
        <f t="shared" si="109"/>
        <v>110.14</v>
      </c>
      <c r="N287" s="270">
        <f t="shared" si="107"/>
        <v>110.143</v>
      </c>
      <c r="O287" s="259"/>
      <c r="P287" s="249"/>
      <c r="Q287" s="49">
        <v>2811406510</v>
      </c>
      <c r="R287" s="49" t="s">
        <v>714</v>
      </c>
      <c r="S287" s="49">
        <f t="shared" si="108"/>
        <v>32.81</v>
      </c>
      <c r="T287" s="324">
        <v>34.31</v>
      </c>
      <c r="U287" s="353">
        <v>137.91999999999999</v>
      </c>
      <c r="X287" s="49">
        <v>2811406510</v>
      </c>
      <c r="Y287" s="49" t="s">
        <v>714</v>
      </c>
      <c r="Z287" s="324">
        <v>34.31</v>
      </c>
      <c r="AB287" s="401">
        <v>2811400590</v>
      </c>
      <c r="AC287" t="s">
        <v>710</v>
      </c>
      <c r="AD287" s="325">
        <v>217.6</v>
      </c>
    </row>
    <row r="288" spans="2:30">
      <c r="B288" s="210">
        <v>2810003910</v>
      </c>
      <c r="C288" s="202"/>
      <c r="D288" s="342">
        <f t="shared" si="103"/>
        <v>41.31</v>
      </c>
      <c r="E288" s="211">
        <f t="shared" si="104"/>
        <v>40.590000000000003</v>
      </c>
      <c r="F288" s="270">
        <v>34.5</v>
      </c>
      <c r="G288" s="174" t="s">
        <v>376</v>
      </c>
      <c r="H288" s="175" t="s">
        <v>1164</v>
      </c>
      <c r="J288" s="49">
        <f t="shared" si="105"/>
        <v>2810003910</v>
      </c>
      <c r="K288" s="212">
        <f t="shared" si="106"/>
        <v>40.590000000000003</v>
      </c>
      <c r="L288" s="270">
        <v>34.5</v>
      </c>
      <c r="M288" s="270">
        <f t="shared" si="109"/>
        <v>34.5</v>
      </c>
      <c r="N288" s="270">
        <f t="shared" si="107"/>
        <v>34.5015</v>
      </c>
      <c r="O288" s="259"/>
      <c r="P288" s="249"/>
      <c r="Q288" s="49">
        <v>2811410780</v>
      </c>
      <c r="R288" s="49" t="s">
        <v>715</v>
      </c>
      <c r="S288" s="49">
        <f t="shared" si="108"/>
        <v>66.989999999999995</v>
      </c>
      <c r="T288" s="324">
        <v>70.040000000000006</v>
      </c>
      <c r="U288" s="353">
        <v>170.26</v>
      </c>
      <c r="X288" s="49">
        <v>2811410780</v>
      </c>
      <c r="Y288" s="49" t="s">
        <v>715</v>
      </c>
      <c r="Z288" s="324">
        <v>70.040000000000006</v>
      </c>
      <c r="AB288" s="401">
        <v>2811400680</v>
      </c>
      <c r="AC288" t="s">
        <v>711</v>
      </c>
      <c r="AD288" s="325">
        <v>35.950000000000003</v>
      </c>
    </row>
    <row r="289" spans="1:30">
      <c r="A289" s="193"/>
      <c r="B289" s="210">
        <v>2810025005</v>
      </c>
      <c r="C289" s="202"/>
      <c r="D289" s="342">
        <f t="shared" si="103"/>
        <v>98.49</v>
      </c>
      <c r="E289" s="211">
        <f t="shared" si="104"/>
        <v>96.77</v>
      </c>
      <c r="F289" s="270">
        <v>82.25</v>
      </c>
      <c r="G289" s="174" t="s">
        <v>377</v>
      </c>
      <c r="H289" s="175" t="s">
        <v>1164</v>
      </c>
      <c r="J289" s="49">
        <f t="shared" si="105"/>
        <v>2810025005</v>
      </c>
      <c r="K289" s="212">
        <f t="shared" si="106"/>
        <v>96.77</v>
      </c>
      <c r="L289" s="270">
        <v>82.25</v>
      </c>
      <c r="M289" s="270">
        <f t="shared" si="109"/>
        <v>82.25</v>
      </c>
      <c r="N289" s="270">
        <f t="shared" si="107"/>
        <v>82.254499999999993</v>
      </c>
      <c r="O289" s="259"/>
      <c r="P289" s="249"/>
      <c r="Q289" s="49">
        <v>2811411080</v>
      </c>
      <c r="R289" s="49" t="s">
        <v>716</v>
      </c>
      <c r="S289" s="49">
        <f t="shared" si="108"/>
        <v>33.97</v>
      </c>
      <c r="T289" s="324">
        <v>51.47</v>
      </c>
      <c r="U289" s="353">
        <v>170.27</v>
      </c>
      <c r="X289" s="49">
        <v>2811411080</v>
      </c>
      <c r="Y289" s="49" t="s">
        <v>716</v>
      </c>
      <c r="Z289" s="324">
        <v>51.47</v>
      </c>
      <c r="AB289" s="401">
        <v>2811401280</v>
      </c>
      <c r="AC289" t="s">
        <v>1729</v>
      </c>
      <c r="AD289" s="325">
        <v>38.72</v>
      </c>
    </row>
    <row r="290" spans="1:30">
      <c r="A290" s="193"/>
      <c r="E290" s="211"/>
      <c r="F290" s="211"/>
      <c r="K290" s="212"/>
      <c r="L290" s="329"/>
      <c r="M290" s="329"/>
      <c r="N290" s="329"/>
      <c r="O290" s="259"/>
      <c r="P290" s="249"/>
      <c r="Q290" s="49">
        <v>2811411280</v>
      </c>
      <c r="R290" s="49" t="s">
        <v>1730</v>
      </c>
      <c r="S290" s="49">
        <f t="shared" si="108"/>
        <v>48.47</v>
      </c>
      <c r="T290" s="324">
        <v>60.1</v>
      </c>
      <c r="U290" s="353">
        <v>34.46</v>
      </c>
      <c r="X290" s="49">
        <v>2811411280</v>
      </c>
      <c r="Y290" s="49" t="s">
        <v>1730</v>
      </c>
      <c r="Z290" s="324">
        <v>60.1</v>
      </c>
      <c r="AB290" s="401">
        <v>2811402800</v>
      </c>
      <c r="AC290" t="s">
        <v>712</v>
      </c>
      <c r="AD290" s="402">
        <v>38.130000000000003</v>
      </c>
    </row>
    <row r="291" spans="1:30">
      <c r="B291" s="280">
        <v>2811102800</v>
      </c>
      <c r="C291" s="281"/>
      <c r="D291" s="347"/>
      <c r="E291" s="282">
        <v>18</v>
      </c>
      <c r="F291" s="282">
        <v>18</v>
      </c>
      <c r="G291" s="283" t="s">
        <v>1167</v>
      </c>
      <c r="H291" s="284" t="s">
        <v>66</v>
      </c>
      <c r="I291" s="285"/>
      <c r="J291" s="285">
        <f t="shared" ref="J291:J326" si="110">B291*$K$13</f>
        <v>2811102800</v>
      </c>
      <c r="K291" s="286">
        <v>15</v>
      </c>
      <c r="L291" s="287">
        <v>3.83</v>
      </c>
      <c r="M291" s="287">
        <f t="shared" si="109"/>
        <v>12.75</v>
      </c>
      <c r="N291" s="287">
        <f>K291*$N$11</f>
        <v>12.75</v>
      </c>
      <c r="O291" s="259"/>
      <c r="P291" s="249"/>
      <c r="Q291" s="49">
        <v>2811412220</v>
      </c>
      <c r="R291" s="49" t="s">
        <v>718</v>
      </c>
      <c r="S291" s="49">
        <f t="shared" si="108"/>
        <v>71.400000000000006</v>
      </c>
      <c r="T291" s="324">
        <v>44.91</v>
      </c>
      <c r="U291" s="353">
        <v>91.84</v>
      </c>
      <c r="X291" s="49">
        <v>2811412220</v>
      </c>
      <c r="Y291" s="49" t="s">
        <v>718</v>
      </c>
      <c r="Z291" s="324">
        <v>44.91</v>
      </c>
      <c r="AB291" s="401">
        <v>2811405191</v>
      </c>
      <c r="AC291" t="s">
        <v>713</v>
      </c>
      <c r="AD291" s="325">
        <v>134.56</v>
      </c>
    </row>
    <row r="292" spans="1:30">
      <c r="B292" s="280">
        <v>2811202800</v>
      </c>
      <c r="C292" s="281"/>
      <c r="D292" s="347"/>
      <c r="E292" s="282">
        <v>18</v>
      </c>
      <c r="F292" s="282">
        <v>18</v>
      </c>
      <c r="G292" s="283" t="s">
        <v>1168</v>
      </c>
      <c r="H292" s="284" t="s">
        <v>66</v>
      </c>
      <c r="I292" s="285"/>
      <c r="J292" s="285">
        <f t="shared" si="110"/>
        <v>2811202800</v>
      </c>
      <c r="K292" s="286">
        <v>15</v>
      </c>
      <c r="L292" s="287">
        <v>3.89</v>
      </c>
      <c r="M292" s="287">
        <f t="shared" si="109"/>
        <v>12.75</v>
      </c>
      <c r="N292" s="287">
        <f t="shared" ref="N292:N321" si="111">K292*$N$11</f>
        <v>12.75</v>
      </c>
      <c r="O292" s="259"/>
      <c r="P292" s="249"/>
      <c r="Q292" s="49">
        <v>2811420780</v>
      </c>
      <c r="R292" s="49" t="s">
        <v>719</v>
      </c>
      <c r="S292" s="49">
        <f t="shared" si="108"/>
        <v>68.900000000000006</v>
      </c>
      <c r="T292" s="324">
        <v>64.91</v>
      </c>
      <c r="U292" s="353">
        <v>51.71</v>
      </c>
      <c r="X292" s="49">
        <v>2811420780</v>
      </c>
      <c r="Y292" s="49" t="s">
        <v>719</v>
      </c>
      <c r="Z292" s="324">
        <v>64.91</v>
      </c>
      <c r="AB292" s="401">
        <v>2811406100</v>
      </c>
      <c r="AC292" t="s">
        <v>1241</v>
      </c>
      <c r="AD292" s="325">
        <v>186.54</v>
      </c>
    </row>
    <row r="293" spans="1:30">
      <c r="B293" s="280">
        <v>2811402800</v>
      </c>
      <c r="C293" s="281"/>
      <c r="D293" s="347"/>
      <c r="E293" s="282">
        <v>45.756</v>
      </c>
      <c r="F293" s="282">
        <v>45.756</v>
      </c>
      <c r="G293" s="283" t="s">
        <v>1169</v>
      </c>
      <c r="H293" s="284" t="s">
        <v>66</v>
      </c>
      <c r="I293" s="285"/>
      <c r="J293" s="285">
        <f t="shared" si="110"/>
        <v>2811402800</v>
      </c>
      <c r="K293" s="286">
        <f t="shared" ref="K293:K320" si="112">VLOOKUP(J293,$Q$14:$U$1164,3,FALSE)</f>
        <v>38.130000000000003</v>
      </c>
      <c r="L293" s="287">
        <v>41.94</v>
      </c>
      <c r="M293" s="287">
        <f t="shared" si="109"/>
        <v>32.409999999999997</v>
      </c>
      <c r="N293" s="287">
        <f t="shared" si="111"/>
        <v>32.410499999999999</v>
      </c>
      <c r="O293" s="259"/>
      <c r="P293" s="249"/>
      <c r="Q293" s="49">
        <v>2811420980</v>
      </c>
      <c r="R293" s="49" t="s">
        <v>720</v>
      </c>
      <c r="S293" s="49">
        <f t="shared" si="108"/>
        <v>140.78</v>
      </c>
      <c r="T293" s="324">
        <v>158.68</v>
      </c>
      <c r="U293" s="353">
        <v>60.36</v>
      </c>
      <c r="X293" s="49">
        <v>2811420980</v>
      </c>
      <c r="Y293" s="49" t="s">
        <v>720</v>
      </c>
      <c r="Z293" s="324">
        <v>158.68</v>
      </c>
      <c r="AB293" s="401">
        <v>2811406200</v>
      </c>
      <c r="AC293" t="s">
        <v>1243</v>
      </c>
      <c r="AD293" s="325">
        <v>186.53</v>
      </c>
    </row>
    <row r="294" spans="1:30">
      <c r="B294" s="280">
        <v>2811502800</v>
      </c>
      <c r="C294" s="281"/>
      <c r="D294" s="347"/>
      <c r="E294" s="282">
        <v>49.188000000000002</v>
      </c>
      <c r="F294" s="282">
        <v>49.188000000000002</v>
      </c>
      <c r="G294" s="283" t="s">
        <v>1170</v>
      </c>
      <c r="H294" s="284" t="s">
        <v>66</v>
      </c>
      <c r="I294" s="285"/>
      <c r="J294" s="285">
        <f t="shared" si="110"/>
        <v>2811502800</v>
      </c>
      <c r="K294" s="286">
        <f t="shared" si="112"/>
        <v>40.99</v>
      </c>
      <c r="L294" s="287">
        <v>45.09</v>
      </c>
      <c r="M294" s="287">
        <f t="shared" si="109"/>
        <v>34.840000000000003</v>
      </c>
      <c r="N294" s="287">
        <f t="shared" si="111"/>
        <v>34.841500000000003</v>
      </c>
      <c r="O294" s="259"/>
      <c r="P294" s="249"/>
      <c r="Q294" s="49">
        <v>2811421080</v>
      </c>
      <c r="R294" s="49" t="s">
        <v>721</v>
      </c>
      <c r="S294" s="49">
        <f t="shared" si="108"/>
        <v>36.21</v>
      </c>
      <c r="T294" s="324">
        <v>51.53</v>
      </c>
      <c r="U294" s="353">
        <v>45.11</v>
      </c>
      <c r="X294" s="49">
        <v>2811421080</v>
      </c>
      <c r="Y294" s="49" t="s">
        <v>721</v>
      </c>
      <c r="Z294" s="324">
        <v>51.53</v>
      </c>
      <c r="AB294" s="401">
        <v>2811406510</v>
      </c>
      <c r="AC294" t="s">
        <v>714</v>
      </c>
      <c r="AD294" s="325">
        <v>32.81</v>
      </c>
    </row>
    <row r="295" spans="1:30">
      <c r="B295" s="280">
        <v>2811602800</v>
      </c>
      <c r="C295" s="281"/>
      <c r="D295" s="347"/>
      <c r="E295" s="282">
        <v>59.988</v>
      </c>
      <c r="F295" s="282">
        <v>59.988</v>
      </c>
      <c r="G295" s="283" t="s">
        <v>1171</v>
      </c>
      <c r="H295" s="284" t="s">
        <v>66</v>
      </c>
      <c r="I295" s="285"/>
      <c r="J295" s="285">
        <f t="shared" si="110"/>
        <v>2811602800</v>
      </c>
      <c r="K295" s="286">
        <v>49.99</v>
      </c>
      <c r="L295" s="287">
        <v>54.99</v>
      </c>
      <c r="M295" s="287">
        <f t="shared" si="109"/>
        <v>42.49</v>
      </c>
      <c r="N295" s="287">
        <f t="shared" si="111"/>
        <v>42.491500000000002</v>
      </c>
      <c r="O295" s="259"/>
      <c r="P295" s="249"/>
      <c r="Q295" s="49">
        <v>2811422080</v>
      </c>
      <c r="R295" s="49" t="s">
        <v>722</v>
      </c>
      <c r="S295" s="49">
        <f t="shared" si="108"/>
        <v>87.31</v>
      </c>
      <c r="T295" s="324">
        <v>91.27</v>
      </c>
      <c r="U295" s="353">
        <v>72.34</v>
      </c>
      <c r="X295" s="49">
        <v>2811422080</v>
      </c>
      <c r="Y295" s="49" t="s">
        <v>722</v>
      </c>
      <c r="Z295" s="324">
        <v>91.27</v>
      </c>
      <c r="AB295" s="401">
        <v>2811410780</v>
      </c>
      <c r="AC295" t="s">
        <v>715</v>
      </c>
      <c r="AD295" s="325">
        <v>66.989999999999995</v>
      </c>
    </row>
    <row r="296" spans="1:30">
      <c r="B296" s="280">
        <v>2811612880</v>
      </c>
      <c r="C296" s="281"/>
      <c r="D296" s="347"/>
      <c r="E296" s="282">
        <v>79.14</v>
      </c>
      <c r="F296" s="282">
        <v>79.14</v>
      </c>
      <c r="G296" s="283" t="s">
        <v>1172</v>
      </c>
      <c r="H296" s="284" t="s">
        <v>66</v>
      </c>
      <c r="I296" s="285"/>
      <c r="J296" s="285">
        <f t="shared" si="110"/>
        <v>2811612880</v>
      </c>
      <c r="K296" s="286">
        <f t="shared" si="112"/>
        <v>65.95</v>
      </c>
      <c r="L296" s="287">
        <v>72.55</v>
      </c>
      <c r="M296" s="287">
        <f t="shared" si="109"/>
        <v>56.06</v>
      </c>
      <c r="N296" s="287">
        <f t="shared" si="111"/>
        <v>56.057499999999997</v>
      </c>
      <c r="O296" s="259"/>
      <c r="P296" s="249"/>
      <c r="Q296" s="49">
        <v>2811422180</v>
      </c>
      <c r="R296" s="49" t="s">
        <v>723</v>
      </c>
      <c r="S296" s="49">
        <f t="shared" si="108"/>
        <v>61.8</v>
      </c>
      <c r="T296" s="324">
        <v>62.31</v>
      </c>
      <c r="U296" s="353">
        <v>159.36000000000001</v>
      </c>
      <c r="V296">
        <v>6.74</v>
      </c>
      <c r="X296" s="49">
        <v>2811422180</v>
      </c>
      <c r="Y296" s="49" t="s">
        <v>723</v>
      </c>
      <c r="Z296" s="324">
        <v>62.31</v>
      </c>
      <c r="AB296" s="401">
        <v>2811411080</v>
      </c>
      <c r="AC296" s="404" t="s">
        <v>716</v>
      </c>
      <c r="AD296" s="325">
        <v>33.97</v>
      </c>
    </row>
    <row r="297" spans="1:30">
      <c r="B297" s="280">
        <v>2811702800</v>
      </c>
      <c r="C297" s="281"/>
      <c r="D297" s="348"/>
      <c r="E297" s="282">
        <v>59.243999999999993</v>
      </c>
      <c r="F297" s="282">
        <v>59.243999999999993</v>
      </c>
      <c r="G297" s="283" t="s">
        <v>1173</v>
      </c>
      <c r="H297" s="284" t="s">
        <v>66</v>
      </c>
      <c r="I297" s="285"/>
      <c r="J297" s="285">
        <f t="shared" si="110"/>
        <v>2811702800</v>
      </c>
      <c r="K297" s="286">
        <v>49.37</v>
      </c>
      <c r="L297" s="287">
        <v>54.31</v>
      </c>
      <c r="M297" s="287">
        <f t="shared" si="109"/>
        <v>41.96</v>
      </c>
      <c r="N297" s="287">
        <f t="shared" si="111"/>
        <v>41.964499999999994</v>
      </c>
      <c r="O297" s="259"/>
      <c r="P297" s="249"/>
      <c r="Q297" s="49">
        <v>2811431880</v>
      </c>
      <c r="R297" s="49" t="s">
        <v>724</v>
      </c>
      <c r="S297" s="49">
        <f t="shared" si="108"/>
        <v>69.739999999999995</v>
      </c>
      <c r="T297" s="324">
        <v>85.53</v>
      </c>
      <c r="U297" s="353">
        <v>51.74</v>
      </c>
      <c r="X297" s="49">
        <v>2811431880</v>
      </c>
      <c r="Y297" s="49" t="s">
        <v>724</v>
      </c>
      <c r="Z297" s="324">
        <v>85.53</v>
      </c>
      <c r="AB297" s="401">
        <v>2811411280</v>
      </c>
      <c r="AC297" t="s">
        <v>1730</v>
      </c>
      <c r="AD297" s="325">
        <v>48.47</v>
      </c>
    </row>
    <row r="298" spans="1:30">
      <c r="B298" s="280">
        <v>2811662890</v>
      </c>
      <c r="C298" s="281"/>
      <c r="D298" s="347"/>
      <c r="E298" s="282">
        <v>64.44</v>
      </c>
      <c r="F298" s="282">
        <v>64.44</v>
      </c>
      <c r="G298" s="283" t="s">
        <v>1172</v>
      </c>
      <c r="H298" s="284" t="s">
        <v>66</v>
      </c>
      <c r="I298" s="285"/>
      <c r="J298" s="285">
        <f t="shared" si="110"/>
        <v>2811662890</v>
      </c>
      <c r="K298" s="286">
        <f t="shared" si="112"/>
        <v>53.7</v>
      </c>
      <c r="L298" s="287">
        <v>59.07</v>
      </c>
      <c r="M298" s="287">
        <f t="shared" si="109"/>
        <v>45.65</v>
      </c>
      <c r="N298" s="287">
        <f t="shared" si="111"/>
        <v>45.645000000000003</v>
      </c>
      <c r="O298" s="259"/>
      <c r="P298" s="249"/>
      <c r="Q298" s="49">
        <v>2811441480</v>
      </c>
      <c r="R298" s="49" t="s">
        <v>725</v>
      </c>
      <c r="S298" s="49">
        <f t="shared" si="108"/>
        <v>87.02</v>
      </c>
      <c r="T298" s="324">
        <v>103.63</v>
      </c>
      <c r="U298" s="353">
        <v>91.65</v>
      </c>
      <c r="X298" s="49">
        <v>2811441480</v>
      </c>
      <c r="Y298" s="49" t="s">
        <v>725</v>
      </c>
      <c r="Z298" s="324">
        <v>103.63</v>
      </c>
      <c r="AB298" s="401">
        <v>2811412220</v>
      </c>
      <c r="AC298" t="s">
        <v>718</v>
      </c>
      <c r="AD298" s="325">
        <v>71.400000000000006</v>
      </c>
    </row>
    <row r="299" spans="1:30">
      <c r="B299" s="280">
        <v>2811772890</v>
      </c>
      <c r="C299" s="281"/>
      <c r="D299" s="347"/>
      <c r="E299" s="282">
        <v>65.171999999999997</v>
      </c>
      <c r="F299" s="282">
        <v>110.88</v>
      </c>
      <c r="G299" s="283" t="s">
        <v>1174</v>
      </c>
      <c r="H299" s="284" t="s">
        <v>66</v>
      </c>
      <c r="I299" s="285"/>
      <c r="J299" s="285">
        <f t="shared" si="110"/>
        <v>2811772890</v>
      </c>
      <c r="K299" s="286">
        <f t="shared" si="112"/>
        <v>54.31</v>
      </c>
      <c r="L299" s="287">
        <v>59.74</v>
      </c>
      <c r="M299" s="287">
        <f t="shared" si="109"/>
        <v>46.16</v>
      </c>
      <c r="N299" s="287">
        <f t="shared" si="111"/>
        <v>46.163499999999999</v>
      </c>
      <c r="O299" s="259"/>
      <c r="P299" s="249"/>
      <c r="Q299" s="49">
        <v>2811441880</v>
      </c>
      <c r="R299" s="49" t="s">
        <v>726</v>
      </c>
      <c r="S299" s="49">
        <f t="shared" si="108"/>
        <v>75.38</v>
      </c>
      <c r="T299" s="324">
        <v>73.400000000000006</v>
      </c>
      <c r="U299" s="353">
        <v>62.58</v>
      </c>
      <c r="X299" s="49">
        <v>2811441880</v>
      </c>
      <c r="Y299" s="49" t="s">
        <v>726</v>
      </c>
      <c r="Z299" s="324">
        <v>73.400000000000006</v>
      </c>
      <c r="AB299" s="401">
        <v>2811420780</v>
      </c>
      <c r="AC299" t="s">
        <v>719</v>
      </c>
      <c r="AD299" s="325">
        <v>68.900000000000006</v>
      </c>
    </row>
    <row r="300" spans="1:30">
      <c r="B300" s="280">
        <v>2811772891</v>
      </c>
      <c r="C300" s="281"/>
      <c r="D300" s="347"/>
      <c r="E300" s="282">
        <v>60.851999999999997</v>
      </c>
      <c r="F300" s="282">
        <v>60.851999999999997</v>
      </c>
      <c r="G300" s="283" t="s">
        <v>1174</v>
      </c>
      <c r="H300" s="284"/>
      <c r="I300" s="285"/>
      <c r="J300" s="285">
        <f t="shared" si="110"/>
        <v>2811772891</v>
      </c>
      <c r="K300" s="286">
        <f t="shared" si="112"/>
        <v>50.71</v>
      </c>
      <c r="L300" s="287">
        <v>55.78</v>
      </c>
      <c r="M300" s="287">
        <f t="shared" si="109"/>
        <v>43.1</v>
      </c>
      <c r="N300" s="287">
        <f t="shared" si="111"/>
        <v>43.103499999999997</v>
      </c>
      <c r="O300" s="259"/>
      <c r="P300" s="249"/>
      <c r="Q300" s="49">
        <v>2811445391</v>
      </c>
      <c r="R300" s="49" t="s">
        <v>727</v>
      </c>
      <c r="S300" s="49">
        <f t="shared" si="108"/>
        <v>156.59</v>
      </c>
      <c r="T300" s="324">
        <v>162.35</v>
      </c>
      <c r="U300" s="353">
        <v>85.93</v>
      </c>
      <c r="X300" s="49">
        <v>2811445391</v>
      </c>
      <c r="Y300" s="49" t="s">
        <v>727</v>
      </c>
      <c r="Z300" s="324">
        <v>162.35</v>
      </c>
      <c r="AB300" s="401">
        <v>2811420980</v>
      </c>
      <c r="AC300" t="s">
        <v>720</v>
      </c>
      <c r="AD300" s="325">
        <v>140.78</v>
      </c>
    </row>
    <row r="301" spans="1:30">
      <c r="B301" s="280">
        <v>2811712880</v>
      </c>
      <c r="C301" s="281"/>
      <c r="D301" s="347"/>
      <c r="E301" s="282">
        <v>166.488</v>
      </c>
      <c r="F301" s="282">
        <v>166.488</v>
      </c>
      <c r="G301" s="283" t="s">
        <v>1175</v>
      </c>
      <c r="H301" s="284" t="s">
        <v>66</v>
      </c>
      <c r="I301" s="285"/>
      <c r="J301" s="285">
        <f t="shared" si="110"/>
        <v>2811712880</v>
      </c>
      <c r="K301" s="286">
        <f t="shared" si="112"/>
        <v>138.74</v>
      </c>
      <c r="L301" s="287">
        <v>152.61000000000001</v>
      </c>
      <c r="M301" s="287">
        <f t="shared" si="109"/>
        <v>117.93</v>
      </c>
      <c r="N301" s="287">
        <f t="shared" si="111"/>
        <v>117.929</v>
      </c>
      <c r="O301" s="259"/>
      <c r="P301" s="249"/>
      <c r="Q301" s="49">
        <v>2811447700</v>
      </c>
      <c r="R301" s="49" t="s">
        <v>728</v>
      </c>
      <c r="S301" s="49">
        <f t="shared" si="108"/>
        <v>50.53</v>
      </c>
      <c r="T301" s="324">
        <v>52.83</v>
      </c>
      <c r="U301" s="353">
        <v>104.08</v>
      </c>
      <c r="X301" s="49">
        <v>2811447700</v>
      </c>
      <c r="Y301" s="49" t="s">
        <v>728</v>
      </c>
      <c r="Z301" s="324">
        <v>52.83</v>
      </c>
      <c r="AB301" s="401">
        <v>2811421080</v>
      </c>
      <c r="AC301" t="s">
        <v>721</v>
      </c>
      <c r="AD301" s="325">
        <v>36.21</v>
      </c>
    </row>
    <row r="302" spans="1:30">
      <c r="B302" s="280">
        <v>2811602890</v>
      </c>
      <c r="C302" s="285"/>
      <c r="D302" s="347"/>
      <c r="E302" s="282">
        <v>59.243999999999993</v>
      </c>
      <c r="F302" s="282">
        <v>59.243999999999993</v>
      </c>
      <c r="G302" s="288" t="s">
        <v>1176</v>
      </c>
      <c r="H302" s="284"/>
      <c r="I302" s="285"/>
      <c r="J302" s="285">
        <f t="shared" si="110"/>
        <v>2811602890</v>
      </c>
      <c r="K302" s="286">
        <f t="shared" si="112"/>
        <v>49.37</v>
      </c>
      <c r="L302" s="287">
        <v>54.31</v>
      </c>
      <c r="M302" s="287">
        <f t="shared" si="109"/>
        <v>41.96</v>
      </c>
      <c r="N302" s="287">
        <f t="shared" si="111"/>
        <v>41.964499999999994</v>
      </c>
      <c r="O302" s="259"/>
      <c r="P302" s="249"/>
      <c r="Q302" s="49">
        <v>2811447900</v>
      </c>
      <c r="R302" s="49" t="s">
        <v>729</v>
      </c>
      <c r="S302" s="49">
        <f t="shared" si="108"/>
        <v>52.9</v>
      </c>
      <c r="T302" s="324">
        <v>55.3</v>
      </c>
      <c r="U302" s="353">
        <v>73.739999999999995</v>
      </c>
      <c r="X302" s="49">
        <v>2811447900</v>
      </c>
      <c r="Y302" s="49" t="s">
        <v>729</v>
      </c>
      <c r="Z302" s="324">
        <v>55.3</v>
      </c>
      <c r="AB302" s="401">
        <v>2811422080</v>
      </c>
      <c r="AC302" t="s">
        <v>722</v>
      </c>
      <c r="AD302" s="325">
        <v>87.31</v>
      </c>
    </row>
    <row r="303" spans="1:30">
      <c r="B303" s="280">
        <v>2811702890</v>
      </c>
      <c r="C303" s="285"/>
      <c r="D303" s="347"/>
      <c r="E303" s="282">
        <v>59.363999999999997</v>
      </c>
      <c r="F303" s="282">
        <v>59.363999999999997</v>
      </c>
      <c r="G303" s="288" t="s">
        <v>1177</v>
      </c>
      <c r="H303" s="284"/>
      <c r="I303" s="285"/>
      <c r="J303" s="285">
        <f t="shared" si="110"/>
        <v>2811702890</v>
      </c>
      <c r="K303" s="286">
        <f t="shared" si="112"/>
        <v>49.47</v>
      </c>
      <c r="L303" s="287">
        <v>54.42</v>
      </c>
      <c r="M303" s="287">
        <f t="shared" si="109"/>
        <v>42.05</v>
      </c>
      <c r="N303" s="287">
        <f t="shared" si="111"/>
        <v>42.049499999999995</v>
      </c>
      <c r="O303" s="259"/>
      <c r="P303" s="249"/>
      <c r="Q303" s="49">
        <v>2811455100</v>
      </c>
      <c r="R303" s="49" t="s">
        <v>730</v>
      </c>
      <c r="S303" s="49">
        <f t="shared" si="108"/>
        <v>35.46</v>
      </c>
      <c r="T303" s="324">
        <v>37.08</v>
      </c>
      <c r="U303" s="353">
        <v>167.75</v>
      </c>
      <c r="X303" s="49">
        <v>2811455100</v>
      </c>
      <c r="Y303" s="49" t="s">
        <v>730</v>
      </c>
      <c r="Z303" s="324">
        <v>37.08</v>
      </c>
      <c r="AB303" s="401">
        <v>2811422180</v>
      </c>
      <c r="AC303" t="s">
        <v>723</v>
      </c>
      <c r="AD303" s="325">
        <v>61.8</v>
      </c>
    </row>
    <row r="304" spans="1:30">
      <c r="B304" s="280">
        <v>2810004000</v>
      </c>
      <c r="C304" s="281"/>
      <c r="D304" s="347"/>
      <c r="E304" s="282">
        <v>137.304</v>
      </c>
      <c r="F304" s="282">
        <v>137.304</v>
      </c>
      <c r="G304" s="283" t="s">
        <v>378</v>
      </c>
      <c r="H304" s="284" t="s">
        <v>66</v>
      </c>
      <c r="I304" s="285"/>
      <c r="J304" s="285">
        <f t="shared" si="110"/>
        <v>2810004000</v>
      </c>
      <c r="K304" s="286">
        <f t="shared" si="112"/>
        <v>114.42</v>
      </c>
      <c r="L304" s="287">
        <v>125.86</v>
      </c>
      <c r="M304" s="287">
        <f t="shared" si="109"/>
        <v>97.26</v>
      </c>
      <c r="N304" s="287">
        <f t="shared" si="111"/>
        <v>97.257000000000005</v>
      </c>
      <c r="O304" s="259"/>
      <c r="P304" s="249"/>
      <c r="Q304" s="49">
        <v>2811500000</v>
      </c>
      <c r="R304" s="49" t="s">
        <v>731</v>
      </c>
      <c r="S304" s="49">
        <f t="shared" si="108"/>
        <v>176.14</v>
      </c>
      <c r="T304" s="324">
        <v>196.86</v>
      </c>
      <c r="U304" s="353">
        <v>53.05</v>
      </c>
      <c r="X304" s="49">
        <v>2811500000</v>
      </c>
      <c r="Y304" s="49" t="s">
        <v>731</v>
      </c>
      <c r="Z304" s="324">
        <v>196.86</v>
      </c>
      <c r="AB304" s="401">
        <v>2811431880</v>
      </c>
      <c r="AC304" s="404" t="s">
        <v>724</v>
      </c>
      <c r="AD304" s="325">
        <v>69.739999999999995</v>
      </c>
    </row>
    <row r="305" spans="2:30">
      <c r="B305" s="280">
        <v>2810014000</v>
      </c>
      <c r="C305" s="281"/>
      <c r="D305" s="349"/>
      <c r="E305" s="282">
        <v>274.66799999999995</v>
      </c>
      <c r="F305" s="282">
        <v>274.66799999999995</v>
      </c>
      <c r="G305" s="283" t="s">
        <v>378</v>
      </c>
      <c r="H305" s="284" t="s">
        <v>66</v>
      </c>
      <c r="I305" s="285"/>
      <c r="J305" s="285">
        <f t="shared" si="110"/>
        <v>2810014000</v>
      </c>
      <c r="K305" s="286">
        <f t="shared" si="112"/>
        <v>228.89</v>
      </c>
      <c r="L305" s="287">
        <v>251.78</v>
      </c>
      <c r="M305" s="287">
        <f t="shared" si="109"/>
        <v>194.56</v>
      </c>
      <c r="N305" s="287">
        <f t="shared" si="111"/>
        <v>194.55649999999997</v>
      </c>
      <c r="O305" s="259"/>
      <c r="P305" s="249"/>
      <c r="Q305" s="49">
        <v>2811500280</v>
      </c>
      <c r="R305" s="49" t="s">
        <v>732</v>
      </c>
      <c r="S305" s="49">
        <f t="shared" si="108"/>
        <v>67.34</v>
      </c>
      <c r="T305" s="324">
        <v>75.59</v>
      </c>
      <c r="U305" s="353">
        <v>55.54</v>
      </c>
      <c r="X305" s="49">
        <v>2811500280</v>
      </c>
      <c r="Y305" s="49" t="s">
        <v>732</v>
      </c>
      <c r="Z305" s="324">
        <v>75.59</v>
      </c>
      <c r="AB305" s="401">
        <v>2811441480</v>
      </c>
      <c r="AC305" t="s">
        <v>725</v>
      </c>
      <c r="AD305" s="325">
        <v>87.02</v>
      </c>
    </row>
    <row r="306" spans="2:30">
      <c r="B306" s="280">
        <v>2810004100</v>
      </c>
      <c r="C306" s="281"/>
      <c r="D306" s="349"/>
      <c r="E306" s="282">
        <v>50.484000000000002</v>
      </c>
      <c r="F306" s="282">
        <v>50.484000000000002</v>
      </c>
      <c r="G306" s="283" t="s">
        <v>1178</v>
      </c>
      <c r="H306" s="284" t="s">
        <v>66</v>
      </c>
      <c r="I306" s="285"/>
      <c r="J306" s="285">
        <f t="shared" si="110"/>
        <v>2810004100</v>
      </c>
      <c r="K306" s="286">
        <f t="shared" si="112"/>
        <v>42.07</v>
      </c>
      <c r="L306" s="287">
        <v>46.28</v>
      </c>
      <c r="M306" s="287">
        <f t="shared" si="109"/>
        <v>35.76</v>
      </c>
      <c r="N306" s="287">
        <f t="shared" si="111"/>
        <v>35.759500000000003</v>
      </c>
      <c r="O306" s="259"/>
      <c r="P306" s="249"/>
      <c r="Q306" s="49">
        <v>2811500290</v>
      </c>
      <c r="R306" s="49" t="s">
        <v>733</v>
      </c>
      <c r="S306" s="49">
        <f t="shared" si="108"/>
        <v>267.27</v>
      </c>
      <c r="T306" s="324">
        <v>242.97</v>
      </c>
      <c r="U306" s="353">
        <v>37.24</v>
      </c>
      <c r="X306" s="49">
        <v>2811500290</v>
      </c>
      <c r="Y306" s="49" t="s">
        <v>733</v>
      </c>
      <c r="Z306" s="324">
        <v>242.97</v>
      </c>
      <c r="AB306" s="401">
        <v>2811441880</v>
      </c>
      <c r="AC306" t="s">
        <v>726</v>
      </c>
      <c r="AD306" s="325">
        <v>75.38</v>
      </c>
    </row>
    <row r="307" spans="2:30">
      <c r="B307" s="280">
        <v>2810014100</v>
      </c>
      <c r="C307" s="281"/>
      <c r="D307" s="349"/>
      <c r="E307" s="282">
        <v>163.33200000000002</v>
      </c>
      <c r="F307" s="282">
        <v>163.33200000000002</v>
      </c>
      <c r="G307" s="283" t="s">
        <v>1179</v>
      </c>
      <c r="H307" s="284" t="s">
        <v>66</v>
      </c>
      <c r="I307" s="285"/>
      <c r="J307" s="285">
        <f t="shared" si="110"/>
        <v>2810014100</v>
      </c>
      <c r="K307" s="286">
        <f t="shared" si="112"/>
        <v>136.11000000000001</v>
      </c>
      <c r="L307" s="287">
        <v>149.72</v>
      </c>
      <c r="M307" s="287">
        <f t="shared" si="109"/>
        <v>115.69</v>
      </c>
      <c r="N307" s="287">
        <f t="shared" si="111"/>
        <v>115.69350000000001</v>
      </c>
      <c r="O307" s="259"/>
      <c r="P307" s="249"/>
      <c r="Q307" s="49">
        <v>2811500380</v>
      </c>
      <c r="R307" s="49" t="s">
        <v>734</v>
      </c>
      <c r="S307" s="49">
        <f t="shared" si="108"/>
        <v>76.459999999999994</v>
      </c>
      <c r="T307" s="324">
        <v>84.51</v>
      </c>
      <c r="U307" s="353">
        <v>199.76</v>
      </c>
      <c r="X307" s="49">
        <v>2811500380</v>
      </c>
      <c r="Y307" s="49" t="s">
        <v>734</v>
      </c>
      <c r="Z307" s="324">
        <v>84.51</v>
      </c>
      <c r="AB307" s="401">
        <v>2811445391</v>
      </c>
      <c r="AC307" t="s">
        <v>727</v>
      </c>
      <c r="AD307" s="325">
        <v>156.59</v>
      </c>
    </row>
    <row r="308" spans="2:30">
      <c r="B308" s="280">
        <v>2810044000</v>
      </c>
      <c r="C308" s="281"/>
      <c r="D308" s="349"/>
      <c r="E308" s="282">
        <v>17.568000000000001</v>
      </c>
      <c r="F308" s="282">
        <v>17.568000000000001</v>
      </c>
      <c r="G308" s="283" t="s">
        <v>1180</v>
      </c>
      <c r="H308" s="284" t="s">
        <v>66</v>
      </c>
      <c r="I308" s="285"/>
      <c r="J308" s="285">
        <f t="shared" si="110"/>
        <v>2810044000</v>
      </c>
      <c r="K308" s="286">
        <f t="shared" si="112"/>
        <v>14.64</v>
      </c>
      <c r="L308" s="287">
        <v>16.100000000000001</v>
      </c>
      <c r="M308" s="287">
        <f t="shared" si="109"/>
        <v>12.44</v>
      </c>
      <c r="N308" s="287">
        <f t="shared" si="111"/>
        <v>12.444000000000001</v>
      </c>
      <c r="O308" s="259"/>
      <c r="P308" s="249"/>
      <c r="Q308" s="49">
        <v>2811500390</v>
      </c>
      <c r="R308" s="49" t="s">
        <v>648</v>
      </c>
      <c r="S308" s="49">
        <f t="shared" si="108"/>
        <v>205.79</v>
      </c>
      <c r="T308" s="324">
        <v>187.08</v>
      </c>
      <c r="U308" s="353">
        <v>75.92</v>
      </c>
      <c r="X308" s="49">
        <v>2811500390</v>
      </c>
      <c r="Y308" s="49" t="s">
        <v>648</v>
      </c>
      <c r="Z308" s="324">
        <v>187.08</v>
      </c>
      <c r="AB308" s="401">
        <v>2811447700</v>
      </c>
      <c r="AC308" t="s">
        <v>728</v>
      </c>
      <c r="AD308" s="325">
        <v>50.53</v>
      </c>
    </row>
    <row r="309" spans="2:30">
      <c r="B309" s="280">
        <v>2810034000</v>
      </c>
      <c r="C309" s="281"/>
      <c r="D309" s="349"/>
      <c r="E309" s="282">
        <v>15.456</v>
      </c>
      <c r="F309" s="282">
        <v>15.456</v>
      </c>
      <c r="G309" s="283" t="s">
        <v>1181</v>
      </c>
      <c r="H309" s="284" t="s">
        <v>66</v>
      </c>
      <c r="I309" s="285"/>
      <c r="J309" s="285">
        <f t="shared" si="110"/>
        <v>2810034000</v>
      </c>
      <c r="K309" s="286">
        <f t="shared" si="112"/>
        <v>12.88</v>
      </c>
      <c r="L309" s="287">
        <v>14.17</v>
      </c>
      <c r="M309" s="287">
        <f t="shared" si="109"/>
        <v>10.95</v>
      </c>
      <c r="N309" s="287">
        <f t="shared" si="111"/>
        <v>10.948</v>
      </c>
      <c r="O309" s="259"/>
      <c r="P309" s="249"/>
      <c r="Q309" s="49">
        <v>2811500480</v>
      </c>
      <c r="R309" s="49" t="s">
        <v>735</v>
      </c>
      <c r="S309" s="49">
        <f t="shared" si="108"/>
        <v>83.64</v>
      </c>
      <c r="T309" s="324">
        <v>87.04</v>
      </c>
      <c r="U309" s="353">
        <v>244.03</v>
      </c>
      <c r="X309" s="49">
        <v>2811500480</v>
      </c>
      <c r="Y309" s="49" t="s">
        <v>735</v>
      </c>
      <c r="Z309" s="324">
        <v>87.04</v>
      </c>
      <c r="AB309" s="401">
        <v>2811447900</v>
      </c>
      <c r="AC309" t="s">
        <v>729</v>
      </c>
      <c r="AD309" s="325">
        <v>52.9</v>
      </c>
    </row>
    <row r="310" spans="2:30">
      <c r="B310" s="280">
        <v>2810014800</v>
      </c>
      <c r="C310" s="281"/>
      <c r="D310" s="349"/>
      <c r="E310" s="282">
        <v>17.603999999999999</v>
      </c>
      <c r="F310" s="282">
        <v>17.603999999999999</v>
      </c>
      <c r="G310" s="283" t="s">
        <v>1182</v>
      </c>
      <c r="H310" s="284" t="s">
        <v>66</v>
      </c>
      <c r="I310" s="285"/>
      <c r="J310" s="285">
        <f t="shared" si="110"/>
        <v>2810014800</v>
      </c>
      <c r="K310" s="286">
        <f t="shared" si="112"/>
        <v>14.67</v>
      </c>
      <c r="L310" s="287">
        <v>16.14</v>
      </c>
      <c r="M310" s="287">
        <f t="shared" si="109"/>
        <v>12.47</v>
      </c>
      <c r="N310" s="287">
        <f t="shared" si="111"/>
        <v>12.4695</v>
      </c>
      <c r="O310" s="259"/>
      <c r="P310" s="249"/>
      <c r="Q310" s="49">
        <v>2811500490</v>
      </c>
      <c r="R310" s="49" t="s">
        <v>650</v>
      </c>
      <c r="S310" s="49">
        <f t="shared" si="108"/>
        <v>157.85</v>
      </c>
      <c r="T310" s="324">
        <v>143.5</v>
      </c>
      <c r="U310" s="353">
        <v>84.88</v>
      </c>
      <c r="X310" s="49">
        <v>2811500490</v>
      </c>
      <c r="Y310" s="49" t="s">
        <v>650</v>
      </c>
      <c r="Z310" s="324">
        <v>143.5</v>
      </c>
      <c r="AB310" s="401">
        <v>2811455100</v>
      </c>
      <c r="AC310" t="s">
        <v>730</v>
      </c>
      <c r="AD310" s="325">
        <v>35.46</v>
      </c>
    </row>
    <row r="311" spans="2:30">
      <c r="B311" s="280">
        <v>1312100945</v>
      </c>
      <c r="C311" s="281"/>
      <c r="D311" s="349"/>
      <c r="E311" s="282">
        <v>238.10399999999998</v>
      </c>
      <c r="F311" s="282">
        <v>238.10399999999998</v>
      </c>
      <c r="G311" s="283" t="s">
        <v>1183</v>
      </c>
      <c r="H311" s="284" t="s">
        <v>66</v>
      </c>
      <c r="I311" s="285"/>
      <c r="J311" s="285">
        <f t="shared" si="110"/>
        <v>1312100945</v>
      </c>
      <c r="K311" s="286">
        <f t="shared" si="112"/>
        <v>198.42</v>
      </c>
      <c r="L311" s="287">
        <v>218.26</v>
      </c>
      <c r="M311" s="287">
        <f t="shared" si="109"/>
        <v>168.66</v>
      </c>
      <c r="N311" s="287">
        <f t="shared" si="111"/>
        <v>168.65699999999998</v>
      </c>
      <c r="O311" s="259"/>
      <c r="P311" s="249"/>
      <c r="Q311" s="49">
        <v>2811500580</v>
      </c>
      <c r="R311" s="49" t="s">
        <v>736</v>
      </c>
      <c r="S311" s="49">
        <f t="shared" si="108"/>
        <v>85.92</v>
      </c>
      <c r="T311" s="324">
        <v>111.11</v>
      </c>
      <c r="U311" s="353">
        <v>187.89</v>
      </c>
      <c r="X311" s="49">
        <v>2811500580</v>
      </c>
      <c r="Y311" s="49" t="s">
        <v>736</v>
      </c>
      <c r="Z311" s="324">
        <v>111.11</v>
      </c>
      <c r="AB311" s="401">
        <v>2811500000</v>
      </c>
      <c r="AC311" t="s">
        <v>731</v>
      </c>
      <c r="AD311" s="325">
        <v>176.14</v>
      </c>
    </row>
    <row r="312" spans="2:30">
      <c r="B312" s="280">
        <v>2810004200</v>
      </c>
      <c r="C312" s="281"/>
      <c r="D312" s="349"/>
      <c r="E312" s="282">
        <v>27.623999999999999</v>
      </c>
      <c r="F312" s="282">
        <v>27.623999999999999</v>
      </c>
      <c r="G312" s="283" t="s">
        <v>379</v>
      </c>
      <c r="H312" s="284" t="s">
        <v>66</v>
      </c>
      <c r="I312" s="285"/>
      <c r="J312" s="285">
        <f t="shared" si="110"/>
        <v>2810004200</v>
      </c>
      <c r="K312" s="286">
        <f t="shared" si="112"/>
        <v>23.02</v>
      </c>
      <c r="L312" s="287">
        <v>25.32</v>
      </c>
      <c r="M312" s="287">
        <f t="shared" si="109"/>
        <v>19.57</v>
      </c>
      <c r="N312" s="287">
        <f t="shared" si="111"/>
        <v>19.567</v>
      </c>
      <c r="O312" s="259"/>
      <c r="P312" s="249"/>
      <c r="Q312" s="49">
        <v>2811500590</v>
      </c>
      <c r="R312" s="49" t="s">
        <v>737</v>
      </c>
      <c r="S312" s="49">
        <f t="shared" si="108"/>
        <v>221.84</v>
      </c>
      <c r="T312" s="324">
        <v>201.67</v>
      </c>
      <c r="U312" s="353">
        <v>87.42</v>
      </c>
      <c r="X312" s="49">
        <v>2811500590</v>
      </c>
      <c r="Y312" s="49" t="s">
        <v>737</v>
      </c>
      <c r="Z312" s="324">
        <v>201.67</v>
      </c>
      <c r="AB312" s="401">
        <v>2811500280</v>
      </c>
      <c r="AC312" t="s">
        <v>732</v>
      </c>
      <c r="AD312" s="325">
        <v>67.34</v>
      </c>
    </row>
    <row r="313" spans="2:30">
      <c r="B313" s="280" t="s">
        <v>1691</v>
      </c>
      <c r="C313" s="281"/>
      <c r="D313" s="348"/>
      <c r="E313" s="282"/>
      <c r="F313" s="282"/>
      <c r="G313" s="283" t="s">
        <v>1184</v>
      </c>
      <c r="H313" s="284" t="s">
        <v>66</v>
      </c>
      <c r="I313" s="285"/>
      <c r="J313" s="285">
        <f t="shared" si="110"/>
        <v>462101105</v>
      </c>
      <c r="K313" s="286">
        <v>128.04</v>
      </c>
      <c r="L313" s="287">
        <v>26.32</v>
      </c>
      <c r="M313" s="287">
        <f t="shared" ref="M313" si="113">ROUND(N313,2)</f>
        <v>108.83</v>
      </c>
      <c r="N313" s="287">
        <f t="shared" ref="N313" si="114">K313*$N$11</f>
        <v>108.83399999999999</v>
      </c>
      <c r="O313" s="259"/>
      <c r="P313" s="249"/>
      <c r="Q313" s="49">
        <v>2811500680</v>
      </c>
      <c r="R313" s="49" t="s">
        <v>738</v>
      </c>
      <c r="S313" s="49">
        <f t="shared" si="108"/>
        <v>50.78</v>
      </c>
      <c r="T313" s="324">
        <v>63.43</v>
      </c>
      <c r="U313" s="353">
        <v>144.12</v>
      </c>
      <c r="X313" s="49">
        <v>2811500680</v>
      </c>
      <c r="Y313" s="49" t="s">
        <v>738</v>
      </c>
      <c r="Z313" s="324">
        <v>63.43</v>
      </c>
      <c r="AB313" s="401">
        <v>2811500290</v>
      </c>
      <c r="AC313" t="s">
        <v>733</v>
      </c>
      <c r="AD313" s="325">
        <v>267.27</v>
      </c>
    </row>
    <row r="314" spans="2:30">
      <c r="B314" s="280" t="s">
        <v>1693</v>
      </c>
      <c r="C314" s="281"/>
      <c r="D314" s="348"/>
      <c r="E314" s="282">
        <v>161.72999999999999</v>
      </c>
      <c r="F314" s="282"/>
      <c r="G314" s="283" t="s">
        <v>82</v>
      </c>
      <c r="H314" s="284" t="s">
        <v>66</v>
      </c>
      <c r="I314" s="285"/>
      <c r="J314" s="285">
        <f t="shared" si="110"/>
        <v>462709421</v>
      </c>
      <c r="K314" s="286">
        <v>190.27</v>
      </c>
      <c r="L314" s="287">
        <v>161.72999999999999</v>
      </c>
      <c r="M314" s="287">
        <f t="shared" ref="M314" si="115">ROUND(N314,2)</f>
        <v>161.72999999999999</v>
      </c>
      <c r="N314" s="287">
        <f>K314*$N$11</f>
        <v>161.7295</v>
      </c>
      <c r="O314" s="259"/>
      <c r="P314" s="249"/>
      <c r="Q314" s="49">
        <v>2811501280</v>
      </c>
      <c r="R314" s="49" t="s">
        <v>739</v>
      </c>
      <c r="S314" s="49">
        <f t="shared" si="108"/>
        <v>55.62</v>
      </c>
      <c r="T314" s="324">
        <v>80.930000000000007</v>
      </c>
      <c r="U314" s="353">
        <v>111.58</v>
      </c>
      <c r="X314" s="49">
        <v>2811501280</v>
      </c>
      <c r="Y314" s="49" t="s">
        <v>739</v>
      </c>
      <c r="Z314" s="324">
        <v>80.930000000000007</v>
      </c>
      <c r="AB314" s="401">
        <v>2811500380</v>
      </c>
      <c r="AC314" t="s">
        <v>734</v>
      </c>
      <c r="AD314" s="325">
        <v>76.459999999999994</v>
      </c>
    </row>
    <row r="315" spans="2:30">
      <c r="B315" s="280">
        <v>2810064080</v>
      </c>
      <c r="C315" s="281"/>
      <c r="D315" s="348"/>
      <c r="E315" s="282">
        <v>899</v>
      </c>
      <c r="F315" s="282">
        <v>899</v>
      </c>
      <c r="G315" s="283" t="s">
        <v>380</v>
      </c>
      <c r="H315" s="284" t="s">
        <v>66</v>
      </c>
      <c r="I315" s="285"/>
      <c r="J315" s="285">
        <f t="shared" si="110"/>
        <v>2810064080</v>
      </c>
      <c r="K315" s="286">
        <f t="shared" si="112"/>
        <v>853.73</v>
      </c>
      <c r="L315" s="287">
        <v>939.1</v>
      </c>
      <c r="M315" s="287">
        <f t="shared" si="109"/>
        <v>725.67</v>
      </c>
      <c r="N315" s="287">
        <f t="shared" si="111"/>
        <v>725.67049999999995</v>
      </c>
      <c r="O315" s="259"/>
      <c r="P315" s="249"/>
      <c r="Q315" s="49">
        <v>2811502800</v>
      </c>
      <c r="R315" s="49" t="s">
        <v>740</v>
      </c>
      <c r="S315" s="49">
        <f t="shared" si="108"/>
        <v>40.99</v>
      </c>
      <c r="T315" s="324">
        <v>34.15</v>
      </c>
      <c r="U315" s="353">
        <v>202.54</v>
      </c>
      <c r="X315" s="49">
        <v>2811502800</v>
      </c>
      <c r="Y315" s="49" t="s">
        <v>740</v>
      </c>
      <c r="Z315" s="324">
        <v>34.15</v>
      </c>
      <c r="AB315" s="401">
        <v>2811500390</v>
      </c>
      <c r="AC315" t="s">
        <v>648</v>
      </c>
      <c r="AD315" s="325">
        <v>205.79</v>
      </c>
    </row>
    <row r="316" spans="2:30">
      <c r="B316" s="280">
        <v>2810004300</v>
      </c>
      <c r="C316" s="281"/>
      <c r="D316" s="349"/>
      <c r="E316" s="282">
        <v>6.72</v>
      </c>
      <c r="F316" s="282">
        <v>6.72</v>
      </c>
      <c r="G316" s="283" t="s">
        <v>1186</v>
      </c>
      <c r="H316" s="284" t="s">
        <v>66</v>
      </c>
      <c r="I316" s="285"/>
      <c r="J316" s="285">
        <f t="shared" si="110"/>
        <v>2810004300</v>
      </c>
      <c r="K316" s="286">
        <f t="shared" si="112"/>
        <v>5.6</v>
      </c>
      <c r="L316" s="287">
        <v>6.16</v>
      </c>
      <c r="M316" s="287">
        <f t="shared" si="109"/>
        <v>4.76</v>
      </c>
      <c r="N316" s="287">
        <f t="shared" si="111"/>
        <v>4.76</v>
      </c>
      <c r="O316" s="259"/>
      <c r="P316" s="253"/>
      <c r="Q316" s="49">
        <v>2811505191</v>
      </c>
      <c r="R316" s="49" t="s">
        <v>741</v>
      </c>
      <c r="S316" s="49">
        <f t="shared" si="108"/>
        <v>262.41000000000003</v>
      </c>
      <c r="T316" s="324">
        <v>274.33</v>
      </c>
      <c r="U316" s="353">
        <v>63.71</v>
      </c>
      <c r="X316" s="49">
        <v>2811505191</v>
      </c>
      <c r="Y316" s="49" t="s">
        <v>741</v>
      </c>
      <c r="Z316" s="324">
        <v>274.33</v>
      </c>
      <c r="AB316" s="401">
        <v>2811500480</v>
      </c>
      <c r="AC316" t="s">
        <v>735</v>
      </c>
      <c r="AD316" s="325">
        <v>83.64</v>
      </c>
    </row>
    <row r="317" spans="2:30">
      <c r="B317" s="280">
        <v>2810014300</v>
      </c>
      <c r="C317" s="281"/>
      <c r="D317" s="349"/>
      <c r="E317" s="282">
        <v>6.6119999999999992</v>
      </c>
      <c r="F317" s="282">
        <v>6.6119999999999992</v>
      </c>
      <c r="G317" s="283" t="s">
        <v>1186</v>
      </c>
      <c r="H317" s="284" t="s">
        <v>66</v>
      </c>
      <c r="I317" s="285"/>
      <c r="J317" s="285">
        <f t="shared" si="110"/>
        <v>2810014300</v>
      </c>
      <c r="K317" s="286">
        <f t="shared" si="112"/>
        <v>5.51</v>
      </c>
      <c r="L317" s="287">
        <v>6.06</v>
      </c>
      <c r="M317" s="287">
        <f t="shared" si="109"/>
        <v>4.68</v>
      </c>
      <c r="N317" s="287">
        <f t="shared" si="111"/>
        <v>4.6834999999999996</v>
      </c>
      <c r="O317" s="259"/>
      <c r="P317" s="253"/>
      <c r="Q317" s="49">
        <v>2811506100</v>
      </c>
      <c r="R317" s="49" t="s">
        <v>1289</v>
      </c>
      <c r="S317" s="49">
        <f t="shared" si="108"/>
        <v>239.67</v>
      </c>
      <c r="T317" s="324">
        <v>243.92</v>
      </c>
      <c r="U317" s="353">
        <v>81.28</v>
      </c>
      <c r="X317" s="49">
        <v>2811506100</v>
      </c>
      <c r="Y317" s="49" t="s">
        <v>1289</v>
      </c>
      <c r="Z317" s="324">
        <v>243.92</v>
      </c>
      <c r="AB317" s="401">
        <v>2811500490</v>
      </c>
      <c r="AC317" t="s">
        <v>650</v>
      </c>
      <c r="AD317" s="325">
        <v>157.85</v>
      </c>
    </row>
    <row r="318" spans="2:30">
      <c r="B318" s="280">
        <v>2810004400</v>
      </c>
      <c r="C318" s="281"/>
      <c r="D318" s="349"/>
      <c r="E318" s="282">
        <v>8.6760000000000002</v>
      </c>
      <c r="F318" s="282">
        <v>8.6760000000000002</v>
      </c>
      <c r="G318" s="283" t="s">
        <v>1187</v>
      </c>
      <c r="H318" s="284" t="s">
        <v>66</v>
      </c>
      <c r="I318" s="285"/>
      <c r="J318" s="285">
        <f t="shared" si="110"/>
        <v>2810004400</v>
      </c>
      <c r="K318" s="286">
        <f t="shared" si="112"/>
        <v>7.23</v>
      </c>
      <c r="L318" s="287">
        <v>7.95</v>
      </c>
      <c r="M318" s="287">
        <f t="shared" si="109"/>
        <v>6.15</v>
      </c>
      <c r="N318" s="287">
        <f t="shared" si="111"/>
        <v>6.1455000000000002</v>
      </c>
      <c r="O318" s="259"/>
      <c r="P318" s="253"/>
      <c r="Q318" s="49">
        <v>2811506200</v>
      </c>
      <c r="R318" s="49" t="s">
        <v>742</v>
      </c>
      <c r="S318" s="49">
        <f t="shared" si="108"/>
        <v>239.67</v>
      </c>
      <c r="T318" s="324">
        <v>243.92</v>
      </c>
      <c r="U318" s="353">
        <v>35.6</v>
      </c>
      <c r="X318" s="49">
        <v>2811506200</v>
      </c>
      <c r="Y318" s="49" t="s">
        <v>742</v>
      </c>
      <c r="Z318" s="324">
        <v>243.92</v>
      </c>
      <c r="AB318" s="401">
        <v>2811500580</v>
      </c>
      <c r="AC318" t="s">
        <v>736</v>
      </c>
      <c r="AD318" s="325">
        <v>85.92</v>
      </c>
    </row>
    <row r="319" spans="2:30">
      <c r="B319" s="280">
        <v>2811024500</v>
      </c>
      <c r="C319" s="281"/>
      <c r="D319" s="349"/>
      <c r="E319" s="282">
        <v>1249.104</v>
      </c>
      <c r="F319" s="282">
        <v>1249.104</v>
      </c>
      <c r="G319" s="283" t="s">
        <v>1188</v>
      </c>
      <c r="H319" s="284" t="s">
        <v>66</v>
      </c>
      <c r="I319" s="285"/>
      <c r="J319" s="285">
        <f t="shared" si="110"/>
        <v>2811024500</v>
      </c>
      <c r="K319" s="286">
        <f t="shared" si="112"/>
        <v>1040.92</v>
      </c>
      <c r="L319" s="287">
        <v>1145.01</v>
      </c>
      <c r="M319" s="287">
        <f t="shared" si="109"/>
        <v>884.78</v>
      </c>
      <c r="N319" s="287">
        <f t="shared" si="111"/>
        <v>884.78200000000004</v>
      </c>
      <c r="O319" s="259"/>
      <c r="P319" s="253"/>
      <c r="Q319" s="49">
        <v>2811509500</v>
      </c>
      <c r="R319" s="49" t="s">
        <v>743</v>
      </c>
      <c r="S319" s="49">
        <f t="shared" si="108"/>
        <v>20.47</v>
      </c>
      <c r="T319" s="324">
        <v>18.61</v>
      </c>
      <c r="U319" s="353">
        <v>275.51</v>
      </c>
      <c r="X319" s="49">
        <v>2811509500</v>
      </c>
      <c r="Y319" s="49" t="s">
        <v>743</v>
      </c>
      <c r="Z319" s="324">
        <v>18.61</v>
      </c>
      <c r="AB319" s="401">
        <v>2811500590</v>
      </c>
      <c r="AC319" t="s">
        <v>737</v>
      </c>
      <c r="AD319" s="325">
        <v>221.84</v>
      </c>
    </row>
    <row r="320" spans="2:30">
      <c r="B320" s="280">
        <v>2811004500</v>
      </c>
      <c r="C320" s="281"/>
      <c r="D320" s="347"/>
      <c r="E320" s="282">
        <v>627.03599999999994</v>
      </c>
      <c r="F320" s="282">
        <v>627.03599999999994</v>
      </c>
      <c r="G320" s="283" t="s">
        <v>1189</v>
      </c>
      <c r="H320" s="284" t="s">
        <v>66</v>
      </c>
      <c r="I320" s="285"/>
      <c r="J320" s="285">
        <f t="shared" si="110"/>
        <v>2811004500</v>
      </c>
      <c r="K320" s="286">
        <f t="shared" si="112"/>
        <v>522.53</v>
      </c>
      <c r="L320" s="287">
        <v>574.78</v>
      </c>
      <c r="M320" s="287">
        <f t="shared" si="109"/>
        <v>444.15</v>
      </c>
      <c r="N320" s="287">
        <f t="shared" si="111"/>
        <v>444.15049999999997</v>
      </c>
      <c r="O320" s="259"/>
      <c r="P320" s="253"/>
      <c r="Q320" s="49">
        <v>2811510780</v>
      </c>
      <c r="R320" s="49" t="s">
        <v>744</v>
      </c>
      <c r="S320" s="49">
        <f t="shared" si="108"/>
        <v>94.15</v>
      </c>
      <c r="T320" s="324">
        <v>98.43</v>
      </c>
      <c r="U320" s="353">
        <v>218.79</v>
      </c>
      <c r="X320" s="49">
        <v>2811510780</v>
      </c>
      <c r="Y320" s="49" t="s">
        <v>744</v>
      </c>
      <c r="Z320" s="324">
        <v>98.43</v>
      </c>
      <c r="AB320" s="401">
        <v>2811500680</v>
      </c>
      <c r="AC320" t="s">
        <v>738</v>
      </c>
      <c r="AD320" s="325">
        <v>50.78</v>
      </c>
    </row>
    <row r="321" spans="2:30">
      <c r="B321" s="280">
        <v>2811022990</v>
      </c>
      <c r="C321" s="277"/>
      <c r="D321" s="347"/>
      <c r="E321" s="287">
        <v>7.2839999999999998</v>
      </c>
      <c r="F321" s="287">
        <v>7.2839999999999998</v>
      </c>
      <c r="G321" s="278" t="s">
        <v>1664</v>
      </c>
      <c r="H321" s="279" t="s">
        <v>66</v>
      </c>
      <c r="I321" s="285"/>
      <c r="J321" s="277">
        <f t="shared" si="110"/>
        <v>2811022990</v>
      </c>
      <c r="K321" s="287">
        <v>6.07</v>
      </c>
      <c r="L321" s="287">
        <v>6.68</v>
      </c>
      <c r="M321" s="287">
        <f t="shared" si="109"/>
        <v>5.16</v>
      </c>
      <c r="N321" s="287">
        <f t="shared" si="111"/>
        <v>5.1595000000000004</v>
      </c>
      <c r="O321" s="259"/>
      <c r="P321" s="253"/>
      <c r="Q321" s="49">
        <v>2811511080</v>
      </c>
      <c r="R321" s="49" t="s">
        <v>745</v>
      </c>
      <c r="S321" s="49">
        <f t="shared" si="108"/>
        <v>50.57</v>
      </c>
      <c r="T321" s="324">
        <v>69.95</v>
      </c>
      <c r="U321" s="353">
        <v>218.79</v>
      </c>
      <c r="X321" s="49">
        <v>2811511080</v>
      </c>
      <c r="Y321" s="49" t="s">
        <v>745</v>
      </c>
      <c r="Z321" s="324">
        <v>69.95</v>
      </c>
      <c r="AB321" s="401">
        <v>2811501280</v>
      </c>
      <c r="AC321" t="s">
        <v>739</v>
      </c>
      <c r="AD321" s="325">
        <v>55.62</v>
      </c>
    </row>
    <row r="322" spans="2:30">
      <c r="B322" s="280">
        <v>2810024000</v>
      </c>
      <c r="C322" s="281"/>
      <c r="D322" s="350"/>
      <c r="E322" s="282">
        <v>382.95599999999996</v>
      </c>
      <c r="F322" s="282">
        <v>382.95599999999996</v>
      </c>
      <c r="G322" s="283" t="s">
        <v>1195</v>
      </c>
      <c r="H322" s="284" t="s">
        <v>66</v>
      </c>
      <c r="I322" s="285"/>
      <c r="J322" s="285">
        <f t="shared" si="110"/>
        <v>2810024000</v>
      </c>
      <c r="K322" s="286">
        <f>VLOOKUP(J322,$Q$14:$U$1164,3,FALSE)</f>
        <v>319.13</v>
      </c>
      <c r="L322" s="287">
        <v>351.04</v>
      </c>
      <c r="M322" s="287">
        <f t="shared" si="109"/>
        <v>271.26</v>
      </c>
      <c r="N322" s="287">
        <f>K322*$N$11</f>
        <v>271.26049999999998</v>
      </c>
      <c r="O322" s="259"/>
      <c r="P322" s="253"/>
      <c r="Q322" s="49">
        <v>2811511280</v>
      </c>
      <c r="R322" s="49" t="s">
        <v>746</v>
      </c>
      <c r="S322" s="49">
        <f t="shared" si="108"/>
        <v>57.99</v>
      </c>
      <c r="T322" s="324">
        <v>82.87</v>
      </c>
      <c r="U322" s="353">
        <v>18.71</v>
      </c>
      <c r="X322" s="49">
        <v>2811511280</v>
      </c>
      <c r="Y322" s="49" t="s">
        <v>746</v>
      </c>
      <c r="Z322" s="324">
        <v>82.87</v>
      </c>
      <c r="AB322" s="401">
        <v>2811502800</v>
      </c>
      <c r="AC322" t="s">
        <v>740</v>
      </c>
      <c r="AD322" s="402">
        <v>40.99</v>
      </c>
    </row>
    <row r="323" spans="2:30">
      <c r="B323" s="354">
        <v>2810004800</v>
      </c>
      <c r="C323" s="383"/>
      <c r="D323" s="384"/>
      <c r="E323" s="372"/>
      <c r="F323" s="372"/>
      <c r="G323" s="385" t="s">
        <v>1745</v>
      </c>
      <c r="H323" s="380" t="s">
        <v>1196</v>
      </c>
      <c r="I323" s="381"/>
      <c r="J323" s="381">
        <f t="shared" si="110"/>
        <v>2810004800</v>
      </c>
      <c r="K323" s="382"/>
      <c r="L323" s="379"/>
      <c r="M323" s="379"/>
      <c r="N323" s="379"/>
      <c r="O323" s="259"/>
      <c r="P323" s="253"/>
      <c r="Q323" s="49">
        <v>2811512220</v>
      </c>
      <c r="R323" s="49" t="s">
        <v>747</v>
      </c>
      <c r="S323" s="49">
        <f t="shared" si="108"/>
        <v>78.14</v>
      </c>
      <c r="T323" s="324">
        <v>78.040000000000006</v>
      </c>
      <c r="U323" s="353">
        <v>98.85</v>
      </c>
      <c r="X323" s="49">
        <v>2811512220</v>
      </c>
      <c r="Y323" s="49" t="s">
        <v>747</v>
      </c>
      <c r="Z323" s="324">
        <v>78.040000000000006</v>
      </c>
      <c r="AB323" s="401">
        <v>2811505191</v>
      </c>
      <c r="AC323" t="s">
        <v>741</v>
      </c>
      <c r="AD323" s="325">
        <v>262.41000000000003</v>
      </c>
    </row>
    <row r="324" spans="2:30">
      <c r="B324" s="280">
        <v>2810064100</v>
      </c>
      <c r="C324" s="285"/>
      <c r="D324" s="350"/>
      <c r="E324" s="282">
        <v>31.884</v>
      </c>
      <c r="F324" s="282">
        <v>31.884</v>
      </c>
      <c r="G324" s="283" t="s">
        <v>1197</v>
      </c>
      <c r="H324" s="284" t="s">
        <v>1196</v>
      </c>
      <c r="I324" s="285"/>
      <c r="J324" s="285">
        <f t="shared" si="110"/>
        <v>2810064100</v>
      </c>
      <c r="K324" s="286">
        <f>VLOOKUP(J324,$Q$14:$U$1164,3,FALSE)</f>
        <v>26.57</v>
      </c>
      <c r="L324" s="287">
        <v>29.23</v>
      </c>
      <c r="M324" s="287">
        <f t="shared" si="109"/>
        <v>22.58</v>
      </c>
      <c r="N324" s="287">
        <f t="shared" ref="N324:N326" si="116">K324*$N$11</f>
        <v>22.584499999999998</v>
      </c>
      <c r="O324" s="259"/>
      <c r="P324" s="253"/>
      <c r="Q324" s="49">
        <v>2811520780</v>
      </c>
      <c r="R324" s="49" t="s">
        <v>748</v>
      </c>
      <c r="S324" s="49">
        <f t="shared" si="108"/>
        <v>111.97</v>
      </c>
      <c r="T324" s="324">
        <v>117.06</v>
      </c>
      <c r="U324" s="353">
        <v>70.25</v>
      </c>
      <c r="X324" s="49">
        <v>2811520780</v>
      </c>
      <c r="Y324" s="49" t="s">
        <v>748</v>
      </c>
      <c r="Z324" s="324">
        <v>117.06</v>
      </c>
      <c r="AB324" s="401">
        <v>2811506100</v>
      </c>
      <c r="AC324" t="s">
        <v>1289</v>
      </c>
      <c r="AD324" s="325">
        <v>239.67</v>
      </c>
    </row>
    <row r="325" spans="2:30">
      <c r="B325" s="280">
        <v>2810024300</v>
      </c>
      <c r="C325" s="285"/>
      <c r="D325" s="350"/>
      <c r="E325" s="282">
        <v>5.508</v>
      </c>
      <c r="F325" s="282">
        <v>5.508</v>
      </c>
      <c r="G325" s="283" t="s">
        <v>1198</v>
      </c>
      <c r="H325" s="284" t="s">
        <v>1196</v>
      </c>
      <c r="I325" s="285"/>
      <c r="J325" s="285">
        <f t="shared" si="110"/>
        <v>2810024300</v>
      </c>
      <c r="K325" s="286">
        <f>VLOOKUP(J325,$Q$14:$U$1164,3,FALSE)</f>
        <v>4.59</v>
      </c>
      <c r="L325" s="287">
        <v>5.05</v>
      </c>
      <c r="M325" s="287">
        <f t="shared" si="109"/>
        <v>3.9</v>
      </c>
      <c r="N325" s="287">
        <f t="shared" si="116"/>
        <v>3.9015</v>
      </c>
      <c r="O325" s="259"/>
      <c r="P325" s="249"/>
      <c r="Q325" s="49">
        <v>2811520980</v>
      </c>
      <c r="R325" s="49" t="s">
        <v>749</v>
      </c>
      <c r="S325" s="49">
        <f t="shared" si="108"/>
        <v>156.82</v>
      </c>
      <c r="T325" s="324">
        <v>175.44</v>
      </c>
      <c r="U325" s="353">
        <v>83.23</v>
      </c>
      <c r="X325" s="49">
        <v>2811520980</v>
      </c>
      <c r="Y325" s="49" t="s">
        <v>749</v>
      </c>
      <c r="Z325" s="324">
        <v>175.44</v>
      </c>
      <c r="AB325" s="401">
        <v>2811506200</v>
      </c>
      <c r="AC325" t="s">
        <v>742</v>
      </c>
      <c r="AD325" s="325">
        <v>239.67</v>
      </c>
    </row>
    <row r="326" spans="2:30">
      <c r="B326" s="280">
        <v>2811014900</v>
      </c>
      <c r="C326" s="312"/>
      <c r="D326" s="350"/>
      <c r="E326" s="282">
        <v>1.08</v>
      </c>
      <c r="F326" s="282">
        <v>1.08</v>
      </c>
      <c r="G326" s="283" t="s">
        <v>1199</v>
      </c>
      <c r="H326" s="284" t="s">
        <v>1196</v>
      </c>
      <c r="I326" s="285"/>
      <c r="J326" s="285">
        <f t="shared" si="110"/>
        <v>2811014900</v>
      </c>
      <c r="K326" s="286">
        <f>VLOOKUP(J326,$Q$14:$U$1164,3,FALSE)</f>
        <v>0.9</v>
      </c>
      <c r="L326" s="287">
        <v>0.99</v>
      </c>
      <c r="M326" s="287">
        <f t="shared" si="109"/>
        <v>0.77</v>
      </c>
      <c r="N326" s="287">
        <f t="shared" si="116"/>
        <v>0.76500000000000001</v>
      </c>
      <c r="O326" s="259"/>
      <c r="P326" s="253"/>
      <c r="Q326" s="49">
        <v>2811521080</v>
      </c>
      <c r="R326" s="49" t="s">
        <v>750</v>
      </c>
      <c r="S326" s="49">
        <f t="shared" si="108"/>
        <v>54.07</v>
      </c>
      <c r="T326" s="324">
        <v>73.58</v>
      </c>
      <c r="U326" s="353">
        <v>78.37</v>
      </c>
      <c r="X326" s="49">
        <v>2811521080</v>
      </c>
      <c r="Y326" s="49" t="s">
        <v>750</v>
      </c>
      <c r="Z326" s="324">
        <v>73.58</v>
      </c>
      <c r="AB326" s="401">
        <v>2811509500</v>
      </c>
      <c r="AC326" t="s">
        <v>743</v>
      </c>
      <c r="AD326" s="325">
        <v>20.47</v>
      </c>
    </row>
    <row r="327" spans="2:30">
      <c r="B327" s="330"/>
      <c r="C327" s="331"/>
      <c r="E327" s="329"/>
      <c r="F327" s="329"/>
      <c r="G327" s="332"/>
      <c r="J327" s="331"/>
      <c r="K327" s="329"/>
      <c r="L327" s="329"/>
      <c r="M327" s="329"/>
      <c r="N327" s="329"/>
      <c r="O327" s="259"/>
      <c r="P327" s="253"/>
      <c r="Q327" s="49">
        <v>2811540780</v>
      </c>
      <c r="R327" s="49" t="s">
        <v>751</v>
      </c>
      <c r="S327" s="49">
        <f t="shared" si="108"/>
        <v>145.79</v>
      </c>
      <c r="T327" s="324">
        <v>152.41999999999999</v>
      </c>
      <c r="U327" s="353">
        <v>117.56</v>
      </c>
      <c r="X327" s="49">
        <v>2811540780</v>
      </c>
      <c r="Y327" s="49" t="s">
        <v>751</v>
      </c>
      <c r="Z327" s="324">
        <v>152.41999999999999</v>
      </c>
      <c r="AB327" s="401">
        <v>2811510780</v>
      </c>
      <c r="AC327" t="s">
        <v>744</v>
      </c>
      <c r="AD327" s="325">
        <v>94.15</v>
      </c>
    </row>
    <row r="328" spans="2:30">
      <c r="B328" s="210">
        <v>1312100941</v>
      </c>
      <c r="C328" s="202"/>
      <c r="E328" s="211">
        <f t="shared" ref="E328:E335" si="117">VLOOKUP(B328,$Q$14:$U$1164,3,FALSE)</f>
        <v>84.63</v>
      </c>
      <c r="F328" s="386">
        <v>71.94</v>
      </c>
      <c r="G328" s="174" t="s">
        <v>1190</v>
      </c>
      <c r="H328" s="175" t="s">
        <v>995</v>
      </c>
      <c r="J328" s="49">
        <f t="shared" ref="J328:J335" si="118">B328*$K$13</f>
        <v>1312100941</v>
      </c>
      <c r="K328" s="212">
        <f t="shared" ref="K328:K335" si="119">VLOOKUP(J328,$Q$14:$U$1164,3,FALSE)</f>
        <v>84.63</v>
      </c>
      <c r="L328" s="270">
        <v>71.94</v>
      </c>
      <c r="M328" s="270">
        <f t="shared" si="109"/>
        <v>71.94</v>
      </c>
      <c r="N328" s="270">
        <f t="shared" ref="N328:N335" si="120">K328*$N$13</f>
        <v>71.93549999999999</v>
      </c>
      <c r="O328" s="259"/>
      <c r="P328" s="249"/>
      <c r="Q328" s="49">
        <v>2811541880</v>
      </c>
      <c r="R328" s="49" t="s">
        <v>752</v>
      </c>
      <c r="S328" s="49">
        <f t="shared" si="108"/>
        <v>89.57</v>
      </c>
      <c r="T328" s="324">
        <v>91.43</v>
      </c>
      <c r="U328" s="353">
        <v>176.19</v>
      </c>
      <c r="X328" s="49">
        <v>2811541880</v>
      </c>
      <c r="Y328" s="49" t="s">
        <v>752</v>
      </c>
      <c r="Z328" s="324">
        <v>91.43</v>
      </c>
      <c r="AB328" s="401">
        <v>2811511080</v>
      </c>
      <c r="AC328" t="s">
        <v>745</v>
      </c>
      <c r="AD328" s="325">
        <v>50.57</v>
      </c>
    </row>
    <row r="329" spans="2:30">
      <c r="B329" s="210">
        <v>1312100942</v>
      </c>
      <c r="C329" s="202"/>
      <c r="E329" s="211">
        <f t="shared" si="117"/>
        <v>84.65</v>
      </c>
      <c r="F329" s="386">
        <v>71.95</v>
      </c>
      <c r="G329" s="174" t="s">
        <v>1190</v>
      </c>
      <c r="H329" s="175" t="s">
        <v>995</v>
      </c>
      <c r="J329" s="49">
        <f t="shared" si="118"/>
        <v>1312100942</v>
      </c>
      <c r="K329" s="212">
        <f t="shared" si="119"/>
        <v>84.65</v>
      </c>
      <c r="L329" s="270">
        <v>71.95</v>
      </c>
      <c r="M329" s="270">
        <f t="shared" si="109"/>
        <v>71.95</v>
      </c>
      <c r="N329" s="270">
        <f t="shared" si="120"/>
        <v>71.952500000000001</v>
      </c>
      <c r="O329" s="259"/>
      <c r="P329" s="249"/>
      <c r="Q329" s="49">
        <v>2811542080</v>
      </c>
      <c r="R329" s="49" t="s">
        <v>753</v>
      </c>
      <c r="S329" s="49">
        <f t="shared" si="108"/>
        <v>102.7</v>
      </c>
      <c r="T329" s="324">
        <v>118.86</v>
      </c>
      <c r="U329" s="353">
        <v>73.900000000000006</v>
      </c>
      <c r="X329" s="49">
        <v>2811542080</v>
      </c>
      <c r="Y329" s="49" t="s">
        <v>753</v>
      </c>
      <c r="Z329" s="324">
        <v>118.86</v>
      </c>
      <c r="AB329" s="401">
        <v>2811511280</v>
      </c>
      <c r="AC329" t="s">
        <v>746</v>
      </c>
      <c r="AD329" s="325">
        <v>57.99</v>
      </c>
    </row>
    <row r="330" spans="2:30">
      <c r="B330" s="210">
        <v>1312100946</v>
      </c>
      <c r="C330" s="202"/>
      <c r="E330" s="211">
        <f t="shared" si="117"/>
        <v>31.9</v>
      </c>
      <c r="F330" s="386">
        <v>27.12</v>
      </c>
      <c r="G330" s="174" t="s">
        <v>1190</v>
      </c>
      <c r="H330" s="175" t="s">
        <v>995</v>
      </c>
      <c r="J330" s="49">
        <f t="shared" si="118"/>
        <v>1312100946</v>
      </c>
      <c r="K330" s="212">
        <f t="shared" si="119"/>
        <v>31.9</v>
      </c>
      <c r="L330" s="270">
        <v>27.12</v>
      </c>
      <c r="M330" s="270">
        <f t="shared" si="109"/>
        <v>27.12</v>
      </c>
      <c r="N330" s="270">
        <f t="shared" si="120"/>
        <v>27.114999999999998</v>
      </c>
      <c r="O330" s="259"/>
      <c r="P330" s="253"/>
      <c r="Q330" s="49">
        <v>2811542180</v>
      </c>
      <c r="R330" s="49" t="s">
        <v>754</v>
      </c>
      <c r="S330" s="49">
        <f t="shared" si="108"/>
        <v>61.73</v>
      </c>
      <c r="T330" s="324">
        <v>85.24</v>
      </c>
      <c r="U330" s="353">
        <v>153.08000000000001</v>
      </c>
      <c r="X330" s="49">
        <v>2811542180</v>
      </c>
      <c r="Y330" s="49" t="s">
        <v>754</v>
      </c>
      <c r="Z330" s="324">
        <v>85.24</v>
      </c>
      <c r="AB330" s="401">
        <v>2811512220</v>
      </c>
      <c r="AC330" t="s">
        <v>747</v>
      </c>
      <c r="AD330" s="325">
        <v>78.14</v>
      </c>
    </row>
    <row r="331" spans="2:30">
      <c r="B331" s="210">
        <v>1312100947</v>
      </c>
      <c r="C331" s="202"/>
      <c r="E331" s="211">
        <f t="shared" si="117"/>
        <v>31.9</v>
      </c>
      <c r="F331" s="386">
        <v>27.12</v>
      </c>
      <c r="G331" s="174" t="s">
        <v>1190</v>
      </c>
      <c r="H331" s="175" t="s">
        <v>995</v>
      </c>
      <c r="J331" s="49">
        <f t="shared" si="118"/>
        <v>1312100947</v>
      </c>
      <c r="K331" s="212">
        <f t="shared" si="119"/>
        <v>31.9</v>
      </c>
      <c r="L331" s="270">
        <v>27.12</v>
      </c>
      <c r="M331" s="270">
        <f t="shared" si="109"/>
        <v>27.12</v>
      </c>
      <c r="N331" s="270">
        <f t="shared" si="120"/>
        <v>27.114999999999998</v>
      </c>
      <c r="O331" s="259"/>
      <c r="P331" s="253"/>
      <c r="Q331" s="49">
        <v>2811551480</v>
      </c>
      <c r="R331" s="49" t="s">
        <v>755</v>
      </c>
      <c r="S331" s="49">
        <f t="shared" si="108"/>
        <v>111.93</v>
      </c>
      <c r="T331" s="324">
        <v>108.96</v>
      </c>
      <c r="U331" s="353">
        <v>91.83</v>
      </c>
      <c r="X331" s="49">
        <v>2811551480</v>
      </c>
      <c r="Y331" s="49" t="s">
        <v>755</v>
      </c>
      <c r="Z331" s="324">
        <v>108.96</v>
      </c>
      <c r="AB331" s="401">
        <v>2811520780</v>
      </c>
      <c r="AC331" t="s">
        <v>748</v>
      </c>
      <c r="AD331" s="325">
        <v>111.97</v>
      </c>
    </row>
    <row r="332" spans="2:30">
      <c r="B332" s="210">
        <v>1312100943</v>
      </c>
      <c r="C332" s="202"/>
      <c r="E332" s="211">
        <f t="shared" si="117"/>
        <v>4.6100000000000003</v>
      </c>
      <c r="F332" s="386">
        <v>3.92</v>
      </c>
      <c r="G332" s="174" t="s">
        <v>1191</v>
      </c>
      <c r="H332" s="175" t="s">
        <v>995</v>
      </c>
      <c r="J332" s="49">
        <f t="shared" si="118"/>
        <v>1312100943</v>
      </c>
      <c r="K332" s="212">
        <f t="shared" si="119"/>
        <v>4.6100000000000003</v>
      </c>
      <c r="L332" s="270">
        <v>3.92</v>
      </c>
      <c r="M332" s="270">
        <f t="shared" si="109"/>
        <v>3.92</v>
      </c>
      <c r="N332" s="270">
        <f t="shared" si="120"/>
        <v>3.9185000000000003</v>
      </c>
      <c r="O332" s="259"/>
      <c r="P332" s="253"/>
      <c r="Q332" s="49">
        <v>2811551880</v>
      </c>
      <c r="R332" s="49" t="s">
        <v>756</v>
      </c>
      <c r="S332" s="49">
        <f t="shared" si="108"/>
        <v>92.26</v>
      </c>
      <c r="T332" s="324">
        <v>93.87</v>
      </c>
      <c r="U332" s="353">
        <v>119.37</v>
      </c>
      <c r="X332" s="49">
        <v>2811551880</v>
      </c>
      <c r="Y332" s="49" t="s">
        <v>756</v>
      </c>
      <c r="Z332" s="324">
        <v>93.87</v>
      </c>
      <c r="AB332" s="401">
        <v>2811520980</v>
      </c>
      <c r="AC332" t="s">
        <v>749</v>
      </c>
      <c r="AD332" s="325">
        <v>156.82</v>
      </c>
    </row>
    <row r="333" spans="2:30">
      <c r="B333" s="210">
        <v>1312100944</v>
      </c>
      <c r="C333" s="202"/>
      <c r="E333" s="211">
        <f t="shared" si="117"/>
        <v>4.6100000000000003</v>
      </c>
      <c r="F333" s="386">
        <v>3.92</v>
      </c>
      <c r="G333" s="174" t="s">
        <v>1191</v>
      </c>
      <c r="H333" s="175" t="s">
        <v>995</v>
      </c>
      <c r="J333" s="49">
        <f t="shared" si="118"/>
        <v>1312100944</v>
      </c>
      <c r="K333" s="212">
        <f t="shared" si="119"/>
        <v>4.6100000000000003</v>
      </c>
      <c r="L333" s="270">
        <v>3.92</v>
      </c>
      <c r="M333" s="270">
        <f t="shared" si="109"/>
        <v>3.92</v>
      </c>
      <c r="N333" s="270">
        <f t="shared" si="120"/>
        <v>3.9185000000000003</v>
      </c>
      <c r="O333" s="259"/>
      <c r="P333" s="249"/>
      <c r="Q333" s="357">
        <v>2811552080</v>
      </c>
      <c r="R333" t="s">
        <v>757</v>
      </c>
      <c r="S333" s="49">
        <f t="shared" si="108"/>
        <v>112.05</v>
      </c>
      <c r="T333" s="324">
        <v>117.14</v>
      </c>
      <c r="U333" s="353">
        <v>85.62</v>
      </c>
      <c r="X333" s="357">
        <v>2811552080</v>
      </c>
      <c r="Y333" t="s">
        <v>757</v>
      </c>
      <c r="Z333" s="324">
        <v>117.14</v>
      </c>
      <c r="AB333" s="401">
        <v>2811521080</v>
      </c>
      <c r="AC333" t="s">
        <v>750</v>
      </c>
      <c r="AD333" s="325">
        <v>54.07</v>
      </c>
    </row>
    <row r="334" spans="2:30">
      <c r="B334" s="210">
        <v>1312100948</v>
      </c>
      <c r="C334" s="202"/>
      <c r="E334" s="211">
        <f t="shared" si="117"/>
        <v>7.2</v>
      </c>
      <c r="F334" s="386">
        <v>6.12</v>
      </c>
      <c r="G334" s="174" t="s">
        <v>1191</v>
      </c>
      <c r="H334" s="175" t="s">
        <v>995</v>
      </c>
      <c r="J334" s="49">
        <f t="shared" si="118"/>
        <v>1312100948</v>
      </c>
      <c r="K334" s="212">
        <f t="shared" si="119"/>
        <v>7.2</v>
      </c>
      <c r="L334" s="270">
        <v>6.12</v>
      </c>
      <c r="M334" s="270">
        <f t="shared" si="109"/>
        <v>6.12</v>
      </c>
      <c r="N334" s="270">
        <f t="shared" si="120"/>
        <v>6.12</v>
      </c>
      <c r="O334" s="259"/>
      <c r="P334" s="249"/>
      <c r="Q334" s="49">
        <v>2811555391</v>
      </c>
      <c r="R334" s="49" t="s">
        <v>1731</v>
      </c>
      <c r="S334" s="49">
        <f t="shared" si="108"/>
        <v>195.5</v>
      </c>
      <c r="T334" s="324">
        <v>237.73</v>
      </c>
      <c r="U334" s="353">
        <v>109.44</v>
      </c>
      <c r="X334" s="49">
        <v>2811555391</v>
      </c>
      <c r="Y334" s="49" t="s">
        <v>1731</v>
      </c>
      <c r="Z334" s="324">
        <v>237.73</v>
      </c>
      <c r="AB334" s="401">
        <v>2811540780</v>
      </c>
      <c r="AC334" t="s">
        <v>751</v>
      </c>
      <c r="AD334" s="325">
        <v>145.79</v>
      </c>
    </row>
    <row r="335" spans="2:30">
      <c r="B335" s="210">
        <v>1312100949</v>
      </c>
      <c r="C335" s="202"/>
      <c r="D335" s="211"/>
      <c r="E335" s="211">
        <f t="shared" si="117"/>
        <v>5.86</v>
      </c>
      <c r="F335" s="386">
        <v>4.9800000000000004</v>
      </c>
      <c r="G335" s="174" t="s">
        <v>1191</v>
      </c>
      <c r="H335" s="175" t="s">
        <v>995</v>
      </c>
      <c r="J335" s="49">
        <f t="shared" si="118"/>
        <v>1312100949</v>
      </c>
      <c r="K335" s="212">
        <f t="shared" si="119"/>
        <v>5.86</v>
      </c>
      <c r="L335" s="270">
        <v>4.9800000000000004</v>
      </c>
      <c r="M335" s="270">
        <f t="shared" si="109"/>
        <v>4.9800000000000004</v>
      </c>
      <c r="N335" s="270">
        <f t="shared" si="120"/>
        <v>4.9809999999999999</v>
      </c>
      <c r="O335" s="259"/>
      <c r="P335" s="249"/>
      <c r="Q335" s="49">
        <v>2811557700</v>
      </c>
      <c r="R335" s="49" t="s">
        <v>758</v>
      </c>
      <c r="S335" s="49">
        <f t="shared" ref="S335:S398" si="121">VLOOKUP(Q335,$AB$13:$AD$982,3,FALSE)</f>
        <v>73.540000000000006</v>
      </c>
      <c r="T335" s="324">
        <v>76.88</v>
      </c>
      <c r="U335" s="353">
        <v>94.28</v>
      </c>
      <c r="X335" s="49">
        <v>2811557700</v>
      </c>
      <c r="Y335" s="49" t="s">
        <v>758</v>
      </c>
      <c r="Z335" s="324">
        <v>76.88</v>
      </c>
      <c r="AB335" s="401">
        <v>2811541880</v>
      </c>
      <c r="AC335" t="s">
        <v>752</v>
      </c>
      <c r="AD335" s="325">
        <v>89.57</v>
      </c>
    </row>
    <row r="336" spans="2:30">
      <c r="E336" s="211"/>
      <c r="F336" s="211"/>
      <c r="K336" s="212"/>
      <c r="L336" s="329"/>
      <c r="M336" s="329"/>
      <c r="N336" s="329"/>
      <c r="O336" s="259"/>
      <c r="P336" s="249"/>
      <c r="Q336" s="49">
        <v>2811557900</v>
      </c>
      <c r="R336" s="49" t="s">
        <v>759</v>
      </c>
      <c r="S336" s="49">
        <f t="shared" si="121"/>
        <v>80.040000000000006</v>
      </c>
      <c r="T336" s="324">
        <v>83.67</v>
      </c>
      <c r="U336" s="353">
        <v>117.65</v>
      </c>
      <c r="X336" s="49">
        <v>2811557900</v>
      </c>
      <c r="Y336" s="49" t="s">
        <v>759</v>
      </c>
      <c r="Z336" s="324">
        <v>83.67</v>
      </c>
      <c r="AB336" s="401">
        <v>2811542080</v>
      </c>
      <c r="AC336" t="s">
        <v>753</v>
      </c>
      <c r="AD336" s="325">
        <v>102.7</v>
      </c>
    </row>
    <row r="337" spans="2:30">
      <c r="B337" s="210">
        <v>2810005500</v>
      </c>
      <c r="C337" s="202"/>
      <c r="D337" s="343"/>
      <c r="E337" s="211">
        <f>VLOOKUP(B337,$Q$14:$U$1164,3,FALSE)</f>
        <v>101.11</v>
      </c>
      <c r="F337" s="386">
        <v>85.94</v>
      </c>
      <c r="G337" s="174" t="s">
        <v>1192</v>
      </c>
      <c r="H337" s="175" t="s">
        <v>995</v>
      </c>
      <c r="J337" s="49">
        <f>B337*$K$13</f>
        <v>2810005500</v>
      </c>
      <c r="K337" s="212">
        <f>VLOOKUP(J337,$Q$14:$U$1164,3,FALSE)</f>
        <v>101.11</v>
      </c>
      <c r="L337" s="270">
        <v>85.94</v>
      </c>
      <c r="M337" s="270">
        <f t="shared" si="109"/>
        <v>85.94</v>
      </c>
      <c r="N337" s="270">
        <f>K337*$N$13</f>
        <v>85.9435</v>
      </c>
      <c r="O337" s="259"/>
      <c r="P337" s="249"/>
      <c r="Q337" s="49">
        <v>2811600000</v>
      </c>
      <c r="R337" s="49" t="s">
        <v>760</v>
      </c>
      <c r="S337" s="49">
        <f t="shared" si="121"/>
        <v>225.66</v>
      </c>
      <c r="T337" s="324">
        <v>259.7</v>
      </c>
      <c r="U337" s="353">
        <v>238.76</v>
      </c>
      <c r="X337" s="49">
        <v>2811600000</v>
      </c>
      <c r="Y337" s="49" t="s">
        <v>760</v>
      </c>
      <c r="Z337" s="324">
        <v>259.7</v>
      </c>
      <c r="AB337" s="401">
        <v>2811542180</v>
      </c>
      <c r="AC337" t="s">
        <v>754</v>
      </c>
      <c r="AD337" s="325">
        <v>61.73</v>
      </c>
    </row>
    <row r="338" spans="2:30">
      <c r="B338" s="210">
        <v>2810005501</v>
      </c>
      <c r="C338" s="202"/>
      <c r="D338" s="343"/>
      <c r="E338" s="211">
        <f>VLOOKUP(B338,$Q$14:$U$1164,3,FALSE)</f>
        <v>109.16</v>
      </c>
      <c r="F338" s="386">
        <v>92.79</v>
      </c>
      <c r="G338" s="174" t="s">
        <v>1193</v>
      </c>
      <c r="H338" s="175" t="s">
        <v>995</v>
      </c>
      <c r="J338" s="49">
        <f>B338*$K$13</f>
        <v>2810005501</v>
      </c>
      <c r="K338" s="212">
        <f>VLOOKUP(J338,$Q$14:$U$1164,3,FALSE)</f>
        <v>109.16</v>
      </c>
      <c r="L338" s="270">
        <v>92.79</v>
      </c>
      <c r="M338" s="270">
        <f t="shared" si="109"/>
        <v>92.79</v>
      </c>
      <c r="N338" s="270">
        <f>K338*$N$13</f>
        <v>92.786000000000001</v>
      </c>
      <c r="O338" s="259"/>
      <c r="P338" s="253"/>
      <c r="Q338" s="49">
        <v>2811600290</v>
      </c>
      <c r="R338" s="49" t="s">
        <v>447</v>
      </c>
      <c r="S338" s="49">
        <f t="shared" si="121"/>
        <v>82.24</v>
      </c>
      <c r="T338" s="324">
        <v>87.72</v>
      </c>
      <c r="U338" s="353">
        <v>77.2</v>
      </c>
      <c r="X338" s="49">
        <v>2811600290</v>
      </c>
      <c r="Y338" s="49" t="s">
        <v>447</v>
      </c>
      <c r="Z338" s="324">
        <v>87.72</v>
      </c>
      <c r="AB338" s="401">
        <v>2811551480</v>
      </c>
      <c r="AC338" t="s">
        <v>755</v>
      </c>
      <c r="AD338" s="325">
        <v>111.93</v>
      </c>
    </row>
    <row r="339" spans="2:30">
      <c r="B339" s="210"/>
      <c r="C339" s="220"/>
      <c r="E339" s="211"/>
      <c r="F339" s="211"/>
      <c r="K339" s="212"/>
      <c r="L339" s="329"/>
      <c r="M339" s="329"/>
      <c r="N339" s="329"/>
      <c r="O339" s="259"/>
      <c r="P339" s="249"/>
      <c r="Q339" s="49">
        <v>2811600390</v>
      </c>
      <c r="R339" s="49" t="s">
        <v>448</v>
      </c>
      <c r="S339" s="49">
        <f t="shared" si="121"/>
        <v>133.16</v>
      </c>
      <c r="T339" s="324">
        <v>137.84</v>
      </c>
      <c r="U339" s="353">
        <v>84.03</v>
      </c>
      <c r="X339" s="49">
        <v>2811600390</v>
      </c>
      <c r="Y339" s="49" t="s">
        <v>448</v>
      </c>
      <c r="Z339" s="324">
        <v>137.84</v>
      </c>
      <c r="AB339" s="401">
        <v>2811551880</v>
      </c>
      <c r="AC339" t="s">
        <v>756</v>
      </c>
      <c r="AD339" s="325">
        <v>92.26</v>
      </c>
    </row>
    <row r="340" spans="2:30">
      <c r="B340" s="210">
        <v>2810023810</v>
      </c>
      <c r="C340" s="202"/>
      <c r="D340" s="342">
        <f>VLOOKUP(B340,$X$13:$Z$620,3,FALSE)</f>
        <v>110.81</v>
      </c>
      <c r="E340" s="211">
        <f>VLOOKUP(B340,$Q$14:$U$1164,3,FALSE)</f>
        <v>110.36</v>
      </c>
      <c r="F340" s="387">
        <v>93.81</v>
      </c>
      <c r="G340" s="174" t="s">
        <v>1746</v>
      </c>
      <c r="H340" s="175" t="s">
        <v>1164</v>
      </c>
      <c r="J340" s="49">
        <f>B340*$K$13</f>
        <v>2810023810</v>
      </c>
      <c r="K340" s="212">
        <f>VLOOKUP(J340,$Q$14:$U$1164,3,FALSE)</f>
        <v>110.36</v>
      </c>
      <c r="L340" s="270">
        <v>93.81</v>
      </c>
      <c r="M340" s="270">
        <f>ROUND(N340,2)</f>
        <v>93.81</v>
      </c>
      <c r="N340" s="270">
        <f>K340*$N$13</f>
        <v>93.805999999999997</v>
      </c>
      <c r="O340" s="259"/>
      <c r="P340" s="249"/>
      <c r="Q340" s="49">
        <v>2811600490</v>
      </c>
      <c r="R340" s="49" t="s">
        <v>449</v>
      </c>
      <c r="S340" s="49">
        <f t="shared" si="121"/>
        <v>137.71</v>
      </c>
      <c r="T340" s="324">
        <v>140.15</v>
      </c>
      <c r="U340" s="353">
        <v>263.52</v>
      </c>
      <c r="X340" s="49">
        <v>2811600490</v>
      </c>
      <c r="Y340" s="49" t="s">
        <v>449</v>
      </c>
      <c r="Z340" s="324">
        <v>140.15</v>
      </c>
      <c r="AB340" s="401">
        <v>2811552080</v>
      </c>
      <c r="AC340" t="s">
        <v>757</v>
      </c>
      <c r="AD340" s="325">
        <v>112.05</v>
      </c>
    </row>
    <row r="341" spans="2:30">
      <c r="B341" s="210">
        <v>2810033810</v>
      </c>
      <c r="C341" s="220"/>
      <c r="E341" s="211">
        <f t="shared" ref="E341:E345" si="122">VLOOKUP(B341,$Q$14:$U$1164,3,FALSE)</f>
        <v>145.84</v>
      </c>
      <c r="F341" s="386">
        <v>123.96</v>
      </c>
      <c r="G341" s="174" t="s">
        <v>1746</v>
      </c>
      <c r="H341" s="175" t="s">
        <v>995</v>
      </c>
      <c r="J341" s="49">
        <f t="shared" ref="J341:J345" si="123">B341*$K$13</f>
        <v>2810033810</v>
      </c>
      <c r="K341" s="212">
        <f t="shared" ref="K341:K345" si="124">VLOOKUP(J341,$Q$14:$U$1164,3,FALSE)</f>
        <v>145.84</v>
      </c>
      <c r="L341" s="270">
        <v>123.96</v>
      </c>
      <c r="M341" s="270">
        <f t="shared" si="109"/>
        <v>123.96</v>
      </c>
      <c r="N341" s="270">
        <f t="shared" ref="N341:N345" si="125">K341*$N$13</f>
        <v>123.964</v>
      </c>
      <c r="O341" s="259"/>
      <c r="P341" s="249"/>
      <c r="Q341" s="49">
        <v>2811600590</v>
      </c>
      <c r="R341" s="49" t="s">
        <v>450</v>
      </c>
      <c r="S341" s="49">
        <f t="shared" si="121"/>
        <v>153.94</v>
      </c>
      <c r="T341" s="324">
        <v>156.66999999999999</v>
      </c>
      <c r="U341" s="353">
        <v>89.06</v>
      </c>
      <c r="X341" s="49">
        <v>2811600590</v>
      </c>
      <c r="Y341" s="49" t="s">
        <v>450</v>
      </c>
      <c r="Z341" s="324">
        <v>156.66999999999999</v>
      </c>
      <c r="AB341" s="401">
        <v>2811555391</v>
      </c>
      <c r="AC341" t="s">
        <v>1731</v>
      </c>
      <c r="AD341" s="325">
        <v>195.5</v>
      </c>
    </row>
    <row r="342" spans="2:30">
      <c r="B342" s="210">
        <v>2810043810</v>
      </c>
      <c r="C342" s="220"/>
      <c r="E342" s="211">
        <f t="shared" si="122"/>
        <v>107.26</v>
      </c>
      <c r="F342" s="386">
        <v>91.17</v>
      </c>
      <c r="G342" s="174" t="s">
        <v>1746</v>
      </c>
      <c r="H342" s="175" t="s">
        <v>995</v>
      </c>
      <c r="J342" s="49">
        <f t="shared" si="123"/>
        <v>2810043810</v>
      </c>
      <c r="K342" s="212">
        <f t="shared" si="124"/>
        <v>107.26</v>
      </c>
      <c r="L342" s="270">
        <v>91.17</v>
      </c>
      <c r="M342" s="270">
        <f t="shared" si="109"/>
        <v>91.17</v>
      </c>
      <c r="N342" s="270">
        <f t="shared" si="125"/>
        <v>91.171000000000006</v>
      </c>
      <c r="O342" s="259"/>
      <c r="P342" s="249"/>
      <c r="Q342" s="49">
        <v>2811600690</v>
      </c>
      <c r="R342" s="49" t="s">
        <v>451</v>
      </c>
      <c r="S342" s="49">
        <f t="shared" si="121"/>
        <v>75.290000000000006</v>
      </c>
      <c r="T342" s="324">
        <v>77.709999999999994</v>
      </c>
      <c r="U342" s="353">
        <v>139.94</v>
      </c>
      <c r="X342" s="49">
        <v>2811600690</v>
      </c>
      <c r="Y342" s="49" t="s">
        <v>451</v>
      </c>
      <c r="Z342" s="324">
        <v>77.709999999999994</v>
      </c>
      <c r="AB342" s="401">
        <v>2811557700</v>
      </c>
      <c r="AC342" t="s">
        <v>758</v>
      </c>
      <c r="AD342" s="325">
        <v>73.540000000000006</v>
      </c>
    </row>
    <row r="343" spans="2:30">
      <c r="B343" s="210">
        <v>2810053810</v>
      </c>
      <c r="C343" s="220"/>
      <c r="E343" s="211">
        <f t="shared" si="122"/>
        <v>158.19</v>
      </c>
      <c r="F343" s="386">
        <v>134.46</v>
      </c>
      <c r="G343" s="174" t="s">
        <v>1746</v>
      </c>
      <c r="H343" s="175" t="s">
        <v>995</v>
      </c>
      <c r="J343" s="49">
        <f t="shared" si="123"/>
        <v>2810053810</v>
      </c>
      <c r="K343" s="212">
        <f t="shared" si="124"/>
        <v>158.19</v>
      </c>
      <c r="L343" s="270">
        <v>134.46</v>
      </c>
      <c r="M343" s="270">
        <f t="shared" si="109"/>
        <v>134.46</v>
      </c>
      <c r="N343" s="270">
        <f t="shared" si="125"/>
        <v>134.4615</v>
      </c>
      <c r="O343" s="259"/>
      <c r="P343" s="249"/>
      <c r="Q343" s="49">
        <v>2811601280</v>
      </c>
      <c r="R343" s="49" t="s">
        <v>683</v>
      </c>
      <c r="S343" s="49">
        <f t="shared" si="121"/>
        <v>73.87</v>
      </c>
      <c r="T343" s="324">
        <v>92.28</v>
      </c>
      <c r="U343" s="353">
        <v>139.94</v>
      </c>
      <c r="X343" s="49">
        <v>2811601280</v>
      </c>
      <c r="Y343" s="49" t="s">
        <v>683</v>
      </c>
      <c r="Z343" s="324">
        <v>92.28</v>
      </c>
      <c r="AB343" s="401">
        <v>2811557900</v>
      </c>
      <c r="AC343" s="404" t="s">
        <v>759</v>
      </c>
      <c r="AD343" s="325">
        <v>80.040000000000006</v>
      </c>
    </row>
    <row r="344" spans="2:30">
      <c r="B344" s="210">
        <v>2810063810</v>
      </c>
      <c r="C344" s="220"/>
      <c r="E344" s="211">
        <f t="shared" si="122"/>
        <v>112.19</v>
      </c>
      <c r="F344" s="386">
        <v>95.36</v>
      </c>
      <c r="G344" s="174" t="s">
        <v>1746</v>
      </c>
      <c r="H344" s="175" t="s">
        <v>995</v>
      </c>
      <c r="J344" s="49">
        <f t="shared" si="123"/>
        <v>2810063810</v>
      </c>
      <c r="K344" s="212">
        <f t="shared" si="124"/>
        <v>112.19</v>
      </c>
      <c r="L344" s="270">
        <v>95.36</v>
      </c>
      <c r="M344" s="270">
        <f t="shared" si="109"/>
        <v>95.36</v>
      </c>
      <c r="N344" s="270">
        <f t="shared" si="125"/>
        <v>95.361499999999992</v>
      </c>
      <c r="O344" s="259"/>
      <c r="P344" s="249"/>
      <c r="Q344" s="49">
        <v>2811602800</v>
      </c>
      <c r="R344" s="49" t="s">
        <v>588</v>
      </c>
      <c r="S344" s="49">
        <f t="shared" si="121"/>
        <v>34.83</v>
      </c>
      <c r="T344" s="324">
        <v>36.6</v>
      </c>
      <c r="U344" s="353">
        <v>159.04</v>
      </c>
      <c r="X344" s="49">
        <v>2811602800</v>
      </c>
      <c r="Y344" s="49" t="s">
        <v>588</v>
      </c>
      <c r="Z344" s="324">
        <v>36.6</v>
      </c>
      <c r="AB344" s="401">
        <v>2811600000</v>
      </c>
      <c r="AC344" t="s">
        <v>760</v>
      </c>
      <c r="AD344" s="325">
        <v>225.66</v>
      </c>
    </row>
    <row r="345" spans="2:30">
      <c r="B345" s="210">
        <v>2810073810</v>
      </c>
      <c r="C345" s="220"/>
      <c r="E345" s="211">
        <f t="shared" si="122"/>
        <v>143.86000000000001</v>
      </c>
      <c r="F345" s="386">
        <v>122.28</v>
      </c>
      <c r="G345" s="174" t="s">
        <v>1746</v>
      </c>
      <c r="H345" s="175" t="s">
        <v>995</v>
      </c>
      <c r="J345" s="49">
        <f t="shared" si="123"/>
        <v>2810073810</v>
      </c>
      <c r="K345" s="212">
        <f t="shared" si="124"/>
        <v>143.86000000000001</v>
      </c>
      <c r="L345" s="270">
        <v>122.28</v>
      </c>
      <c r="M345" s="270">
        <f t="shared" si="109"/>
        <v>122.28</v>
      </c>
      <c r="N345" s="270">
        <f t="shared" si="125"/>
        <v>122.28100000000001</v>
      </c>
      <c r="O345" s="259"/>
      <c r="P345" s="249"/>
      <c r="Q345" s="49">
        <v>2811602890</v>
      </c>
      <c r="R345" s="49" t="s">
        <v>1332</v>
      </c>
      <c r="S345" s="49">
        <f t="shared" si="121"/>
        <v>49.37</v>
      </c>
      <c r="T345" s="324">
        <v>42.21</v>
      </c>
      <c r="U345" s="353">
        <v>78.88</v>
      </c>
      <c r="X345" s="49">
        <v>2811602890</v>
      </c>
      <c r="Y345" s="49" t="s">
        <v>1332</v>
      </c>
      <c r="Z345" s="324">
        <v>42.21</v>
      </c>
      <c r="AB345" s="401">
        <v>2811600290</v>
      </c>
      <c r="AC345" t="s">
        <v>447</v>
      </c>
      <c r="AD345" s="325">
        <v>82.24</v>
      </c>
    </row>
    <row r="346" spans="2:30">
      <c r="B346" s="210"/>
      <c r="C346" s="220"/>
      <c r="E346" s="211"/>
      <c r="F346" s="211"/>
      <c r="K346" s="212"/>
      <c r="L346" s="329"/>
      <c r="M346" s="329"/>
      <c r="N346" s="329"/>
      <c r="O346" s="259"/>
      <c r="P346" s="253"/>
      <c r="Q346" s="49">
        <v>2811605190</v>
      </c>
      <c r="R346" s="49" t="s">
        <v>452</v>
      </c>
      <c r="S346" s="49">
        <f t="shared" si="121"/>
        <v>487.12</v>
      </c>
      <c r="T346" s="324">
        <v>551.08000000000004</v>
      </c>
      <c r="U346" s="353">
        <v>92.67</v>
      </c>
      <c r="X346" s="49">
        <v>2811605190</v>
      </c>
      <c r="Y346" s="49" t="s">
        <v>452</v>
      </c>
      <c r="Z346" s="324">
        <v>551.08000000000004</v>
      </c>
      <c r="AB346" s="401">
        <v>2811600390</v>
      </c>
      <c r="AC346" t="s">
        <v>448</v>
      </c>
      <c r="AD346" s="325">
        <v>133.16</v>
      </c>
    </row>
    <row r="347" spans="2:30">
      <c r="B347" s="210">
        <v>2810022710</v>
      </c>
      <c r="C347" s="220"/>
      <c r="D347" s="345"/>
      <c r="E347" s="211">
        <f t="shared" ref="E347:E388" si="126">VLOOKUP(B347,$Q$14:$U$1164,3,FALSE)</f>
        <v>303.45999999999998</v>
      </c>
      <c r="F347" s="386">
        <v>257.94</v>
      </c>
      <c r="G347" s="174" t="s">
        <v>1200</v>
      </c>
      <c r="H347" s="175" t="s">
        <v>1160</v>
      </c>
      <c r="J347" s="49">
        <f t="shared" ref="J347:J388" si="127">B347*$K$13</f>
        <v>2810022710</v>
      </c>
      <c r="K347" s="212">
        <f t="shared" ref="K347:K388" si="128">VLOOKUP(J347,$Q$14:$U$1164,3,FALSE)</f>
        <v>303.45999999999998</v>
      </c>
      <c r="L347" s="270">
        <v>257.94</v>
      </c>
      <c r="M347" s="270">
        <f t="shared" ref="M347:M398" si="129">ROUND(N347,2)</f>
        <v>257.94</v>
      </c>
      <c r="N347" s="270">
        <f>K347*$N$13</f>
        <v>257.94099999999997</v>
      </c>
      <c r="O347" s="259"/>
      <c r="P347" s="249"/>
      <c r="Q347" s="49">
        <v>2811606100</v>
      </c>
      <c r="R347" s="49" t="s">
        <v>1337</v>
      </c>
      <c r="S347" s="49">
        <f t="shared" si="121"/>
        <v>316.2</v>
      </c>
      <c r="T347" s="324">
        <v>321.79000000000002</v>
      </c>
      <c r="U347" s="353">
        <v>36.6</v>
      </c>
      <c r="X347" s="49">
        <v>2811606100</v>
      </c>
      <c r="Y347" s="49" t="s">
        <v>1337</v>
      </c>
      <c r="Z347" s="324">
        <v>321.79000000000002</v>
      </c>
      <c r="AB347" s="401">
        <v>2811600490</v>
      </c>
      <c r="AC347" t="s">
        <v>449</v>
      </c>
      <c r="AD347" s="325">
        <v>137.71</v>
      </c>
    </row>
    <row r="348" spans="2:30">
      <c r="B348" s="210">
        <v>2810032710</v>
      </c>
      <c r="C348" s="220"/>
      <c r="D348" s="345"/>
      <c r="E348" s="211">
        <f t="shared" si="126"/>
        <v>247.73</v>
      </c>
      <c r="F348" s="386">
        <v>210.57</v>
      </c>
      <c r="G348" s="174" t="s">
        <v>1201</v>
      </c>
      <c r="H348" s="175" t="s">
        <v>1160</v>
      </c>
      <c r="J348" s="49">
        <f t="shared" si="127"/>
        <v>2810032710</v>
      </c>
      <c r="K348" s="212">
        <f t="shared" si="128"/>
        <v>247.73</v>
      </c>
      <c r="L348" s="270">
        <v>210.57</v>
      </c>
      <c r="M348" s="270">
        <f t="shared" si="129"/>
        <v>210.57</v>
      </c>
      <c r="N348" s="270">
        <f t="shared" ref="N348:N388" si="130">K348*$N$13</f>
        <v>210.57049999999998</v>
      </c>
      <c r="O348" s="259"/>
      <c r="P348" s="253"/>
      <c r="Q348" s="49">
        <v>2811606200</v>
      </c>
      <c r="R348" s="49" t="s">
        <v>1339</v>
      </c>
      <c r="S348" s="49">
        <f t="shared" si="121"/>
        <v>316.2</v>
      </c>
      <c r="T348" s="324">
        <v>321.79000000000002</v>
      </c>
      <c r="U348" s="353">
        <v>44</v>
      </c>
      <c r="X348" s="49">
        <v>2811606200</v>
      </c>
      <c r="Y348" s="49" t="s">
        <v>1339</v>
      </c>
      <c r="Z348" s="324">
        <v>321.79000000000002</v>
      </c>
      <c r="AB348" s="401">
        <v>2811600590</v>
      </c>
      <c r="AC348" t="s">
        <v>450</v>
      </c>
      <c r="AD348" s="325">
        <v>153.94</v>
      </c>
    </row>
    <row r="349" spans="2:30">
      <c r="B349" s="210">
        <v>2810806400</v>
      </c>
      <c r="C349" s="220"/>
      <c r="D349" s="345"/>
      <c r="E349" s="211">
        <f t="shared" si="126"/>
        <v>35.18</v>
      </c>
      <c r="F349" s="386">
        <v>29.9</v>
      </c>
      <c r="G349" s="174" t="s">
        <v>128</v>
      </c>
      <c r="H349" s="175" t="s">
        <v>1160</v>
      </c>
      <c r="J349" s="49">
        <f t="shared" si="127"/>
        <v>2810806400</v>
      </c>
      <c r="K349" s="212">
        <f t="shared" si="128"/>
        <v>35.18</v>
      </c>
      <c r="L349" s="270">
        <v>29.9</v>
      </c>
      <c r="M349" s="270">
        <f t="shared" si="129"/>
        <v>29.9</v>
      </c>
      <c r="N349" s="270">
        <f t="shared" si="130"/>
        <v>29.902999999999999</v>
      </c>
      <c r="O349" s="259"/>
      <c r="P349" s="249"/>
      <c r="Q349" s="49">
        <v>2811606510</v>
      </c>
      <c r="R349" s="49" t="s">
        <v>761</v>
      </c>
      <c r="S349" s="49">
        <f t="shared" si="121"/>
        <v>17.13</v>
      </c>
      <c r="T349" s="324">
        <v>17.43</v>
      </c>
      <c r="U349" s="353">
        <v>559.44000000000005</v>
      </c>
      <c r="X349" s="49">
        <v>2811606510</v>
      </c>
      <c r="Y349" s="49" t="s">
        <v>761</v>
      </c>
      <c r="Z349" s="324">
        <v>17.43</v>
      </c>
      <c r="AB349" s="401">
        <v>2811600690</v>
      </c>
      <c r="AC349" t="s">
        <v>451</v>
      </c>
      <c r="AD349" s="325">
        <v>75.290000000000006</v>
      </c>
    </row>
    <row r="350" spans="2:30">
      <c r="B350" s="210">
        <v>2810906400</v>
      </c>
      <c r="C350" s="220"/>
      <c r="D350" s="345"/>
      <c r="E350" s="211">
        <f t="shared" si="126"/>
        <v>46.9</v>
      </c>
      <c r="F350" s="386">
        <v>39.869999999999997</v>
      </c>
      <c r="G350" s="174" t="s">
        <v>128</v>
      </c>
      <c r="H350" s="175" t="s">
        <v>1160</v>
      </c>
      <c r="J350" s="49">
        <f t="shared" si="127"/>
        <v>2810906400</v>
      </c>
      <c r="K350" s="212">
        <f t="shared" si="128"/>
        <v>46.9</v>
      </c>
      <c r="L350" s="270">
        <v>39.869999999999997</v>
      </c>
      <c r="M350" s="270">
        <f t="shared" si="129"/>
        <v>39.869999999999997</v>
      </c>
      <c r="N350" s="270">
        <f t="shared" si="130"/>
        <v>39.864999999999995</v>
      </c>
      <c r="O350" s="259"/>
      <c r="P350" s="249"/>
      <c r="Q350" s="49">
        <v>2811611080</v>
      </c>
      <c r="R350" s="49" t="s">
        <v>762</v>
      </c>
      <c r="S350" s="49">
        <f t="shared" si="121"/>
        <v>65.37</v>
      </c>
      <c r="T350" s="324">
        <v>88.09</v>
      </c>
      <c r="U350" s="353">
        <v>288.62</v>
      </c>
      <c r="V350">
        <v>6.86</v>
      </c>
      <c r="X350" s="49">
        <v>2811611080</v>
      </c>
      <c r="Y350" s="49" t="s">
        <v>762</v>
      </c>
      <c r="Z350" s="324">
        <v>88.09</v>
      </c>
      <c r="AB350" s="401">
        <v>2811601280</v>
      </c>
      <c r="AC350" t="s">
        <v>683</v>
      </c>
      <c r="AD350" s="325">
        <v>73.87</v>
      </c>
    </row>
    <row r="351" spans="2:30">
      <c r="B351" s="210">
        <v>2810000638</v>
      </c>
      <c r="E351" s="211">
        <f t="shared" si="126"/>
        <v>49.86</v>
      </c>
      <c r="F351" s="386">
        <v>42.38</v>
      </c>
      <c r="G351" s="174" t="s">
        <v>1202</v>
      </c>
      <c r="H351" s="175" t="s">
        <v>1160</v>
      </c>
      <c r="J351" s="49">
        <f t="shared" si="127"/>
        <v>2810000638</v>
      </c>
      <c r="K351" s="212">
        <f t="shared" si="128"/>
        <v>49.86</v>
      </c>
      <c r="L351" s="270">
        <v>42.38</v>
      </c>
      <c r="M351" s="270">
        <f t="shared" si="129"/>
        <v>42.38</v>
      </c>
      <c r="N351" s="270">
        <f t="shared" si="130"/>
        <v>42.381</v>
      </c>
      <c r="O351" s="259"/>
      <c r="P351" s="249"/>
      <c r="Q351" s="49">
        <v>2811611280</v>
      </c>
      <c r="R351" s="49" t="s">
        <v>717</v>
      </c>
      <c r="S351" s="49">
        <f t="shared" si="121"/>
        <v>77.16</v>
      </c>
      <c r="T351" s="324">
        <v>93.8</v>
      </c>
      <c r="U351" s="353">
        <v>288.62</v>
      </c>
      <c r="X351" s="49">
        <v>2811611280</v>
      </c>
      <c r="Y351" s="49" t="s">
        <v>717</v>
      </c>
      <c r="Z351" s="324">
        <v>93.8</v>
      </c>
      <c r="AB351" s="401">
        <v>2811602800</v>
      </c>
      <c r="AC351" t="s">
        <v>588</v>
      </c>
      <c r="AD351" s="402">
        <v>34.83</v>
      </c>
    </row>
    <row r="352" spans="2:30">
      <c r="B352" s="210">
        <v>2810000738</v>
      </c>
      <c r="E352" s="211">
        <f t="shared" si="126"/>
        <v>49.86</v>
      </c>
      <c r="F352" s="386">
        <v>42.38</v>
      </c>
      <c r="G352" s="174" t="s">
        <v>1203</v>
      </c>
      <c r="H352" s="175" t="s">
        <v>1160</v>
      </c>
      <c r="J352" s="49">
        <f t="shared" si="127"/>
        <v>2810000738</v>
      </c>
      <c r="K352" s="212">
        <f t="shared" si="128"/>
        <v>49.86</v>
      </c>
      <c r="L352" s="270">
        <v>42.38</v>
      </c>
      <c r="M352" s="270">
        <f t="shared" si="129"/>
        <v>42.38</v>
      </c>
      <c r="N352" s="270">
        <f t="shared" si="130"/>
        <v>42.381</v>
      </c>
      <c r="O352" s="259"/>
      <c r="P352" s="253"/>
      <c r="Q352" s="49">
        <v>2811612220</v>
      </c>
      <c r="R352" s="49" t="s">
        <v>763</v>
      </c>
      <c r="S352" s="49">
        <f t="shared" si="121"/>
        <v>168.72</v>
      </c>
      <c r="T352" s="324">
        <v>160.21</v>
      </c>
      <c r="U352" s="353">
        <v>17.510000000000002</v>
      </c>
      <c r="X352" s="49">
        <v>2811612220</v>
      </c>
      <c r="Y352" s="49" t="s">
        <v>763</v>
      </c>
      <c r="Z352" s="324">
        <v>160.21</v>
      </c>
      <c r="AB352" s="401">
        <v>2811602890</v>
      </c>
      <c r="AC352" s="404" t="s">
        <v>1332</v>
      </c>
      <c r="AD352" s="402">
        <v>49.37</v>
      </c>
    </row>
    <row r="353" spans="2:30">
      <c r="B353" s="210">
        <v>1310072363</v>
      </c>
      <c r="C353" s="220"/>
      <c r="E353" s="211">
        <f t="shared" si="126"/>
        <v>31.05</v>
      </c>
      <c r="F353" s="386">
        <v>26.39</v>
      </c>
      <c r="G353" s="174" t="s">
        <v>1205</v>
      </c>
      <c r="H353" s="175" t="s">
        <v>995</v>
      </c>
      <c r="J353" s="49">
        <f t="shared" si="127"/>
        <v>1310072363</v>
      </c>
      <c r="K353" s="212">
        <f t="shared" si="128"/>
        <v>31.05</v>
      </c>
      <c r="L353" s="270">
        <v>26.39</v>
      </c>
      <c r="M353" s="270">
        <f t="shared" si="129"/>
        <v>26.39</v>
      </c>
      <c r="N353" s="270">
        <f t="shared" si="130"/>
        <v>26.392499999999998</v>
      </c>
      <c r="O353" s="259"/>
      <c r="P353" s="249"/>
      <c r="Q353" s="49">
        <v>2811612880</v>
      </c>
      <c r="R353" s="49" t="s">
        <v>764</v>
      </c>
      <c r="S353" s="49">
        <f t="shared" si="121"/>
        <v>65.95</v>
      </c>
      <c r="T353" s="324">
        <v>107.25</v>
      </c>
      <c r="U353" s="353">
        <v>88.46</v>
      </c>
      <c r="X353" s="49">
        <v>2811612880</v>
      </c>
      <c r="Y353" s="49" t="s">
        <v>764</v>
      </c>
      <c r="Z353" s="324">
        <v>107.25</v>
      </c>
      <c r="AB353" s="401">
        <v>2811605190</v>
      </c>
      <c r="AC353" t="s">
        <v>452</v>
      </c>
      <c r="AD353" s="325">
        <v>487.12</v>
      </c>
    </row>
    <row r="354" spans="2:30">
      <c r="B354" s="210">
        <v>1310072884</v>
      </c>
      <c r="C354" s="220"/>
      <c r="E354" s="211">
        <f t="shared" si="126"/>
        <v>33.11</v>
      </c>
      <c r="F354" s="386">
        <v>28.14</v>
      </c>
      <c r="G354" s="174" t="s">
        <v>1206</v>
      </c>
      <c r="H354" s="175" t="s">
        <v>995</v>
      </c>
      <c r="J354" s="49">
        <f t="shared" si="127"/>
        <v>1310072884</v>
      </c>
      <c r="K354" s="212">
        <f t="shared" si="128"/>
        <v>33.11</v>
      </c>
      <c r="L354" s="270">
        <v>28.14</v>
      </c>
      <c r="M354" s="270">
        <f t="shared" si="129"/>
        <v>28.14</v>
      </c>
      <c r="N354" s="270">
        <f t="shared" si="130"/>
        <v>28.1435</v>
      </c>
      <c r="O354" s="259"/>
      <c r="P354" s="253"/>
      <c r="Q354" s="49">
        <v>2811615490</v>
      </c>
      <c r="R354" s="49" t="s">
        <v>453</v>
      </c>
      <c r="S354" s="49">
        <f t="shared" si="121"/>
        <v>136.88</v>
      </c>
      <c r="T354" s="324">
        <v>139.30000000000001</v>
      </c>
      <c r="U354" s="353">
        <v>94.21</v>
      </c>
      <c r="X354" s="49">
        <v>2811615490</v>
      </c>
      <c r="Y354" s="49" t="s">
        <v>453</v>
      </c>
      <c r="Z354" s="324">
        <v>139.30000000000001</v>
      </c>
      <c r="AB354" s="401">
        <v>2811606100</v>
      </c>
      <c r="AC354" t="s">
        <v>1337</v>
      </c>
      <c r="AD354" s="325">
        <v>316.2</v>
      </c>
    </row>
    <row r="355" spans="2:30">
      <c r="B355" s="210">
        <v>1310072282</v>
      </c>
      <c r="C355" s="220"/>
      <c r="E355" s="211">
        <f t="shared" si="126"/>
        <v>25.8</v>
      </c>
      <c r="F355" s="386">
        <v>21.93</v>
      </c>
      <c r="G355" s="174" t="s">
        <v>1207</v>
      </c>
      <c r="H355" s="175" t="s">
        <v>995</v>
      </c>
      <c r="J355" s="49">
        <f t="shared" si="127"/>
        <v>1310072282</v>
      </c>
      <c r="K355" s="212">
        <f t="shared" si="128"/>
        <v>25.8</v>
      </c>
      <c r="L355" s="270">
        <v>21.93</v>
      </c>
      <c r="M355" s="270">
        <f t="shared" si="129"/>
        <v>21.93</v>
      </c>
      <c r="N355" s="270">
        <f t="shared" si="130"/>
        <v>21.93</v>
      </c>
      <c r="O355" s="259"/>
      <c r="P355" s="253"/>
      <c r="Q355" s="49">
        <v>2811621080</v>
      </c>
      <c r="R355" s="49" t="s">
        <v>765</v>
      </c>
      <c r="S355" s="49">
        <f t="shared" si="121"/>
        <v>67.62</v>
      </c>
      <c r="T355" s="324">
        <v>88.06</v>
      </c>
      <c r="U355" s="353">
        <v>160.88999999999999</v>
      </c>
      <c r="X355" s="49">
        <v>2811621080</v>
      </c>
      <c r="Y355" s="49" t="s">
        <v>765</v>
      </c>
      <c r="Z355" s="324">
        <v>88.06</v>
      </c>
      <c r="AB355" s="401">
        <v>2811606200</v>
      </c>
      <c r="AC355" t="s">
        <v>1339</v>
      </c>
      <c r="AD355" s="325">
        <v>316.2</v>
      </c>
    </row>
    <row r="356" spans="2:30">
      <c r="B356" s="210">
        <v>1310072283</v>
      </c>
      <c r="C356" s="220"/>
      <c r="E356" s="211">
        <f t="shared" si="126"/>
        <v>33.369999999999997</v>
      </c>
      <c r="F356" s="386">
        <v>28.36</v>
      </c>
      <c r="G356" s="174" t="s">
        <v>486</v>
      </c>
      <c r="H356" s="175" t="s">
        <v>995</v>
      </c>
      <c r="J356" s="49">
        <f t="shared" si="127"/>
        <v>1310072283</v>
      </c>
      <c r="K356" s="212">
        <f t="shared" si="128"/>
        <v>33.369999999999997</v>
      </c>
      <c r="L356" s="270">
        <v>28.36</v>
      </c>
      <c r="M356" s="270">
        <f t="shared" si="129"/>
        <v>28.36</v>
      </c>
      <c r="N356" s="270">
        <f t="shared" si="130"/>
        <v>28.364499999999996</v>
      </c>
      <c r="O356" s="259"/>
      <c r="P356" s="253"/>
      <c r="Q356" s="49">
        <v>2811640790</v>
      </c>
      <c r="R356" s="49" t="s">
        <v>454</v>
      </c>
      <c r="S356" s="49">
        <f t="shared" si="121"/>
        <v>171.99</v>
      </c>
      <c r="T356" s="324">
        <v>175.03</v>
      </c>
      <c r="U356" s="353">
        <v>111.82</v>
      </c>
      <c r="X356" s="49">
        <v>2811640790</v>
      </c>
      <c r="Y356" s="49" t="s">
        <v>454</v>
      </c>
      <c r="Z356" s="324">
        <v>175.03</v>
      </c>
      <c r="AB356" s="401">
        <v>2811606510</v>
      </c>
      <c r="AC356" t="s">
        <v>761</v>
      </c>
      <c r="AD356" s="325">
        <v>17.13</v>
      </c>
    </row>
    <row r="357" spans="2:30">
      <c r="B357" s="210">
        <v>1310072284</v>
      </c>
      <c r="C357" s="220"/>
      <c r="E357" s="211">
        <f t="shared" si="126"/>
        <v>43.19</v>
      </c>
      <c r="F357" s="386">
        <v>36.71</v>
      </c>
      <c r="G357" s="174" t="s">
        <v>1208</v>
      </c>
      <c r="H357" s="175" t="s">
        <v>995</v>
      </c>
      <c r="J357" s="49">
        <f t="shared" si="127"/>
        <v>1310072284</v>
      </c>
      <c r="K357" s="212">
        <f t="shared" si="128"/>
        <v>43.19</v>
      </c>
      <c r="L357" s="270">
        <v>36.71</v>
      </c>
      <c r="M357" s="270">
        <f t="shared" si="129"/>
        <v>36.71</v>
      </c>
      <c r="N357" s="270">
        <f t="shared" si="130"/>
        <v>36.711499999999994</v>
      </c>
      <c r="O357" s="259"/>
      <c r="P357" s="253"/>
      <c r="Q357" s="49">
        <v>2811646280</v>
      </c>
      <c r="R357" s="49" t="s">
        <v>1676</v>
      </c>
      <c r="S357" s="49">
        <f t="shared" si="121"/>
        <v>143.62</v>
      </c>
      <c r="T357" s="324">
        <v>146.16999999999999</v>
      </c>
      <c r="U357" s="353">
        <v>139.06</v>
      </c>
      <c r="X357" s="49">
        <v>2811646280</v>
      </c>
      <c r="Y357" s="49" t="s">
        <v>1676</v>
      </c>
      <c r="Z357" s="324">
        <v>146.16999999999999</v>
      </c>
      <c r="AB357" s="401">
        <v>2811611080</v>
      </c>
      <c r="AC357" t="s">
        <v>762</v>
      </c>
      <c r="AD357" s="325">
        <v>65.37</v>
      </c>
    </row>
    <row r="358" spans="2:30">
      <c r="B358" s="210">
        <v>1310072378</v>
      </c>
      <c r="C358" s="220"/>
      <c r="E358" s="211">
        <f t="shared" si="126"/>
        <v>74.23</v>
      </c>
      <c r="F358" s="386">
        <v>63.1</v>
      </c>
      <c r="G358" s="174" t="s">
        <v>1209</v>
      </c>
      <c r="H358" s="175" t="s">
        <v>995</v>
      </c>
      <c r="J358" s="49">
        <f t="shared" si="127"/>
        <v>1310072378</v>
      </c>
      <c r="K358" s="212">
        <f t="shared" si="128"/>
        <v>74.23</v>
      </c>
      <c r="L358" s="270">
        <v>63.1</v>
      </c>
      <c r="M358" s="270">
        <f t="shared" si="129"/>
        <v>63.1</v>
      </c>
      <c r="N358" s="270">
        <f t="shared" si="130"/>
        <v>63.095500000000001</v>
      </c>
      <c r="O358" s="259"/>
      <c r="P358" s="249"/>
      <c r="Q358" s="49">
        <v>2811650790</v>
      </c>
      <c r="R358" s="49" t="s">
        <v>455</v>
      </c>
      <c r="S358" s="49">
        <f t="shared" si="121"/>
        <v>184.33</v>
      </c>
      <c r="T358" s="324">
        <v>176.09</v>
      </c>
      <c r="U358" s="353">
        <v>88.45</v>
      </c>
      <c r="X358" s="49">
        <v>2811650790</v>
      </c>
      <c r="Y358" s="49" t="s">
        <v>455</v>
      </c>
      <c r="Z358" s="324">
        <v>176.09</v>
      </c>
      <c r="AB358" s="401">
        <v>2811611280</v>
      </c>
      <c r="AC358" t="s">
        <v>717</v>
      </c>
      <c r="AD358" s="325">
        <v>77.16</v>
      </c>
    </row>
    <row r="359" spans="2:30">
      <c r="B359" s="210">
        <v>1310072286</v>
      </c>
      <c r="C359" s="220"/>
      <c r="E359" s="211">
        <f t="shared" si="126"/>
        <v>89.71</v>
      </c>
      <c r="F359" s="386">
        <v>76.25</v>
      </c>
      <c r="G359" s="174" t="s">
        <v>1210</v>
      </c>
      <c r="H359" s="175" t="s">
        <v>995</v>
      </c>
      <c r="J359" s="49">
        <f t="shared" si="127"/>
        <v>1310072286</v>
      </c>
      <c r="K359" s="212">
        <f t="shared" si="128"/>
        <v>89.71</v>
      </c>
      <c r="L359" s="270">
        <v>76.25</v>
      </c>
      <c r="M359" s="270">
        <f t="shared" si="129"/>
        <v>76.25</v>
      </c>
      <c r="N359" s="270">
        <f t="shared" si="130"/>
        <v>76.253499999999988</v>
      </c>
      <c r="O359" s="259"/>
      <c r="P359" s="253"/>
      <c r="Q359" s="49">
        <v>2811650990</v>
      </c>
      <c r="R359" s="49" t="s">
        <v>456</v>
      </c>
      <c r="S359" s="49">
        <f t="shared" si="121"/>
        <v>179.83</v>
      </c>
      <c r="T359" s="324">
        <v>176.11</v>
      </c>
      <c r="U359" s="353">
        <v>185.94</v>
      </c>
      <c r="X359" s="49">
        <v>2811650990</v>
      </c>
      <c r="Y359" s="49" t="s">
        <v>456</v>
      </c>
      <c r="Z359" s="324">
        <v>176.11</v>
      </c>
      <c r="AB359" s="401">
        <v>2811612220</v>
      </c>
      <c r="AC359" t="s">
        <v>763</v>
      </c>
      <c r="AD359" s="325">
        <v>168.72</v>
      </c>
    </row>
    <row r="360" spans="2:30">
      <c r="B360" s="210">
        <v>1310072287</v>
      </c>
      <c r="C360" s="220"/>
      <c r="E360" s="211">
        <f t="shared" si="126"/>
        <v>234.93</v>
      </c>
      <c r="F360" s="386">
        <v>199.69</v>
      </c>
      <c r="G360" s="174" t="s">
        <v>1211</v>
      </c>
      <c r="H360" s="175" t="s">
        <v>995</v>
      </c>
      <c r="J360" s="49">
        <f t="shared" si="127"/>
        <v>1310072287</v>
      </c>
      <c r="K360" s="212">
        <f t="shared" si="128"/>
        <v>234.93</v>
      </c>
      <c r="L360" s="270">
        <v>199.69</v>
      </c>
      <c r="M360" s="270">
        <f t="shared" si="129"/>
        <v>199.69</v>
      </c>
      <c r="N360" s="270">
        <f t="shared" si="130"/>
        <v>199.69050000000001</v>
      </c>
      <c r="O360" s="259"/>
      <c r="P360" s="253"/>
      <c r="Q360" s="49">
        <v>2811651890</v>
      </c>
      <c r="R360" s="49" t="s">
        <v>457</v>
      </c>
      <c r="S360" s="49">
        <f t="shared" si="121"/>
        <v>164.32</v>
      </c>
      <c r="T360" s="324">
        <v>176.72</v>
      </c>
      <c r="U360" s="353">
        <v>146.80000000000001</v>
      </c>
      <c r="X360" s="49">
        <v>2811651890</v>
      </c>
      <c r="Y360" s="49" t="s">
        <v>457</v>
      </c>
      <c r="Z360" s="324">
        <v>176.72</v>
      </c>
      <c r="AB360" s="401">
        <v>2811612880</v>
      </c>
      <c r="AC360" t="s">
        <v>764</v>
      </c>
      <c r="AD360" s="402">
        <v>65.95</v>
      </c>
    </row>
    <row r="361" spans="2:30">
      <c r="B361" s="210">
        <v>1310072288</v>
      </c>
      <c r="C361" s="220"/>
      <c r="E361" s="211">
        <f t="shared" si="126"/>
        <v>304.14999999999998</v>
      </c>
      <c r="F361" s="386">
        <v>258.52999999999997</v>
      </c>
      <c r="G361" s="174" t="s">
        <v>1013</v>
      </c>
      <c r="H361" s="175" t="s">
        <v>995</v>
      </c>
      <c r="J361" s="49">
        <f t="shared" si="127"/>
        <v>1310072288</v>
      </c>
      <c r="K361" s="212">
        <f t="shared" si="128"/>
        <v>304.14999999999998</v>
      </c>
      <c r="L361" s="270">
        <v>258.52999999999997</v>
      </c>
      <c r="M361" s="270">
        <f t="shared" si="129"/>
        <v>258.52999999999997</v>
      </c>
      <c r="N361" s="270">
        <f t="shared" si="130"/>
        <v>258.52749999999997</v>
      </c>
      <c r="O361" s="259"/>
      <c r="P361" s="249"/>
      <c r="Q361" s="49">
        <v>2811652090</v>
      </c>
      <c r="R361" s="49" t="s">
        <v>458</v>
      </c>
      <c r="S361" s="49">
        <f t="shared" si="121"/>
        <v>203.46</v>
      </c>
      <c r="T361" s="324">
        <v>207.06</v>
      </c>
      <c r="U361" s="353">
        <v>178.74</v>
      </c>
      <c r="X361" s="49">
        <v>2811652090</v>
      </c>
      <c r="Y361" s="49" t="s">
        <v>458</v>
      </c>
      <c r="Z361" s="324">
        <v>207.06</v>
      </c>
      <c r="AB361" s="401">
        <v>2811615490</v>
      </c>
      <c r="AC361" t="s">
        <v>453</v>
      </c>
      <c r="AD361" s="325">
        <v>136.88</v>
      </c>
    </row>
    <row r="362" spans="2:30">
      <c r="B362" s="210">
        <v>1310072289</v>
      </c>
      <c r="C362" s="220"/>
      <c r="E362" s="211">
        <f t="shared" si="126"/>
        <v>980.74</v>
      </c>
      <c r="F362" s="386">
        <v>833.63</v>
      </c>
      <c r="G362" s="174" t="s">
        <v>487</v>
      </c>
      <c r="H362" s="175" t="s">
        <v>995</v>
      </c>
      <c r="J362" s="49">
        <f t="shared" si="127"/>
        <v>1310072289</v>
      </c>
      <c r="K362" s="212">
        <f t="shared" si="128"/>
        <v>980.74</v>
      </c>
      <c r="L362" s="270">
        <v>833.63</v>
      </c>
      <c r="M362" s="270">
        <f t="shared" si="129"/>
        <v>833.63</v>
      </c>
      <c r="N362" s="270">
        <f t="shared" si="130"/>
        <v>833.62900000000002</v>
      </c>
      <c r="O362" s="259"/>
      <c r="P362" s="249"/>
      <c r="Q362" s="49">
        <v>2811652190</v>
      </c>
      <c r="R362" s="49" t="s">
        <v>459</v>
      </c>
      <c r="S362" s="49">
        <f t="shared" si="121"/>
        <v>180.47</v>
      </c>
      <c r="T362" s="324">
        <v>179.07</v>
      </c>
      <c r="U362" s="353">
        <v>178.78</v>
      </c>
      <c r="X362" s="49">
        <v>2811652190</v>
      </c>
      <c r="Y362" s="49" t="s">
        <v>459</v>
      </c>
      <c r="Z362" s="324">
        <v>179.07</v>
      </c>
      <c r="AB362" s="401">
        <v>2811621080</v>
      </c>
      <c r="AC362" t="s">
        <v>765</v>
      </c>
      <c r="AD362" s="325">
        <v>67.62</v>
      </c>
    </row>
    <row r="363" spans="2:30">
      <c r="B363" s="210">
        <v>1310072293</v>
      </c>
      <c r="C363" s="220"/>
      <c r="E363" s="211">
        <f t="shared" si="126"/>
        <v>613.17999999999995</v>
      </c>
      <c r="F363" s="386">
        <v>521.20000000000005</v>
      </c>
      <c r="G363" s="174" t="s">
        <v>488</v>
      </c>
      <c r="H363" s="175" t="s">
        <v>995</v>
      </c>
      <c r="J363" s="49">
        <f t="shared" si="127"/>
        <v>1310072293</v>
      </c>
      <c r="K363" s="212">
        <f t="shared" si="128"/>
        <v>613.17999999999995</v>
      </c>
      <c r="L363" s="270">
        <v>521.20000000000005</v>
      </c>
      <c r="M363" s="270">
        <f t="shared" si="129"/>
        <v>521.20000000000005</v>
      </c>
      <c r="N363" s="270">
        <f t="shared" si="130"/>
        <v>521.20299999999997</v>
      </c>
      <c r="O363" s="259"/>
      <c r="P363" s="249"/>
      <c r="Q363" s="49">
        <v>2811661490</v>
      </c>
      <c r="R363" s="49" t="s">
        <v>460</v>
      </c>
      <c r="S363" s="49">
        <f t="shared" si="121"/>
        <v>182.04</v>
      </c>
      <c r="T363" s="324">
        <v>139.27000000000001</v>
      </c>
      <c r="U363" s="353">
        <v>179.39</v>
      </c>
      <c r="X363" s="49">
        <v>2811661490</v>
      </c>
      <c r="Y363" s="49" t="s">
        <v>460</v>
      </c>
      <c r="Z363" s="324">
        <v>139.27000000000001</v>
      </c>
      <c r="AB363" s="401">
        <v>2811640790</v>
      </c>
      <c r="AC363" t="s">
        <v>454</v>
      </c>
      <c r="AD363" s="325">
        <v>171.99</v>
      </c>
    </row>
    <row r="364" spans="2:30">
      <c r="B364" s="210">
        <v>1310072294</v>
      </c>
      <c r="C364" s="220"/>
      <c r="E364" s="211">
        <f t="shared" si="126"/>
        <v>744.7</v>
      </c>
      <c r="F364" s="386">
        <v>633</v>
      </c>
      <c r="G364" s="174" t="s">
        <v>1212</v>
      </c>
      <c r="H364" s="175" t="s">
        <v>995</v>
      </c>
      <c r="J364" s="49">
        <f t="shared" si="127"/>
        <v>1310072294</v>
      </c>
      <c r="K364" s="212">
        <f t="shared" si="128"/>
        <v>744.7</v>
      </c>
      <c r="L364" s="270">
        <v>633</v>
      </c>
      <c r="M364" s="270">
        <f t="shared" si="129"/>
        <v>633</v>
      </c>
      <c r="N364" s="270">
        <f t="shared" si="130"/>
        <v>632.995</v>
      </c>
      <c r="O364" s="259"/>
      <c r="P364" s="253"/>
      <c r="Q364" s="49">
        <v>2811661890</v>
      </c>
      <c r="R364" s="49" t="s">
        <v>461</v>
      </c>
      <c r="S364" s="49">
        <f t="shared" si="121"/>
        <v>164.32</v>
      </c>
      <c r="T364" s="324">
        <v>155.41999999999999</v>
      </c>
      <c r="U364" s="353">
        <v>206.73</v>
      </c>
      <c r="X364" s="49">
        <v>2811661890</v>
      </c>
      <c r="Y364" s="49" t="s">
        <v>461</v>
      </c>
      <c r="Z364" s="324">
        <v>155.41999999999999</v>
      </c>
      <c r="AB364" s="401">
        <v>2811646280</v>
      </c>
      <c r="AC364" t="s">
        <v>1676</v>
      </c>
      <c r="AD364" s="325">
        <v>143.62</v>
      </c>
    </row>
    <row r="365" spans="2:30">
      <c r="B365" s="210">
        <v>1310072295</v>
      </c>
      <c r="C365" s="220"/>
      <c r="E365" s="211">
        <f t="shared" si="126"/>
        <v>599.66</v>
      </c>
      <c r="F365" s="386">
        <v>509.71</v>
      </c>
      <c r="G365" s="174" t="s">
        <v>1213</v>
      </c>
      <c r="H365" s="175" t="s">
        <v>995</v>
      </c>
      <c r="J365" s="49">
        <f t="shared" si="127"/>
        <v>1310072295</v>
      </c>
      <c r="K365" s="212">
        <f t="shared" si="128"/>
        <v>599.66</v>
      </c>
      <c r="L365" s="270">
        <v>509.71</v>
      </c>
      <c r="M365" s="270">
        <f t="shared" si="129"/>
        <v>509.71</v>
      </c>
      <c r="N365" s="270">
        <f t="shared" si="130"/>
        <v>509.71099999999996</v>
      </c>
      <c r="O365" s="259"/>
      <c r="P365" s="253"/>
      <c r="Q365" s="49">
        <v>2811662800</v>
      </c>
      <c r="R365" s="49" t="s">
        <v>766</v>
      </c>
      <c r="S365" s="49">
        <f t="shared" si="121"/>
        <v>99.87</v>
      </c>
      <c r="T365" s="324">
        <v>88.38</v>
      </c>
      <c r="U365" s="353">
        <v>178.78</v>
      </c>
      <c r="X365" s="49">
        <v>2811662800</v>
      </c>
      <c r="Y365" s="49" t="s">
        <v>766</v>
      </c>
      <c r="Z365" s="324">
        <v>88.38</v>
      </c>
      <c r="AB365" s="401">
        <v>2811650790</v>
      </c>
      <c r="AC365" t="s">
        <v>455</v>
      </c>
      <c r="AD365" s="325">
        <v>184.33</v>
      </c>
    </row>
    <row r="366" spans="2:30">
      <c r="B366" s="210">
        <v>1310072373</v>
      </c>
      <c r="C366" s="220"/>
      <c r="E366" s="211">
        <f t="shared" si="126"/>
        <v>592.29999999999995</v>
      </c>
      <c r="F366" s="386">
        <v>503.46</v>
      </c>
      <c r="G366" s="174" t="s">
        <v>1214</v>
      </c>
      <c r="H366" s="175" t="s">
        <v>995</v>
      </c>
      <c r="J366" s="49">
        <f t="shared" si="127"/>
        <v>1310072373</v>
      </c>
      <c r="K366" s="212">
        <f t="shared" si="128"/>
        <v>592.29999999999995</v>
      </c>
      <c r="L366" s="270">
        <v>503.46</v>
      </c>
      <c r="M366" s="270">
        <f t="shared" si="129"/>
        <v>503.46</v>
      </c>
      <c r="N366" s="270">
        <f t="shared" si="130"/>
        <v>503.45499999999993</v>
      </c>
      <c r="O366" s="259"/>
      <c r="P366" s="253"/>
      <c r="Q366" s="49">
        <v>2811662890</v>
      </c>
      <c r="R366" s="49" t="s">
        <v>1363</v>
      </c>
      <c r="S366" s="49">
        <f t="shared" si="121"/>
        <v>53.7</v>
      </c>
      <c r="T366" s="324">
        <v>49.84</v>
      </c>
      <c r="U366" s="353">
        <v>139.05000000000001</v>
      </c>
      <c r="X366" s="49">
        <v>2811662890</v>
      </c>
      <c r="Y366" s="49" t="s">
        <v>1363</v>
      </c>
      <c r="Z366" s="324">
        <v>49.84</v>
      </c>
      <c r="AB366" s="401">
        <v>2811650990</v>
      </c>
      <c r="AC366" t="s">
        <v>456</v>
      </c>
      <c r="AD366" s="325">
        <v>179.83</v>
      </c>
    </row>
    <row r="367" spans="2:30">
      <c r="B367" s="210">
        <v>1310072374</v>
      </c>
      <c r="C367" s="220"/>
      <c r="E367" s="211">
        <f t="shared" si="126"/>
        <v>707.55</v>
      </c>
      <c r="F367" s="386">
        <v>601.41999999999996</v>
      </c>
      <c r="G367" s="174" t="s">
        <v>1215</v>
      </c>
      <c r="H367" s="175" t="s">
        <v>995</v>
      </c>
      <c r="J367" s="49">
        <f t="shared" si="127"/>
        <v>1310072374</v>
      </c>
      <c r="K367" s="212">
        <f t="shared" si="128"/>
        <v>707.55</v>
      </c>
      <c r="L367" s="270">
        <v>601.41999999999996</v>
      </c>
      <c r="M367" s="270">
        <f t="shared" si="129"/>
        <v>601.41999999999996</v>
      </c>
      <c r="N367" s="270">
        <f t="shared" si="130"/>
        <v>601.4174999999999</v>
      </c>
      <c r="O367" s="259"/>
      <c r="P367" s="249"/>
      <c r="Q367" s="49">
        <v>2811665390</v>
      </c>
      <c r="R367" s="49" t="s">
        <v>462</v>
      </c>
      <c r="S367" s="49">
        <f t="shared" si="121"/>
        <v>541.5</v>
      </c>
      <c r="T367" s="324">
        <v>551.08000000000004</v>
      </c>
      <c r="U367" s="353">
        <v>157.77000000000001</v>
      </c>
      <c r="X367" s="49">
        <v>2811665390</v>
      </c>
      <c r="Y367" s="49" t="s">
        <v>462</v>
      </c>
      <c r="Z367" s="324">
        <v>551.08000000000004</v>
      </c>
      <c r="AB367" s="401">
        <v>2811651890</v>
      </c>
      <c r="AC367" t="s">
        <v>457</v>
      </c>
      <c r="AD367" s="325">
        <v>164.32</v>
      </c>
    </row>
    <row r="368" spans="2:30">
      <c r="B368" s="210">
        <v>1310072296</v>
      </c>
      <c r="C368" s="220"/>
      <c r="E368" s="211">
        <f t="shared" si="126"/>
        <v>85.38</v>
      </c>
      <c r="F368" s="386">
        <v>72.569999999999993</v>
      </c>
      <c r="G368" s="174" t="s">
        <v>1216</v>
      </c>
      <c r="H368" s="175" t="s">
        <v>995</v>
      </c>
      <c r="J368" s="49">
        <f t="shared" si="127"/>
        <v>1310072296</v>
      </c>
      <c r="K368" s="212">
        <f t="shared" si="128"/>
        <v>85.38</v>
      </c>
      <c r="L368" s="270">
        <v>72.569999999999993</v>
      </c>
      <c r="M368" s="270">
        <f t="shared" si="129"/>
        <v>72.569999999999993</v>
      </c>
      <c r="N368" s="270">
        <f t="shared" si="130"/>
        <v>72.572999999999993</v>
      </c>
      <c r="O368" s="259"/>
      <c r="P368" s="249"/>
      <c r="Q368" s="49">
        <v>2811700000</v>
      </c>
      <c r="R368" s="49" t="s">
        <v>767</v>
      </c>
      <c r="S368" s="49">
        <f t="shared" si="121"/>
        <v>315.56</v>
      </c>
      <c r="T368" s="324">
        <v>354.06</v>
      </c>
      <c r="U368" s="353">
        <v>88.38</v>
      </c>
      <c r="X368" s="49">
        <v>2811700000</v>
      </c>
      <c r="Y368" s="49" t="s">
        <v>767</v>
      </c>
      <c r="Z368" s="324">
        <v>354.06</v>
      </c>
      <c r="AB368" s="401">
        <v>2811652090</v>
      </c>
      <c r="AC368" t="s">
        <v>458</v>
      </c>
      <c r="AD368" s="325">
        <v>203.46</v>
      </c>
    </row>
    <row r="369" spans="2:30">
      <c r="B369" s="210">
        <v>1310072297</v>
      </c>
      <c r="C369" s="220"/>
      <c r="E369" s="211">
        <f t="shared" si="126"/>
        <v>81.34</v>
      </c>
      <c r="F369" s="386">
        <v>69.14</v>
      </c>
      <c r="G369" s="174" t="s">
        <v>492</v>
      </c>
      <c r="H369" s="175" t="s">
        <v>995</v>
      </c>
      <c r="J369" s="49">
        <f t="shared" si="127"/>
        <v>1310072297</v>
      </c>
      <c r="K369" s="212">
        <f t="shared" si="128"/>
        <v>81.34</v>
      </c>
      <c r="L369" s="270">
        <v>69.14</v>
      </c>
      <c r="M369" s="270">
        <f t="shared" si="129"/>
        <v>69.14</v>
      </c>
      <c r="N369" s="270">
        <f t="shared" si="130"/>
        <v>69.138999999999996</v>
      </c>
      <c r="O369" s="259"/>
      <c r="P369" s="253"/>
      <c r="Q369" s="49">
        <v>2811700290</v>
      </c>
      <c r="R369" s="49" t="s">
        <v>463</v>
      </c>
      <c r="S369" s="49">
        <f t="shared" si="121"/>
        <v>111.81</v>
      </c>
      <c r="T369" s="324">
        <v>118.53</v>
      </c>
      <c r="U369" s="353">
        <v>50.68</v>
      </c>
      <c r="X369" s="49">
        <v>2811700290</v>
      </c>
      <c r="Y369" s="49" t="s">
        <v>463</v>
      </c>
      <c r="Z369" s="324">
        <v>118.53</v>
      </c>
      <c r="AB369" s="401">
        <v>2811652190</v>
      </c>
      <c r="AC369" t="s">
        <v>459</v>
      </c>
      <c r="AD369" s="325">
        <v>180.47</v>
      </c>
    </row>
    <row r="370" spans="2:30">
      <c r="B370" s="210">
        <v>1310072290</v>
      </c>
      <c r="C370" s="220"/>
      <c r="E370" s="211">
        <f t="shared" si="126"/>
        <v>40.57</v>
      </c>
      <c r="F370" s="386">
        <v>34.479999999999997</v>
      </c>
      <c r="G370" s="174" t="s">
        <v>1016</v>
      </c>
      <c r="H370" s="175" t="s">
        <v>995</v>
      </c>
      <c r="J370" s="49">
        <f t="shared" si="127"/>
        <v>1310072290</v>
      </c>
      <c r="K370" s="212">
        <f t="shared" si="128"/>
        <v>40.57</v>
      </c>
      <c r="L370" s="270">
        <v>34.479999999999997</v>
      </c>
      <c r="M370" s="270">
        <f t="shared" si="129"/>
        <v>34.479999999999997</v>
      </c>
      <c r="N370" s="270">
        <f t="shared" si="130"/>
        <v>34.484499999999997</v>
      </c>
      <c r="O370" s="259"/>
      <c r="P370" s="253"/>
      <c r="Q370" s="49">
        <v>2811700390</v>
      </c>
      <c r="R370" s="49" t="s">
        <v>464</v>
      </c>
      <c r="S370" s="49">
        <f t="shared" si="121"/>
        <v>155.93</v>
      </c>
      <c r="T370" s="324">
        <v>163.31</v>
      </c>
      <c r="U370" s="353">
        <v>559.44000000000005</v>
      </c>
      <c r="X370" s="49">
        <v>2811700390</v>
      </c>
      <c r="Y370" s="49" t="s">
        <v>464</v>
      </c>
      <c r="Z370" s="324">
        <v>163.31</v>
      </c>
      <c r="AB370" s="401">
        <v>2811661490</v>
      </c>
      <c r="AC370" t="s">
        <v>460</v>
      </c>
      <c r="AD370" s="325">
        <v>182.04</v>
      </c>
    </row>
    <row r="371" spans="2:30">
      <c r="B371" s="210">
        <v>1310072292</v>
      </c>
      <c r="C371" s="220"/>
      <c r="E371" s="211">
        <f t="shared" si="126"/>
        <v>46.74</v>
      </c>
      <c r="F371" s="386">
        <v>39.729999999999997</v>
      </c>
      <c r="G371" s="174" t="s">
        <v>1217</v>
      </c>
      <c r="H371" s="175" t="s">
        <v>995</v>
      </c>
      <c r="J371" s="49">
        <f t="shared" si="127"/>
        <v>1310072292</v>
      </c>
      <c r="K371" s="212">
        <f t="shared" si="128"/>
        <v>46.74</v>
      </c>
      <c r="L371" s="270">
        <v>39.729999999999997</v>
      </c>
      <c r="M371" s="270">
        <f t="shared" si="129"/>
        <v>39.729999999999997</v>
      </c>
      <c r="N371" s="270">
        <f t="shared" si="130"/>
        <v>39.728999999999999</v>
      </c>
      <c r="O371" s="259"/>
      <c r="P371" s="249"/>
      <c r="Q371" s="49">
        <v>2811700490</v>
      </c>
      <c r="R371" s="49" t="s">
        <v>465</v>
      </c>
      <c r="S371" s="49">
        <f t="shared" si="121"/>
        <v>170.9</v>
      </c>
      <c r="T371" s="324">
        <v>173.93</v>
      </c>
      <c r="U371" s="353">
        <v>359.28</v>
      </c>
      <c r="X371" s="49">
        <v>2811700490</v>
      </c>
      <c r="Y371" s="49" t="s">
        <v>465</v>
      </c>
      <c r="Z371" s="324">
        <v>173.93</v>
      </c>
      <c r="AB371" s="401">
        <v>2811661890</v>
      </c>
      <c r="AC371" t="s">
        <v>461</v>
      </c>
      <c r="AD371" s="325">
        <v>164.32</v>
      </c>
    </row>
    <row r="372" spans="2:30">
      <c r="B372" s="210">
        <v>1310256082</v>
      </c>
      <c r="C372" s="220"/>
      <c r="E372" s="211">
        <f t="shared" si="126"/>
        <v>46.36</v>
      </c>
      <c r="F372" s="386">
        <v>39.409999999999997</v>
      </c>
      <c r="G372" s="174" t="s">
        <v>1218</v>
      </c>
      <c r="H372" s="175" t="s">
        <v>995</v>
      </c>
      <c r="J372" s="49">
        <f t="shared" si="127"/>
        <v>1310256082</v>
      </c>
      <c r="K372" s="212">
        <f t="shared" si="128"/>
        <v>46.36</v>
      </c>
      <c r="L372" s="270">
        <v>39.409999999999997</v>
      </c>
      <c r="M372" s="270">
        <f t="shared" si="129"/>
        <v>39.409999999999997</v>
      </c>
      <c r="N372" s="270">
        <f t="shared" si="130"/>
        <v>39.405999999999999</v>
      </c>
      <c r="O372" s="259"/>
      <c r="P372" s="253"/>
      <c r="Q372" s="49">
        <v>2811700590</v>
      </c>
      <c r="R372" s="49" t="s">
        <v>466</v>
      </c>
      <c r="S372" s="49">
        <f t="shared" si="121"/>
        <v>200.85</v>
      </c>
      <c r="T372" s="324">
        <v>233.15</v>
      </c>
      <c r="U372" s="353">
        <v>119.12</v>
      </c>
      <c r="X372" s="49">
        <v>2811700590</v>
      </c>
      <c r="Y372" s="49" t="s">
        <v>466</v>
      </c>
      <c r="Z372" s="324">
        <v>233.15</v>
      </c>
      <c r="AB372" s="401">
        <v>2811662800</v>
      </c>
      <c r="AC372" t="s">
        <v>766</v>
      </c>
      <c r="AD372" s="325">
        <v>99.87</v>
      </c>
    </row>
    <row r="373" spans="2:30">
      <c r="B373" s="210">
        <v>1310256514</v>
      </c>
      <c r="C373" s="220"/>
      <c r="E373" s="211">
        <f t="shared" si="126"/>
        <v>37.83</v>
      </c>
      <c r="F373" s="386">
        <v>32.159999999999997</v>
      </c>
      <c r="G373" s="174" t="s">
        <v>1219</v>
      </c>
      <c r="H373" s="175" t="s">
        <v>995</v>
      </c>
      <c r="J373" s="49">
        <f t="shared" si="127"/>
        <v>1310256514</v>
      </c>
      <c r="K373" s="212">
        <f t="shared" si="128"/>
        <v>37.83</v>
      </c>
      <c r="L373" s="270">
        <v>32.159999999999997</v>
      </c>
      <c r="M373" s="270">
        <f t="shared" si="129"/>
        <v>32.159999999999997</v>
      </c>
      <c r="N373" s="270">
        <f t="shared" si="130"/>
        <v>32.155499999999996</v>
      </c>
      <c r="O373" s="259"/>
      <c r="P373" s="249"/>
      <c r="Q373" s="49">
        <v>2811700690</v>
      </c>
      <c r="R373" s="49" t="s">
        <v>467</v>
      </c>
      <c r="S373" s="49">
        <f t="shared" si="121"/>
        <v>89.94</v>
      </c>
      <c r="T373" s="324">
        <v>136.63</v>
      </c>
      <c r="U373" s="353">
        <v>164.12</v>
      </c>
      <c r="X373" s="49">
        <v>2811700690</v>
      </c>
      <c r="Y373" s="49" t="s">
        <v>467</v>
      </c>
      <c r="Z373" s="324">
        <v>136.63</v>
      </c>
      <c r="AB373" s="401">
        <v>2811662890</v>
      </c>
      <c r="AC373" t="s">
        <v>1363</v>
      </c>
      <c r="AD373" s="402">
        <v>53.7</v>
      </c>
    </row>
    <row r="374" spans="2:30">
      <c r="B374" s="210">
        <v>1310256325</v>
      </c>
      <c r="C374" s="220"/>
      <c r="E374" s="211">
        <f t="shared" si="126"/>
        <v>34.75</v>
      </c>
      <c r="F374" s="386">
        <v>29.54</v>
      </c>
      <c r="G374" s="174" t="s">
        <v>511</v>
      </c>
      <c r="H374" s="175" t="s">
        <v>995</v>
      </c>
      <c r="J374" s="49">
        <f t="shared" si="127"/>
        <v>1310256325</v>
      </c>
      <c r="K374" s="212">
        <f t="shared" si="128"/>
        <v>34.75</v>
      </c>
      <c r="L374" s="270">
        <v>29.54</v>
      </c>
      <c r="M374" s="270">
        <f t="shared" si="129"/>
        <v>29.54</v>
      </c>
      <c r="N374" s="270">
        <f t="shared" si="130"/>
        <v>29.537499999999998</v>
      </c>
      <c r="O374" s="259"/>
      <c r="P374" s="249"/>
      <c r="Q374" s="49">
        <v>2811701280</v>
      </c>
      <c r="R374" s="49" t="s">
        <v>768</v>
      </c>
      <c r="S374" s="49">
        <f t="shared" si="121"/>
        <v>89.94</v>
      </c>
      <c r="T374" s="324">
        <v>152.94</v>
      </c>
      <c r="U374" s="353">
        <v>176.55</v>
      </c>
      <c r="X374" s="49">
        <v>2811701280</v>
      </c>
      <c r="Y374" s="49" t="s">
        <v>768</v>
      </c>
      <c r="Z374" s="324">
        <v>152.94</v>
      </c>
      <c r="AB374" s="401">
        <v>2811665390</v>
      </c>
      <c r="AC374" t="s">
        <v>462</v>
      </c>
      <c r="AD374" s="325">
        <v>541.5</v>
      </c>
    </row>
    <row r="375" spans="2:30">
      <c r="B375" s="210">
        <v>1310201169</v>
      </c>
      <c r="C375" s="220"/>
      <c r="E375" s="211">
        <f t="shared" si="126"/>
        <v>15.92</v>
      </c>
      <c r="F375" s="386">
        <v>13.53</v>
      </c>
      <c r="G375" s="174" t="s">
        <v>1220</v>
      </c>
      <c r="H375" s="175" t="s">
        <v>995</v>
      </c>
      <c r="J375" s="49">
        <f t="shared" si="127"/>
        <v>1310201169</v>
      </c>
      <c r="K375" s="212">
        <f t="shared" si="128"/>
        <v>15.92</v>
      </c>
      <c r="L375" s="270">
        <v>13.53</v>
      </c>
      <c r="M375" s="270">
        <f t="shared" si="129"/>
        <v>13.53</v>
      </c>
      <c r="N375" s="270">
        <f t="shared" si="130"/>
        <v>13.532</v>
      </c>
      <c r="O375" s="259"/>
      <c r="P375" s="249"/>
      <c r="Q375" s="49">
        <v>2811702800</v>
      </c>
      <c r="R375" s="49" t="s">
        <v>589</v>
      </c>
      <c r="S375" s="49">
        <f t="shared" si="121"/>
        <v>35.4</v>
      </c>
      <c r="T375" s="324">
        <v>37.200000000000003</v>
      </c>
      <c r="U375" s="353">
        <v>234.32</v>
      </c>
      <c r="X375" s="49">
        <v>2811702800</v>
      </c>
      <c r="Y375" s="49" t="s">
        <v>589</v>
      </c>
      <c r="Z375" s="324">
        <v>37.200000000000003</v>
      </c>
      <c r="AB375" s="401">
        <v>2811700000</v>
      </c>
      <c r="AC375" t="s">
        <v>767</v>
      </c>
      <c r="AD375" s="325">
        <v>315.56</v>
      </c>
    </row>
    <row r="376" spans="2:30">
      <c r="B376" s="210">
        <v>1310072403</v>
      </c>
      <c r="C376" s="220"/>
      <c r="E376" s="211">
        <f t="shared" si="126"/>
        <v>10.61</v>
      </c>
      <c r="F376" s="386">
        <v>9.02</v>
      </c>
      <c r="G376" s="174" t="s">
        <v>498</v>
      </c>
      <c r="H376" s="175" t="s">
        <v>995</v>
      </c>
      <c r="J376" s="49">
        <f t="shared" si="127"/>
        <v>1310072403</v>
      </c>
      <c r="K376" s="212">
        <f t="shared" si="128"/>
        <v>10.61</v>
      </c>
      <c r="L376" s="270">
        <v>9.02</v>
      </c>
      <c r="M376" s="270">
        <f t="shared" si="129"/>
        <v>9.02</v>
      </c>
      <c r="N376" s="270">
        <f t="shared" si="130"/>
        <v>9.0184999999999995</v>
      </c>
      <c r="O376" s="259"/>
      <c r="P376" s="249"/>
      <c r="Q376" s="49">
        <v>2811702890</v>
      </c>
      <c r="R376" s="49" t="s">
        <v>1732</v>
      </c>
      <c r="S376" s="49">
        <f t="shared" si="121"/>
        <v>49.47</v>
      </c>
      <c r="T376" s="324">
        <v>30.81</v>
      </c>
      <c r="U376" s="353">
        <v>138.68</v>
      </c>
      <c r="X376" s="49">
        <v>2811702890</v>
      </c>
      <c r="Y376" s="49" t="s">
        <v>1732</v>
      </c>
      <c r="Z376" s="324">
        <v>30.81</v>
      </c>
      <c r="AB376" s="401">
        <v>2811700290</v>
      </c>
      <c r="AC376" t="s">
        <v>463</v>
      </c>
      <c r="AD376" s="325">
        <v>111.81</v>
      </c>
    </row>
    <row r="377" spans="2:30">
      <c r="B377" s="210">
        <v>1310203228</v>
      </c>
      <c r="C377" s="220"/>
      <c r="E377" s="211">
        <f t="shared" si="126"/>
        <v>5.96</v>
      </c>
      <c r="F377" s="386">
        <v>5.07</v>
      </c>
      <c r="G377" s="174" t="s">
        <v>1221</v>
      </c>
      <c r="H377" s="175" t="s">
        <v>995</v>
      </c>
      <c r="J377" s="49">
        <f t="shared" si="127"/>
        <v>1310203228</v>
      </c>
      <c r="K377" s="212">
        <f t="shared" si="128"/>
        <v>5.96</v>
      </c>
      <c r="L377" s="270">
        <v>5.07</v>
      </c>
      <c r="M377" s="270">
        <f t="shared" si="129"/>
        <v>5.07</v>
      </c>
      <c r="N377" s="270">
        <f t="shared" si="130"/>
        <v>5.0659999999999998</v>
      </c>
      <c r="O377" s="259"/>
      <c r="P377" s="249"/>
      <c r="Q377" s="49">
        <v>2811705190</v>
      </c>
      <c r="R377" s="49" t="s">
        <v>468</v>
      </c>
      <c r="S377" s="49">
        <f t="shared" si="121"/>
        <v>655.14</v>
      </c>
      <c r="T377" s="324">
        <v>699.77</v>
      </c>
      <c r="U377" s="353">
        <v>153.61000000000001</v>
      </c>
      <c r="X377" s="49">
        <v>2811705190</v>
      </c>
      <c r="Y377" s="49" t="s">
        <v>468</v>
      </c>
      <c r="Z377" s="324">
        <v>699.77</v>
      </c>
      <c r="AB377" s="401">
        <v>2811700390</v>
      </c>
      <c r="AC377" t="s">
        <v>464</v>
      </c>
      <c r="AD377" s="325">
        <v>155.93</v>
      </c>
    </row>
    <row r="378" spans="2:30">
      <c r="B378" s="210">
        <v>1312100325</v>
      </c>
      <c r="C378" s="220"/>
      <c r="E378" s="211">
        <f t="shared" si="126"/>
        <v>3.77</v>
      </c>
      <c r="F378" s="386">
        <v>3.2</v>
      </c>
      <c r="G378" s="174" t="s">
        <v>1222</v>
      </c>
      <c r="H378" s="175" t="s">
        <v>995</v>
      </c>
      <c r="J378" s="49">
        <f t="shared" si="127"/>
        <v>1312100325</v>
      </c>
      <c r="K378" s="212">
        <f t="shared" si="128"/>
        <v>3.77</v>
      </c>
      <c r="L378" s="270">
        <v>3.2</v>
      </c>
      <c r="M378" s="270">
        <f t="shared" si="129"/>
        <v>3.2</v>
      </c>
      <c r="N378" s="270">
        <f t="shared" si="130"/>
        <v>3.2044999999999999</v>
      </c>
      <c r="O378" s="259"/>
      <c r="P378" s="249"/>
      <c r="Q378" s="49">
        <v>2811706100</v>
      </c>
      <c r="R378" s="49" t="s">
        <v>1381</v>
      </c>
      <c r="S378" s="49">
        <f t="shared" si="121"/>
        <v>415.76</v>
      </c>
      <c r="T378" s="324">
        <v>423.12</v>
      </c>
      <c r="U378" s="353">
        <v>37.200000000000003</v>
      </c>
      <c r="X378" s="49">
        <v>2811706100</v>
      </c>
      <c r="Y378" s="49" t="s">
        <v>1381</v>
      </c>
      <c r="Z378" s="324">
        <v>423.12</v>
      </c>
      <c r="AB378" s="401">
        <v>2811700490</v>
      </c>
      <c r="AC378" t="s">
        <v>465</v>
      </c>
      <c r="AD378" s="325">
        <v>170.9</v>
      </c>
    </row>
    <row r="379" spans="2:30">
      <c r="B379" s="210">
        <v>1312100326</v>
      </c>
      <c r="C379" s="220"/>
      <c r="E379" s="211">
        <f t="shared" si="126"/>
        <v>3.8</v>
      </c>
      <c r="F379" s="386">
        <v>3.23</v>
      </c>
      <c r="G379" s="174" t="s">
        <v>1223</v>
      </c>
      <c r="H379" s="175" t="s">
        <v>995</v>
      </c>
      <c r="J379" s="49">
        <f t="shared" si="127"/>
        <v>1312100326</v>
      </c>
      <c r="K379" s="212">
        <f t="shared" si="128"/>
        <v>3.8</v>
      </c>
      <c r="L379" s="270">
        <v>3.23</v>
      </c>
      <c r="M379" s="270">
        <f t="shared" si="129"/>
        <v>3.23</v>
      </c>
      <c r="N379" s="270">
        <f t="shared" si="130"/>
        <v>3.23</v>
      </c>
      <c r="O379" s="259"/>
      <c r="P379" s="249"/>
      <c r="Q379" s="49">
        <v>2811706200</v>
      </c>
      <c r="R379" s="49" t="s">
        <v>1383</v>
      </c>
      <c r="S379" s="49">
        <f t="shared" si="121"/>
        <v>415.76</v>
      </c>
      <c r="T379" s="324">
        <v>423.12</v>
      </c>
      <c r="U379" s="353">
        <v>32.049999999999997</v>
      </c>
      <c r="X379" s="49">
        <v>2811706200</v>
      </c>
      <c r="Y379" s="49" t="s">
        <v>1383</v>
      </c>
      <c r="Z379" s="324">
        <v>423.12</v>
      </c>
      <c r="AB379" s="401">
        <v>2811700590</v>
      </c>
      <c r="AC379" t="s">
        <v>466</v>
      </c>
      <c r="AD379" s="325">
        <v>200.85</v>
      </c>
    </row>
    <row r="380" spans="2:30">
      <c r="B380" s="210">
        <v>1312100335</v>
      </c>
      <c r="C380" s="220"/>
      <c r="E380" s="211">
        <f t="shared" si="126"/>
        <v>17.23</v>
      </c>
      <c r="F380" s="386">
        <v>14.65</v>
      </c>
      <c r="G380" s="174" t="s">
        <v>1224</v>
      </c>
      <c r="H380" s="175" t="s">
        <v>995</v>
      </c>
      <c r="J380" s="49">
        <f t="shared" si="127"/>
        <v>1312100335</v>
      </c>
      <c r="K380" s="212">
        <f t="shared" si="128"/>
        <v>17.23</v>
      </c>
      <c r="L380" s="270">
        <v>14.65</v>
      </c>
      <c r="M380" s="270">
        <f t="shared" si="129"/>
        <v>14.65</v>
      </c>
      <c r="N380" s="270">
        <f t="shared" si="130"/>
        <v>14.6455</v>
      </c>
      <c r="O380" s="259"/>
      <c r="P380" s="249"/>
      <c r="Q380" s="49">
        <v>2811711080</v>
      </c>
      <c r="R380" s="49" t="s">
        <v>769</v>
      </c>
      <c r="S380" s="49">
        <f t="shared" si="121"/>
        <v>87.07</v>
      </c>
      <c r="T380" s="324">
        <v>128.41</v>
      </c>
      <c r="U380" s="353">
        <v>710.38</v>
      </c>
      <c r="X380" s="49">
        <v>2811711080</v>
      </c>
      <c r="Y380" s="49" t="s">
        <v>769</v>
      </c>
      <c r="Z380" s="324">
        <v>128.41</v>
      </c>
      <c r="AB380" s="401">
        <v>2811700690</v>
      </c>
      <c r="AC380" t="s">
        <v>467</v>
      </c>
      <c r="AD380" s="325">
        <v>89.94</v>
      </c>
    </row>
    <row r="381" spans="2:30">
      <c r="B381" s="210">
        <v>1310072276</v>
      </c>
      <c r="C381" s="220"/>
      <c r="E381" s="211">
        <f t="shared" si="126"/>
        <v>3.2</v>
      </c>
      <c r="F381" s="386">
        <v>2.72</v>
      </c>
      <c r="G381" s="174" t="s">
        <v>1225</v>
      </c>
      <c r="H381" s="175" t="s">
        <v>995</v>
      </c>
      <c r="J381" s="49">
        <f t="shared" si="127"/>
        <v>1310072276</v>
      </c>
      <c r="K381" s="212">
        <f t="shared" si="128"/>
        <v>3.2</v>
      </c>
      <c r="L381" s="270">
        <v>2.72</v>
      </c>
      <c r="M381" s="270">
        <f t="shared" si="129"/>
        <v>2.72</v>
      </c>
      <c r="N381" s="270">
        <f t="shared" si="130"/>
        <v>2.72</v>
      </c>
      <c r="O381" s="259"/>
      <c r="P381" s="253"/>
      <c r="Q381" s="49">
        <v>2811711280</v>
      </c>
      <c r="R381" s="49" t="s">
        <v>770</v>
      </c>
      <c r="S381" s="49">
        <f t="shared" si="121"/>
        <v>100.65</v>
      </c>
      <c r="T381" s="324">
        <v>186.78</v>
      </c>
      <c r="U381" s="353">
        <v>379.51</v>
      </c>
      <c r="X381" s="49">
        <v>2811711280</v>
      </c>
      <c r="Y381" s="49" t="s">
        <v>770</v>
      </c>
      <c r="Z381" s="324">
        <v>186.78</v>
      </c>
      <c r="AB381" s="401">
        <v>2811701280</v>
      </c>
      <c r="AC381" t="s">
        <v>768</v>
      </c>
      <c r="AD381" s="325">
        <v>89.94</v>
      </c>
    </row>
    <row r="382" spans="2:30">
      <c r="B382" s="210">
        <v>1310073077</v>
      </c>
      <c r="C382" s="220"/>
      <c r="E382" s="211">
        <f t="shared" si="126"/>
        <v>20.329999999999998</v>
      </c>
      <c r="F382" s="386">
        <v>17.28</v>
      </c>
      <c r="G382" s="174" t="s">
        <v>1226</v>
      </c>
      <c r="H382" s="175" t="s">
        <v>995</v>
      </c>
      <c r="J382" s="49">
        <f t="shared" si="127"/>
        <v>1310073077</v>
      </c>
      <c r="K382" s="212">
        <f t="shared" si="128"/>
        <v>20.329999999999998</v>
      </c>
      <c r="L382" s="270">
        <v>17.28</v>
      </c>
      <c r="M382" s="270">
        <f t="shared" si="129"/>
        <v>17.28</v>
      </c>
      <c r="N382" s="270">
        <f t="shared" si="130"/>
        <v>17.280499999999996</v>
      </c>
      <c r="O382" s="259"/>
      <c r="P382" s="249"/>
      <c r="Q382" s="49">
        <v>2811712220</v>
      </c>
      <c r="R382" s="49" t="s">
        <v>771</v>
      </c>
      <c r="S382" s="49">
        <f t="shared" si="121"/>
        <v>184.05</v>
      </c>
      <c r="T382" s="324">
        <v>162.88</v>
      </c>
      <c r="U382" s="353">
        <v>379.51</v>
      </c>
      <c r="X382" s="49">
        <v>2811712220</v>
      </c>
      <c r="Y382" s="49" t="s">
        <v>771</v>
      </c>
      <c r="Z382" s="324">
        <v>162.88</v>
      </c>
      <c r="AB382" s="401">
        <v>2811702800</v>
      </c>
      <c r="AC382" t="s">
        <v>589</v>
      </c>
      <c r="AD382" s="402">
        <v>35.4</v>
      </c>
    </row>
    <row r="383" spans="2:30">
      <c r="B383" s="210">
        <v>1312100950</v>
      </c>
      <c r="C383" s="220"/>
      <c r="E383" s="211">
        <f t="shared" si="126"/>
        <v>223.86</v>
      </c>
      <c r="F383" s="386">
        <v>190.28</v>
      </c>
      <c r="G383" s="174" t="s">
        <v>1227</v>
      </c>
      <c r="H383" s="175" t="s">
        <v>995</v>
      </c>
      <c r="J383" s="49">
        <f t="shared" si="127"/>
        <v>1312100950</v>
      </c>
      <c r="K383" s="212">
        <f t="shared" si="128"/>
        <v>223.86</v>
      </c>
      <c r="L383" s="270">
        <v>190.28</v>
      </c>
      <c r="M383" s="270">
        <f t="shared" si="129"/>
        <v>190.28</v>
      </c>
      <c r="N383" s="270">
        <f t="shared" si="130"/>
        <v>190.28100000000001</v>
      </c>
      <c r="O383" s="259"/>
      <c r="P383" s="249"/>
      <c r="Q383" s="49">
        <v>2811712880</v>
      </c>
      <c r="R383" s="49" t="s">
        <v>772</v>
      </c>
      <c r="S383" s="49">
        <f t="shared" si="121"/>
        <v>138.74</v>
      </c>
      <c r="T383" s="324">
        <v>132.16</v>
      </c>
      <c r="U383" s="353">
        <v>128.97999999999999</v>
      </c>
      <c r="X383" s="49">
        <v>2811712880</v>
      </c>
      <c r="Y383" s="49" t="s">
        <v>772</v>
      </c>
      <c r="Z383" s="324">
        <v>132.16</v>
      </c>
      <c r="AB383" s="401">
        <v>2811702890</v>
      </c>
      <c r="AC383" t="s">
        <v>1732</v>
      </c>
      <c r="AD383" s="402">
        <v>49.47</v>
      </c>
    </row>
    <row r="384" spans="2:30">
      <c r="B384" s="210">
        <v>1312100951</v>
      </c>
      <c r="C384" s="220"/>
      <c r="E384" s="211">
        <f t="shared" si="126"/>
        <v>258.20999999999998</v>
      </c>
      <c r="F384" s="386">
        <v>219.48</v>
      </c>
      <c r="G384" s="174" t="s">
        <v>1228</v>
      </c>
      <c r="H384" s="175" t="s">
        <v>995</v>
      </c>
      <c r="J384" s="49">
        <f t="shared" si="127"/>
        <v>1312100951</v>
      </c>
      <c r="K384" s="212">
        <f t="shared" si="128"/>
        <v>258.20999999999998</v>
      </c>
      <c r="L384" s="270">
        <v>219.48</v>
      </c>
      <c r="M384" s="270">
        <f t="shared" si="129"/>
        <v>219.48</v>
      </c>
      <c r="N384" s="270">
        <f t="shared" si="130"/>
        <v>219.47849999999997</v>
      </c>
      <c r="O384" s="259"/>
      <c r="P384" s="253"/>
      <c r="Q384" s="49">
        <v>2811715490</v>
      </c>
      <c r="R384" s="49" t="s">
        <v>469</v>
      </c>
      <c r="S384" s="49">
        <f t="shared" si="121"/>
        <v>184.05</v>
      </c>
      <c r="T384" s="324">
        <v>233.07</v>
      </c>
      <c r="U384" s="353">
        <v>187.59</v>
      </c>
      <c r="X384" s="49">
        <v>2811715490</v>
      </c>
      <c r="Y384" s="49" t="s">
        <v>469</v>
      </c>
      <c r="Z384" s="324">
        <v>233.07</v>
      </c>
      <c r="AB384" s="401">
        <v>2811705190</v>
      </c>
      <c r="AC384" t="s">
        <v>468</v>
      </c>
      <c r="AD384" s="325">
        <v>655.14</v>
      </c>
    </row>
    <row r="385" spans="2:30">
      <c r="B385" s="210">
        <v>1312100952</v>
      </c>
      <c r="C385" s="220"/>
      <c r="E385" s="211">
        <f t="shared" si="126"/>
        <v>276.66000000000003</v>
      </c>
      <c r="F385" s="386">
        <v>235.16</v>
      </c>
      <c r="G385" s="174" t="s">
        <v>1229</v>
      </c>
      <c r="H385" s="175" t="s">
        <v>995</v>
      </c>
      <c r="J385" s="49">
        <f t="shared" si="127"/>
        <v>1312100952</v>
      </c>
      <c r="K385" s="212">
        <f t="shared" si="128"/>
        <v>276.66000000000003</v>
      </c>
      <c r="L385" s="270">
        <v>235.16</v>
      </c>
      <c r="M385" s="270">
        <f t="shared" si="129"/>
        <v>235.16</v>
      </c>
      <c r="N385" s="270">
        <f t="shared" si="130"/>
        <v>235.161</v>
      </c>
      <c r="O385" s="259"/>
      <c r="P385" s="253"/>
      <c r="Q385" s="49">
        <v>2811721080</v>
      </c>
      <c r="R385" s="49" t="s">
        <v>773</v>
      </c>
      <c r="S385" s="49">
        <f t="shared" si="121"/>
        <v>90.17</v>
      </c>
      <c r="T385" s="324">
        <v>131.33000000000001</v>
      </c>
      <c r="U385" s="353">
        <v>163.56</v>
      </c>
      <c r="X385" s="49">
        <v>2811721080</v>
      </c>
      <c r="Y385" s="49" t="s">
        <v>773</v>
      </c>
      <c r="Z385" s="324">
        <v>131.33000000000001</v>
      </c>
      <c r="AB385" s="401">
        <v>2811706100</v>
      </c>
      <c r="AC385" t="s">
        <v>1381</v>
      </c>
      <c r="AD385" s="325">
        <v>415.76</v>
      </c>
    </row>
    <row r="386" spans="2:30">
      <c r="B386" s="210">
        <v>1312100953</v>
      </c>
      <c r="C386" s="220"/>
      <c r="E386" s="211">
        <f t="shared" si="126"/>
        <v>315.8</v>
      </c>
      <c r="F386" s="386">
        <v>268.43</v>
      </c>
      <c r="G386" s="174" t="s">
        <v>1230</v>
      </c>
      <c r="H386" s="175" t="s">
        <v>995</v>
      </c>
      <c r="J386" s="49">
        <f t="shared" si="127"/>
        <v>1312100953</v>
      </c>
      <c r="K386" s="212">
        <f t="shared" si="128"/>
        <v>315.8</v>
      </c>
      <c r="L386" s="270">
        <v>268.43</v>
      </c>
      <c r="M386" s="270">
        <f t="shared" si="129"/>
        <v>268.43</v>
      </c>
      <c r="N386" s="270">
        <f t="shared" si="130"/>
        <v>268.43</v>
      </c>
      <c r="O386" s="259"/>
      <c r="P386" s="253"/>
      <c r="Q386" s="49">
        <v>2811740790</v>
      </c>
      <c r="R386" s="49" t="s">
        <v>470</v>
      </c>
      <c r="S386" s="49">
        <f t="shared" si="121"/>
        <v>211.22</v>
      </c>
      <c r="T386" s="324">
        <v>214.96</v>
      </c>
      <c r="U386" s="353">
        <v>137.43</v>
      </c>
      <c r="X386" s="49">
        <v>2811740790</v>
      </c>
      <c r="Y386" s="49" t="s">
        <v>470</v>
      </c>
      <c r="Z386" s="324">
        <v>214.96</v>
      </c>
      <c r="AB386" s="401">
        <v>2811706200</v>
      </c>
      <c r="AC386" t="s">
        <v>1383</v>
      </c>
      <c r="AD386" s="325">
        <v>415.76</v>
      </c>
    </row>
    <row r="387" spans="2:30">
      <c r="B387" s="210">
        <v>1312100954</v>
      </c>
      <c r="C387" s="220"/>
      <c r="E387" s="211">
        <f t="shared" si="126"/>
        <v>505.9</v>
      </c>
      <c r="F387" s="386">
        <v>430.02</v>
      </c>
      <c r="G387" s="174" t="s">
        <v>1231</v>
      </c>
      <c r="H387" s="175" t="s">
        <v>995</v>
      </c>
      <c r="J387" s="49">
        <f t="shared" si="127"/>
        <v>1312100954</v>
      </c>
      <c r="K387" s="212">
        <f t="shared" si="128"/>
        <v>505.9</v>
      </c>
      <c r="L387" s="270">
        <v>430.02</v>
      </c>
      <c r="M387" s="270">
        <f t="shared" si="129"/>
        <v>430.02</v>
      </c>
      <c r="N387" s="270">
        <f t="shared" si="130"/>
        <v>430.01499999999999</v>
      </c>
      <c r="O387" s="259"/>
      <c r="P387" s="253"/>
      <c r="Q387" s="49">
        <v>2811746280</v>
      </c>
      <c r="R387" s="49" t="s">
        <v>1677</v>
      </c>
      <c r="S387" s="49">
        <f t="shared" si="121"/>
        <v>211.17</v>
      </c>
      <c r="T387" s="324">
        <v>214.91</v>
      </c>
      <c r="U387" s="353">
        <v>234.22</v>
      </c>
      <c r="X387" s="49">
        <v>2811746280</v>
      </c>
      <c r="Y387" s="49" t="s">
        <v>1677</v>
      </c>
      <c r="Z387" s="324">
        <v>214.91</v>
      </c>
      <c r="AB387" s="401">
        <v>2811711080</v>
      </c>
      <c r="AC387" t="s">
        <v>769</v>
      </c>
      <c r="AD387" s="325">
        <v>87.07</v>
      </c>
    </row>
    <row r="388" spans="2:30">
      <c r="B388" s="210">
        <v>1312100955</v>
      </c>
      <c r="C388" s="220"/>
      <c r="E388" s="211">
        <f t="shared" si="126"/>
        <v>790.34</v>
      </c>
      <c r="F388" s="386">
        <v>671.79</v>
      </c>
      <c r="G388" s="174" t="s">
        <v>1232</v>
      </c>
      <c r="H388" s="175" t="s">
        <v>995</v>
      </c>
      <c r="J388" s="49">
        <f t="shared" si="127"/>
        <v>1312100955</v>
      </c>
      <c r="K388" s="212">
        <f t="shared" si="128"/>
        <v>790.34</v>
      </c>
      <c r="L388" s="270">
        <v>671.79</v>
      </c>
      <c r="M388" s="270">
        <f t="shared" si="129"/>
        <v>671.79</v>
      </c>
      <c r="N388" s="270">
        <f t="shared" si="130"/>
        <v>671.78899999999999</v>
      </c>
      <c r="O388" s="259"/>
      <c r="P388" s="253"/>
      <c r="Q388" s="49">
        <v>2811750790</v>
      </c>
      <c r="R388" s="49" t="s">
        <v>471</v>
      </c>
      <c r="S388" s="49">
        <f t="shared" si="121"/>
        <v>219.71</v>
      </c>
      <c r="T388" s="324">
        <v>223.6</v>
      </c>
      <c r="U388" s="353">
        <v>131.88999999999999</v>
      </c>
      <c r="X388" s="49">
        <v>2811750790</v>
      </c>
      <c r="Y388" s="49" t="s">
        <v>471</v>
      </c>
      <c r="Z388" s="324">
        <v>223.6</v>
      </c>
      <c r="AB388" s="401">
        <v>2811711280</v>
      </c>
      <c r="AC388" t="s">
        <v>770</v>
      </c>
      <c r="AD388" s="325">
        <v>100.65</v>
      </c>
    </row>
    <row r="389" spans="2:30">
      <c r="E389" s="211"/>
      <c r="F389" s="211"/>
      <c r="K389" s="212"/>
      <c r="L389" s="269"/>
      <c r="M389" s="270"/>
      <c r="N389" s="270"/>
      <c r="O389" s="259"/>
      <c r="P389" s="253"/>
      <c r="Q389" s="49">
        <v>2811756280</v>
      </c>
      <c r="R389" s="49" t="s">
        <v>774</v>
      </c>
      <c r="S389" s="49">
        <f t="shared" si="121"/>
        <v>249.41</v>
      </c>
      <c r="T389" s="324">
        <v>253.83</v>
      </c>
      <c r="U389" s="353">
        <v>236.13</v>
      </c>
      <c r="X389" s="49">
        <v>2811756280</v>
      </c>
      <c r="Y389" s="49" t="s">
        <v>774</v>
      </c>
      <c r="Z389" s="324">
        <v>253.83</v>
      </c>
      <c r="AB389" s="401">
        <v>2811712220</v>
      </c>
      <c r="AC389" t="s">
        <v>771</v>
      </c>
      <c r="AD389" s="325">
        <v>184.05</v>
      </c>
    </row>
    <row r="390" spans="2:30">
      <c r="B390" s="210">
        <v>2811004600</v>
      </c>
      <c r="C390" s="248"/>
      <c r="D390" s="351"/>
      <c r="E390" s="211">
        <v>776.15</v>
      </c>
      <c r="F390" s="386">
        <v>659.73</v>
      </c>
      <c r="G390" s="214" t="s">
        <v>1233</v>
      </c>
      <c r="J390" s="194">
        <f>B390*$K$13</f>
        <v>2811004600</v>
      </c>
      <c r="K390" s="206">
        <v>776.15</v>
      </c>
      <c r="L390" s="270">
        <v>659.73</v>
      </c>
      <c r="M390" s="270">
        <f t="shared" si="129"/>
        <v>659.73</v>
      </c>
      <c r="N390" s="270">
        <f>K390*$N$13</f>
        <v>659.72749999999996</v>
      </c>
      <c r="O390" s="259"/>
      <c r="P390" s="253"/>
      <c r="Q390" s="49">
        <v>2811760790</v>
      </c>
      <c r="R390" s="49" t="s">
        <v>472</v>
      </c>
      <c r="S390" s="49">
        <f t="shared" si="121"/>
        <v>223.42</v>
      </c>
      <c r="T390" s="324">
        <v>227.38</v>
      </c>
      <c r="U390" s="353">
        <v>215.85</v>
      </c>
      <c r="X390" s="49">
        <v>2811760790</v>
      </c>
      <c r="Y390" s="49" t="s">
        <v>472</v>
      </c>
      <c r="Z390" s="324">
        <v>227.38</v>
      </c>
      <c r="AB390" s="401">
        <v>2811712880</v>
      </c>
      <c r="AC390" t="s">
        <v>772</v>
      </c>
      <c r="AD390" s="402">
        <v>138.74</v>
      </c>
    </row>
    <row r="391" spans="2:30">
      <c r="B391" s="210">
        <v>2810084600</v>
      </c>
      <c r="C391" s="202"/>
      <c r="D391" s="343"/>
      <c r="E391" s="211">
        <f>VLOOKUP(B391,$Q$14:$U$1164,3,FALSE)</f>
        <v>888.5</v>
      </c>
      <c r="F391" s="386">
        <v>755.23</v>
      </c>
      <c r="G391" s="174" t="s">
        <v>1234</v>
      </c>
      <c r="H391" s="219"/>
      <c r="J391" s="49">
        <f>B391*$K$13</f>
        <v>2810084600</v>
      </c>
      <c r="K391" s="212">
        <f>VLOOKUP(J391,$Q$14:$U$1164,3,FALSE)</f>
        <v>888.5</v>
      </c>
      <c r="L391" s="270">
        <v>755.23</v>
      </c>
      <c r="M391" s="270">
        <f t="shared" si="129"/>
        <v>755.23</v>
      </c>
      <c r="N391" s="270">
        <f>K391*$N$13</f>
        <v>755.22500000000002</v>
      </c>
      <c r="O391" s="259"/>
      <c r="P391" s="253"/>
      <c r="Q391" s="49">
        <v>2811760990</v>
      </c>
      <c r="R391" s="49" t="s">
        <v>473</v>
      </c>
      <c r="S391" s="49">
        <f t="shared" si="121"/>
        <v>225.1</v>
      </c>
      <c r="T391" s="324">
        <v>290.02999999999997</v>
      </c>
      <c r="U391" s="353">
        <v>226.99</v>
      </c>
      <c r="X391" s="49">
        <v>2811760990</v>
      </c>
      <c r="Y391" s="49" t="s">
        <v>473</v>
      </c>
      <c r="Z391" s="324">
        <v>290.02999999999997</v>
      </c>
      <c r="AB391" s="401">
        <v>2811715490</v>
      </c>
      <c r="AC391" t="s">
        <v>469</v>
      </c>
      <c r="AD391" s="325">
        <v>184.05</v>
      </c>
    </row>
    <row r="392" spans="2:30">
      <c r="E392" s="211"/>
      <c r="F392" s="211"/>
      <c r="K392" s="212"/>
      <c r="L392" s="270"/>
      <c r="M392" s="270"/>
      <c r="N392" s="270"/>
      <c r="O392" s="259"/>
      <c r="P392" s="253"/>
      <c r="Q392" s="49">
        <v>2811761890</v>
      </c>
      <c r="R392" s="49" t="s">
        <v>474</v>
      </c>
      <c r="S392" s="49">
        <f t="shared" si="121"/>
        <v>205.95</v>
      </c>
      <c r="T392" s="324">
        <v>233.04</v>
      </c>
      <c r="U392" s="353">
        <v>254.93</v>
      </c>
      <c r="X392" s="49">
        <v>2811761890</v>
      </c>
      <c r="Y392" s="49" t="s">
        <v>474</v>
      </c>
      <c r="Z392" s="324">
        <v>233.04</v>
      </c>
      <c r="AB392" s="401">
        <v>2811721080</v>
      </c>
      <c r="AC392" t="s">
        <v>773</v>
      </c>
      <c r="AD392" s="325">
        <v>90.17</v>
      </c>
    </row>
    <row r="393" spans="2:30">
      <c r="B393" s="354">
        <v>2811105705</v>
      </c>
      <c r="C393" s="381"/>
      <c r="D393" s="384"/>
      <c r="E393" s="372" t="e">
        <f>VLOOKUP(B393,$Q$14:$U$1164,3,FALSE)</f>
        <v>#N/A</v>
      </c>
      <c r="F393" s="372">
        <v>60.05</v>
      </c>
      <c r="G393" s="373" t="s">
        <v>1235</v>
      </c>
      <c r="H393" s="380"/>
      <c r="I393" s="388"/>
      <c r="J393" s="381">
        <f>B393*$K$13</f>
        <v>2811105705</v>
      </c>
      <c r="K393" s="382"/>
      <c r="L393" s="379"/>
      <c r="M393" s="379"/>
      <c r="N393" s="379"/>
      <c r="O393" s="259"/>
      <c r="P393" s="253"/>
      <c r="Q393" s="49">
        <v>2811762090</v>
      </c>
      <c r="R393" s="49" t="s">
        <v>475</v>
      </c>
      <c r="S393" s="49">
        <f t="shared" si="121"/>
        <v>254.13</v>
      </c>
      <c r="T393" s="324">
        <v>258.62</v>
      </c>
      <c r="U393" s="353">
        <v>227.01</v>
      </c>
      <c r="X393" s="49">
        <v>2811762090</v>
      </c>
      <c r="Y393" s="49" t="s">
        <v>475</v>
      </c>
      <c r="Z393" s="324">
        <v>258.62</v>
      </c>
      <c r="AB393" s="401">
        <v>2811740790</v>
      </c>
      <c r="AC393" t="s">
        <v>470</v>
      </c>
      <c r="AD393" s="325">
        <v>211.22</v>
      </c>
    </row>
    <row r="394" spans="2:30">
      <c r="B394" s="354">
        <v>2811105710</v>
      </c>
      <c r="C394" s="381"/>
      <c r="D394" s="384"/>
      <c r="E394" s="372" t="e">
        <f>VLOOKUP(B394,$Q$14:$U$1164,3,FALSE)</f>
        <v>#N/A</v>
      </c>
      <c r="F394" s="372">
        <v>96.86</v>
      </c>
      <c r="G394" s="373" t="s">
        <v>1747</v>
      </c>
      <c r="H394" s="380"/>
      <c r="I394" s="381"/>
      <c r="J394" s="381">
        <f>B394*$K$13</f>
        <v>2811105710</v>
      </c>
      <c r="K394" s="382"/>
      <c r="L394" s="379"/>
      <c r="M394" s="379"/>
      <c r="N394" s="379"/>
      <c r="O394" s="259"/>
      <c r="P394" s="249"/>
      <c r="Q394" s="49">
        <v>2811762190</v>
      </c>
      <c r="R394" s="49" t="s">
        <v>476</v>
      </c>
      <c r="S394" s="49">
        <f t="shared" si="121"/>
        <v>223.41</v>
      </c>
      <c r="T394" s="324">
        <v>227.37</v>
      </c>
      <c r="U394" s="353">
        <v>383.02</v>
      </c>
      <c r="X394" s="49">
        <v>2811762190</v>
      </c>
      <c r="Y394" s="49" t="s">
        <v>476</v>
      </c>
      <c r="Z394" s="324">
        <v>227.37</v>
      </c>
      <c r="AB394" s="401">
        <v>2811746280</v>
      </c>
      <c r="AC394" t="s">
        <v>1677</v>
      </c>
      <c r="AD394" s="325">
        <v>211.17</v>
      </c>
    </row>
    <row r="395" spans="2:30">
      <c r="E395" s="211"/>
      <c r="F395" s="211"/>
      <c r="K395" s="212"/>
      <c r="L395" s="270"/>
      <c r="M395" s="270"/>
      <c r="N395" s="270"/>
      <c r="O395" s="259"/>
      <c r="P395" s="253"/>
      <c r="Q395" s="49">
        <v>2811770990</v>
      </c>
      <c r="R395" s="49" t="s">
        <v>477</v>
      </c>
      <c r="S395" s="49">
        <f t="shared" si="121"/>
        <v>217.58</v>
      </c>
      <c r="T395" s="324">
        <v>191.53</v>
      </c>
      <c r="U395" s="353">
        <v>234.21</v>
      </c>
      <c r="X395" s="49">
        <v>2811770990</v>
      </c>
      <c r="Y395" s="49" t="s">
        <v>477</v>
      </c>
      <c r="Z395" s="324">
        <v>191.53</v>
      </c>
      <c r="AB395" s="401">
        <v>2811750790</v>
      </c>
      <c r="AC395" t="s">
        <v>471</v>
      </c>
      <c r="AD395" s="325">
        <v>219.71</v>
      </c>
    </row>
    <row r="396" spans="2:30">
      <c r="B396" s="210">
        <v>2811007900</v>
      </c>
      <c r="E396" s="211">
        <f t="shared" ref="E396:E406" si="131">VLOOKUP(B396,$Q$14:$U$1164,3,FALSE)</f>
        <v>15.83</v>
      </c>
      <c r="F396" s="389">
        <v>13.46</v>
      </c>
      <c r="G396" s="174" t="s">
        <v>1236</v>
      </c>
      <c r="J396" s="49">
        <f t="shared" ref="J396:J406" si="132">B396*$K$13</f>
        <v>2811007900</v>
      </c>
      <c r="K396" s="212">
        <f t="shared" ref="K396:K406" si="133">VLOOKUP(J396,$Q$14:$U$1164,3,FALSE)</f>
        <v>15.83</v>
      </c>
      <c r="L396" s="270">
        <v>13.46</v>
      </c>
      <c r="M396" s="270">
        <f t="shared" si="129"/>
        <v>13.46</v>
      </c>
      <c r="N396" s="270">
        <f t="shared" ref="N396:N406" si="134">K396*$N$13</f>
        <v>13.455499999999999</v>
      </c>
      <c r="O396" s="259"/>
      <c r="P396" s="253"/>
      <c r="Q396" s="49">
        <v>2811771490</v>
      </c>
      <c r="R396" s="49" t="s">
        <v>478</v>
      </c>
      <c r="S396" s="49">
        <f t="shared" si="121"/>
        <v>208.21</v>
      </c>
      <c r="T396" s="324">
        <v>177.4</v>
      </c>
      <c r="U396" s="353">
        <v>262.51</v>
      </c>
      <c r="X396" s="49">
        <v>2811771490</v>
      </c>
      <c r="Y396" s="49" t="s">
        <v>478</v>
      </c>
      <c r="Z396" s="324">
        <v>177.4</v>
      </c>
      <c r="AB396" s="401">
        <v>2811756280</v>
      </c>
      <c r="AC396" t="s">
        <v>774</v>
      </c>
      <c r="AD396" s="325">
        <v>249.41</v>
      </c>
    </row>
    <row r="397" spans="2:30">
      <c r="B397" s="210">
        <v>2811117900</v>
      </c>
      <c r="E397" s="211">
        <f t="shared" si="131"/>
        <v>27.21</v>
      </c>
      <c r="F397" s="389">
        <v>23.13</v>
      </c>
      <c r="G397" s="174" t="s">
        <v>1238</v>
      </c>
      <c r="H397" s="175" t="s">
        <v>1237</v>
      </c>
      <c r="J397" s="49">
        <f t="shared" si="132"/>
        <v>2811117900</v>
      </c>
      <c r="K397" s="212">
        <f t="shared" si="133"/>
        <v>27.21</v>
      </c>
      <c r="L397" s="270">
        <v>23.13</v>
      </c>
      <c r="M397" s="270">
        <f t="shared" si="129"/>
        <v>23.13</v>
      </c>
      <c r="N397" s="270">
        <f t="shared" si="134"/>
        <v>23.128499999999999</v>
      </c>
      <c r="O397" s="259"/>
      <c r="P397" s="253"/>
      <c r="Q397" s="49">
        <v>2811771890</v>
      </c>
      <c r="R397" s="49" t="s">
        <v>479</v>
      </c>
      <c r="S397" s="49">
        <f t="shared" si="121"/>
        <v>208.21</v>
      </c>
      <c r="T397" s="324">
        <v>223.63</v>
      </c>
      <c r="U397" s="353">
        <v>227</v>
      </c>
      <c r="X397" s="49">
        <v>2811771890</v>
      </c>
      <c r="Y397" s="49" t="s">
        <v>479</v>
      </c>
      <c r="Z397" s="324">
        <v>223.63</v>
      </c>
      <c r="AB397" s="401">
        <v>2811760790</v>
      </c>
      <c r="AC397" t="s">
        <v>472</v>
      </c>
      <c r="AD397" s="325">
        <v>223.42</v>
      </c>
    </row>
    <row r="398" spans="2:30">
      <c r="B398" s="210">
        <v>2811227900</v>
      </c>
      <c r="E398" s="211">
        <f t="shared" si="131"/>
        <v>43.32</v>
      </c>
      <c r="F398" s="389">
        <v>36.82</v>
      </c>
      <c r="G398" s="174" t="s">
        <v>1239</v>
      </c>
      <c r="H398" s="175" t="s">
        <v>1237</v>
      </c>
      <c r="J398" s="49">
        <f t="shared" si="132"/>
        <v>2811227900</v>
      </c>
      <c r="K398" s="212">
        <f t="shared" si="133"/>
        <v>43.32</v>
      </c>
      <c r="L398" s="270">
        <v>36.82</v>
      </c>
      <c r="M398" s="270">
        <f t="shared" si="129"/>
        <v>36.82</v>
      </c>
      <c r="N398" s="270">
        <f t="shared" si="134"/>
        <v>36.822000000000003</v>
      </c>
      <c r="O398" s="259"/>
      <c r="P398" s="253"/>
      <c r="Q398" s="49">
        <v>2811772090</v>
      </c>
      <c r="R398" s="49" t="s">
        <v>480</v>
      </c>
      <c r="S398" s="49">
        <f t="shared" si="121"/>
        <v>258.36</v>
      </c>
      <c r="T398" s="324">
        <v>262.94</v>
      </c>
      <c r="U398" s="353">
        <v>194.44</v>
      </c>
      <c r="X398" s="49">
        <v>2811772090</v>
      </c>
      <c r="Y398" s="49" t="s">
        <v>480</v>
      </c>
      <c r="Z398" s="324">
        <v>262.94</v>
      </c>
      <c r="AB398" s="401">
        <v>2811760990</v>
      </c>
      <c r="AC398" t="s">
        <v>473</v>
      </c>
      <c r="AD398" s="325">
        <v>225.1</v>
      </c>
    </row>
    <row r="399" spans="2:30">
      <c r="B399" s="210">
        <v>2811337900</v>
      </c>
      <c r="E399" s="211">
        <f t="shared" si="131"/>
        <v>44.55</v>
      </c>
      <c r="F399" s="389">
        <v>37.869999999999997</v>
      </c>
      <c r="G399" s="174" t="s">
        <v>1240</v>
      </c>
      <c r="H399" s="175" t="s">
        <v>1237</v>
      </c>
      <c r="J399" s="49">
        <f t="shared" si="132"/>
        <v>2811337900</v>
      </c>
      <c r="K399" s="212">
        <f t="shared" si="133"/>
        <v>44.55</v>
      </c>
      <c r="L399" s="270">
        <v>37.869999999999997</v>
      </c>
      <c r="M399" s="270">
        <f t="shared" ref="M399:M462" si="135">ROUND(N399,2)</f>
        <v>37.869999999999997</v>
      </c>
      <c r="N399" s="270">
        <f t="shared" si="134"/>
        <v>37.8675</v>
      </c>
      <c r="O399" s="259"/>
      <c r="P399" s="253"/>
      <c r="Q399" s="49">
        <v>2811772800</v>
      </c>
      <c r="R399" s="49" t="s">
        <v>775</v>
      </c>
      <c r="S399" s="49">
        <f t="shared" ref="S399:S462" si="136">VLOOKUP(Q399,$AB$13:$AD$982,3,FALSE)</f>
        <v>92.4</v>
      </c>
      <c r="T399" s="324">
        <v>81.33</v>
      </c>
      <c r="U399" s="353">
        <v>176.57</v>
      </c>
      <c r="X399" s="49">
        <v>2811772800</v>
      </c>
      <c r="Y399" s="49" t="s">
        <v>775</v>
      </c>
      <c r="Z399" s="324">
        <v>81.33</v>
      </c>
      <c r="AB399" s="401">
        <v>2811761890</v>
      </c>
      <c r="AC399" t="s">
        <v>474</v>
      </c>
      <c r="AD399" s="325">
        <v>205.95</v>
      </c>
    </row>
    <row r="400" spans="2:30">
      <c r="B400" s="210">
        <v>2811447900</v>
      </c>
      <c r="E400" s="211">
        <f t="shared" si="131"/>
        <v>52.9</v>
      </c>
      <c r="F400" s="389">
        <v>44.97</v>
      </c>
      <c r="G400" s="174" t="s">
        <v>1242</v>
      </c>
      <c r="H400" s="175" t="s">
        <v>1237</v>
      </c>
      <c r="J400" s="49">
        <f t="shared" si="132"/>
        <v>2811447900</v>
      </c>
      <c r="K400" s="212">
        <f t="shared" si="133"/>
        <v>52.9</v>
      </c>
      <c r="L400" s="270">
        <v>44.97</v>
      </c>
      <c r="M400" s="270">
        <f t="shared" si="135"/>
        <v>44.97</v>
      </c>
      <c r="N400" s="270">
        <f t="shared" si="134"/>
        <v>44.964999999999996</v>
      </c>
      <c r="O400" s="259"/>
      <c r="P400" s="253"/>
      <c r="Q400" s="49">
        <v>2811772890</v>
      </c>
      <c r="R400" s="49" t="s">
        <v>1378</v>
      </c>
      <c r="S400" s="49">
        <f t="shared" si="136"/>
        <v>54.31</v>
      </c>
      <c r="T400" s="324">
        <v>43.86</v>
      </c>
      <c r="U400" s="353">
        <v>227</v>
      </c>
      <c r="X400" s="49">
        <v>2811772890</v>
      </c>
      <c r="Y400" s="49" t="s">
        <v>1378</v>
      </c>
      <c r="Z400" s="324">
        <v>43.86</v>
      </c>
      <c r="AB400" s="401">
        <v>2811762090</v>
      </c>
      <c r="AC400" t="s">
        <v>475</v>
      </c>
      <c r="AD400" s="325">
        <v>254.13</v>
      </c>
    </row>
    <row r="401" spans="2:30">
      <c r="B401" s="210">
        <v>2811557900</v>
      </c>
      <c r="E401" s="211">
        <f t="shared" si="131"/>
        <v>80.040000000000006</v>
      </c>
      <c r="F401" s="389">
        <v>68.03</v>
      </c>
      <c r="G401" s="174" t="s">
        <v>1244</v>
      </c>
      <c r="H401" s="175" t="s">
        <v>1237</v>
      </c>
      <c r="J401" s="49">
        <f t="shared" si="132"/>
        <v>2811557900</v>
      </c>
      <c r="K401" s="212">
        <f t="shared" si="133"/>
        <v>80.040000000000006</v>
      </c>
      <c r="L401" s="270">
        <v>68.03</v>
      </c>
      <c r="M401" s="270">
        <f t="shared" si="135"/>
        <v>68.03</v>
      </c>
      <c r="N401" s="270">
        <f t="shared" si="134"/>
        <v>68.034000000000006</v>
      </c>
      <c r="O401" s="259"/>
      <c r="P401" s="253"/>
      <c r="Q401" s="49">
        <v>2811772891</v>
      </c>
      <c r="R401" s="49" t="s">
        <v>1678</v>
      </c>
      <c r="S401" s="49">
        <f t="shared" si="136"/>
        <v>50.71</v>
      </c>
      <c r="T401" s="324">
        <v>40.93</v>
      </c>
      <c r="U401" s="353">
        <v>262.51</v>
      </c>
      <c r="X401" s="49">
        <v>2811772891</v>
      </c>
      <c r="Y401" s="49" t="s">
        <v>1678</v>
      </c>
      <c r="Z401" s="324">
        <v>40.93</v>
      </c>
      <c r="AB401" s="401">
        <v>2811762190</v>
      </c>
      <c r="AC401" t="s">
        <v>476</v>
      </c>
      <c r="AD401" s="325">
        <v>223.41</v>
      </c>
    </row>
    <row r="402" spans="2:30">
      <c r="B402" s="210">
        <v>2811007700</v>
      </c>
      <c r="E402" s="211">
        <f t="shared" si="131"/>
        <v>11.86</v>
      </c>
      <c r="F402" s="389">
        <v>10.08</v>
      </c>
      <c r="G402" s="174" t="s">
        <v>1245</v>
      </c>
      <c r="H402" s="175" t="s">
        <v>1237</v>
      </c>
      <c r="J402" s="49">
        <f t="shared" si="132"/>
        <v>2811007700</v>
      </c>
      <c r="K402" s="212">
        <f t="shared" si="133"/>
        <v>11.86</v>
      </c>
      <c r="L402" s="270">
        <v>10.08</v>
      </c>
      <c r="M402" s="270">
        <f t="shared" si="135"/>
        <v>10.08</v>
      </c>
      <c r="N402" s="270">
        <f t="shared" si="134"/>
        <v>10.081</v>
      </c>
      <c r="O402" s="259"/>
      <c r="P402" s="253"/>
      <c r="Q402" s="49">
        <v>2811775390</v>
      </c>
      <c r="R402" s="49" t="s">
        <v>481</v>
      </c>
      <c r="S402" s="49">
        <f t="shared" si="136"/>
        <v>677.11</v>
      </c>
      <c r="T402" s="324">
        <v>735.21</v>
      </c>
      <c r="U402" s="353">
        <v>81.33</v>
      </c>
      <c r="X402" s="49">
        <v>2811775390</v>
      </c>
      <c r="Y402" s="49" t="s">
        <v>481</v>
      </c>
      <c r="Z402" s="324">
        <v>735.21</v>
      </c>
      <c r="AB402" s="401">
        <v>2811770990</v>
      </c>
      <c r="AC402" t="s">
        <v>477</v>
      </c>
      <c r="AD402" s="325">
        <v>217.58</v>
      </c>
    </row>
    <row r="403" spans="2:30">
      <c r="B403" s="210">
        <v>2811117700</v>
      </c>
      <c r="E403" s="211">
        <f t="shared" si="131"/>
        <v>23.93</v>
      </c>
      <c r="F403" s="389">
        <v>20.34</v>
      </c>
      <c r="G403" s="174" t="s">
        <v>1246</v>
      </c>
      <c r="H403" s="175" t="s">
        <v>1237</v>
      </c>
      <c r="J403" s="49">
        <f t="shared" si="132"/>
        <v>2811117700</v>
      </c>
      <c r="K403" s="212">
        <f t="shared" si="133"/>
        <v>23.93</v>
      </c>
      <c r="L403" s="270">
        <v>20.34</v>
      </c>
      <c r="M403" s="270">
        <f t="shared" si="135"/>
        <v>20.34</v>
      </c>
      <c r="N403" s="270">
        <f t="shared" si="134"/>
        <v>20.340499999999999</v>
      </c>
      <c r="O403" s="259"/>
      <c r="P403" s="253"/>
      <c r="Q403" s="49">
        <v>2811800000</v>
      </c>
      <c r="R403" s="49" t="s">
        <v>776</v>
      </c>
      <c r="S403" s="49">
        <f t="shared" si="136"/>
        <v>439.97</v>
      </c>
      <c r="T403" s="324">
        <v>440.34</v>
      </c>
      <c r="U403" s="353">
        <v>43</v>
      </c>
      <c r="X403" s="49">
        <v>2811800000</v>
      </c>
      <c r="Y403" s="49" t="s">
        <v>776</v>
      </c>
      <c r="Z403" s="324">
        <v>440.34</v>
      </c>
      <c r="AB403" s="401">
        <v>2811771490</v>
      </c>
      <c r="AC403" t="s">
        <v>478</v>
      </c>
      <c r="AD403" s="325">
        <v>208.21</v>
      </c>
    </row>
    <row r="404" spans="2:30">
      <c r="B404" s="210">
        <v>2811227700</v>
      </c>
      <c r="E404" s="211">
        <f t="shared" si="131"/>
        <v>41.17</v>
      </c>
      <c r="F404" s="389">
        <v>34.99</v>
      </c>
      <c r="G404" s="174" t="s">
        <v>1247</v>
      </c>
      <c r="H404" s="175" t="s">
        <v>1237</v>
      </c>
      <c r="J404" s="49">
        <f t="shared" si="132"/>
        <v>2811227700</v>
      </c>
      <c r="K404" s="212">
        <f t="shared" si="133"/>
        <v>41.17</v>
      </c>
      <c r="L404" s="270">
        <v>34.99</v>
      </c>
      <c r="M404" s="270">
        <f t="shared" si="135"/>
        <v>34.99</v>
      </c>
      <c r="N404" s="270">
        <f t="shared" si="134"/>
        <v>34.994500000000002</v>
      </c>
      <c r="O404" s="259"/>
      <c r="P404" s="253"/>
      <c r="Q404" s="49">
        <v>2811806100</v>
      </c>
      <c r="R404" s="49" t="s">
        <v>777</v>
      </c>
      <c r="S404" s="49">
        <f t="shared" si="136"/>
        <v>462.43</v>
      </c>
      <c r="T404" s="324">
        <v>470.61</v>
      </c>
      <c r="U404" s="353">
        <v>39.380000000000003</v>
      </c>
      <c r="X404" s="49">
        <v>2811806100</v>
      </c>
      <c r="Y404" s="49" t="s">
        <v>777</v>
      </c>
      <c r="Z404" s="324">
        <v>470.61</v>
      </c>
      <c r="AB404" s="401">
        <v>2811771890</v>
      </c>
      <c r="AC404" t="s">
        <v>479</v>
      </c>
      <c r="AD404" s="325">
        <v>208.21</v>
      </c>
    </row>
    <row r="405" spans="2:30">
      <c r="B405" s="210">
        <v>2811447700</v>
      </c>
      <c r="E405" s="211">
        <f t="shared" si="131"/>
        <v>50.53</v>
      </c>
      <c r="F405" s="389">
        <v>42.95</v>
      </c>
      <c r="G405" s="174" t="s">
        <v>1248</v>
      </c>
      <c r="H405" s="175" t="s">
        <v>1237</v>
      </c>
      <c r="J405" s="49">
        <f t="shared" si="132"/>
        <v>2811447700</v>
      </c>
      <c r="K405" s="212">
        <f t="shared" si="133"/>
        <v>50.53</v>
      </c>
      <c r="L405" s="270">
        <v>42.95</v>
      </c>
      <c r="M405" s="270">
        <f t="shared" si="135"/>
        <v>42.95</v>
      </c>
      <c r="N405" s="270">
        <f t="shared" si="134"/>
        <v>42.950499999999998</v>
      </c>
      <c r="O405" s="259"/>
      <c r="P405" s="253"/>
      <c r="Q405" s="49">
        <v>2811806200</v>
      </c>
      <c r="R405" s="49" t="s">
        <v>778</v>
      </c>
      <c r="S405" s="49">
        <f t="shared" si="136"/>
        <v>512.91</v>
      </c>
      <c r="T405" s="324">
        <v>521.98</v>
      </c>
      <c r="U405" s="353">
        <v>738.86</v>
      </c>
      <c r="V405">
        <v>36.25</v>
      </c>
      <c r="X405" s="49">
        <v>2811806200</v>
      </c>
      <c r="Y405" s="49" t="s">
        <v>778</v>
      </c>
      <c r="Z405" s="324">
        <v>521.98</v>
      </c>
      <c r="AB405" s="401">
        <v>2811772090</v>
      </c>
      <c r="AC405" t="s">
        <v>480</v>
      </c>
      <c r="AD405" s="325">
        <v>258.36</v>
      </c>
    </row>
    <row r="406" spans="2:30">
      <c r="B406" s="210">
        <v>2811557700</v>
      </c>
      <c r="E406" s="211">
        <f t="shared" si="131"/>
        <v>73.540000000000006</v>
      </c>
      <c r="F406" s="389">
        <v>62.51</v>
      </c>
      <c r="G406" s="174" t="s">
        <v>1249</v>
      </c>
      <c r="H406" s="175" t="s">
        <v>1237</v>
      </c>
      <c r="J406" s="49">
        <f t="shared" si="132"/>
        <v>2811557700</v>
      </c>
      <c r="K406" s="212">
        <f t="shared" si="133"/>
        <v>73.540000000000006</v>
      </c>
      <c r="L406" s="270">
        <v>62.51</v>
      </c>
      <c r="M406" s="270">
        <f t="shared" si="135"/>
        <v>62.51</v>
      </c>
      <c r="N406" s="270">
        <f t="shared" si="134"/>
        <v>62.509</v>
      </c>
      <c r="O406" s="259"/>
      <c r="P406" s="253"/>
      <c r="Q406" s="49">
        <v>2811811080</v>
      </c>
      <c r="R406" s="49" t="s">
        <v>1085</v>
      </c>
      <c r="S406" s="49">
        <f t="shared" si="136"/>
        <v>211.95</v>
      </c>
      <c r="T406" s="324">
        <v>185.81</v>
      </c>
      <c r="U406" s="353">
        <v>436.8</v>
      </c>
      <c r="X406" s="49">
        <v>2811811080</v>
      </c>
      <c r="Y406" s="49" t="s">
        <v>1085</v>
      </c>
      <c r="Z406" s="324">
        <v>185.81</v>
      </c>
      <c r="AB406" s="401">
        <v>2811772800</v>
      </c>
      <c r="AC406" t="s">
        <v>775</v>
      </c>
      <c r="AD406" s="325">
        <v>92.4</v>
      </c>
    </row>
    <row r="407" spans="2:30">
      <c r="B407" s="210"/>
      <c r="E407" s="211"/>
      <c r="F407" s="211"/>
      <c r="H407" s="175" t="s">
        <v>1237</v>
      </c>
      <c r="K407" s="212"/>
      <c r="L407" s="270"/>
      <c r="M407" s="270"/>
      <c r="N407" s="270"/>
      <c r="O407" s="259"/>
      <c r="P407" s="253"/>
      <c r="Q407" s="49">
        <v>2811811180</v>
      </c>
      <c r="R407" s="49" t="s">
        <v>1086</v>
      </c>
      <c r="S407" s="49">
        <f t="shared" si="136"/>
        <v>212.33</v>
      </c>
      <c r="T407" s="324">
        <v>187.33</v>
      </c>
      <c r="U407" s="353">
        <v>462.46</v>
      </c>
      <c r="X407" s="49">
        <v>2811811180</v>
      </c>
      <c r="Y407" s="49" t="s">
        <v>1086</v>
      </c>
      <c r="Z407" s="324">
        <v>187.33</v>
      </c>
      <c r="AB407" s="401">
        <v>2811772890</v>
      </c>
      <c r="AC407" t="s">
        <v>1378</v>
      </c>
      <c r="AD407" s="402">
        <v>54.31</v>
      </c>
    </row>
    <row r="408" spans="2:30">
      <c r="B408" s="210"/>
      <c r="E408" s="211"/>
      <c r="F408" s="211"/>
      <c r="G408" s="209" t="s">
        <v>1250</v>
      </c>
      <c r="K408" s="212"/>
      <c r="L408" s="270"/>
      <c r="M408" s="270"/>
      <c r="N408" s="270"/>
      <c r="O408" s="259"/>
      <c r="P408" s="253"/>
      <c r="Q408" s="49">
        <v>2811811280</v>
      </c>
      <c r="R408" s="49" t="s">
        <v>1087</v>
      </c>
      <c r="S408" s="49">
        <f t="shared" si="136"/>
        <v>211.95</v>
      </c>
      <c r="T408" s="324">
        <v>185.81</v>
      </c>
      <c r="U408" s="353">
        <v>457.67</v>
      </c>
      <c r="X408" s="49">
        <v>2811811280</v>
      </c>
      <c r="Y408" s="49" t="s">
        <v>1087</v>
      </c>
      <c r="Z408" s="324">
        <v>185.81</v>
      </c>
      <c r="AB408" s="401">
        <v>2811772891</v>
      </c>
      <c r="AC408" t="s">
        <v>1678</v>
      </c>
      <c r="AD408" s="402">
        <v>50.71</v>
      </c>
    </row>
    <row r="409" spans="2:30">
      <c r="B409" s="210">
        <v>2813002200</v>
      </c>
      <c r="E409" s="211">
        <f t="shared" ref="E409:E472" si="137">VLOOKUP(B409,$Q$14:$U$1164,3,FALSE)</f>
        <v>0.49</v>
      </c>
      <c r="F409" s="389">
        <v>0.42</v>
      </c>
      <c r="G409" s="216" t="s">
        <v>1251</v>
      </c>
      <c r="J409" s="49">
        <f t="shared" ref="J409:J472" si="138">B409*$K$13</f>
        <v>2813002200</v>
      </c>
      <c r="K409" s="212">
        <f t="shared" ref="K409:K472" si="139">VLOOKUP(J409,$Q$14:$U$1164,3,FALSE)</f>
        <v>0.49</v>
      </c>
      <c r="L409" s="270">
        <v>0.42</v>
      </c>
      <c r="M409" s="270">
        <f t="shared" si="135"/>
        <v>0.42</v>
      </c>
      <c r="N409" s="270">
        <f t="shared" ref="N409:N472" si="140">K409*$N$13</f>
        <v>0.41649999999999998</v>
      </c>
      <c r="O409" s="259"/>
      <c r="P409" s="253"/>
      <c r="Q409" s="49">
        <v>2811821080</v>
      </c>
      <c r="R409" s="49" t="s">
        <v>1088</v>
      </c>
      <c r="S409" s="49">
        <f t="shared" si="136"/>
        <v>223.45</v>
      </c>
      <c r="T409" s="324">
        <v>204.4</v>
      </c>
      <c r="U409" s="353">
        <v>182.54</v>
      </c>
      <c r="X409" s="49">
        <v>2811821080</v>
      </c>
      <c r="Y409" s="49" t="s">
        <v>1088</v>
      </c>
      <c r="Z409" s="324">
        <v>204.4</v>
      </c>
      <c r="AB409" s="401">
        <v>2811775390</v>
      </c>
      <c r="AC409" t="s">
        <v>481</v>
      </c>
      <c r="AD409" s="325">
        <v>677.11</v>
      </c>
    </row>
    <row r="410" spans="2:30">
      <c r="B410" s="210">
        <v>2813002505</v>
      </c>
      <c r="E410" s="211">
        <f t="shared" si="137"/>
        <v>0</v>
      </c>
      <c r="F410" s="389">
        <v>145.62</v>
      </c>
      <c r="G410" s="216" t="s">
        <v>1252</v>
      </c>
      <c r="J410" s="49">
        <f t="shared" si="138"/>
        <v>2813002505</v>
      </c>
      <c r="K410" s="212">
        <f t="shared" si="139"/>
        <v>0</v>
      </c>
      <c r="L410" s="270">
        <v>145.62</v>
      </c>
      <c r="M410" s="270">
        <f t="shared" si="135"/>
        <v>0</v>
      </c>
      <c r="N410" s="270">
        <f t="shared" si="140"/>
        <v>0</v>
      </c>
      <c r="O410" s="259"/>
      <c r="P410" s="253"/>
      <c r="Q410" s="49">
        <v>2811821180</v>
      </c>
      <c r="R410" s="49" t="s">
        <v>1089</v>
      </c>
      <c r="S410" s="49">
        <f t="shared" si="136"/>
        <v>222.8</v>
      </c>
      <c r="T410" s="324">
        <v>206.05</v>
      </c>
      <c r="U410" s="353">
        <v>184.03</v>
      </c>
      <c r="X410" s="49">
        <v>2811821180</v>
      </c>
      <c r="Y410" s="49" t="s">
        <v>1089</v>
      </c>
      <c r="Z410" s="324">
        <v>206.05</v>
      </c>
      <c r="AB410" s="401">
        <v>2811800000</v>
      </c>
      <c r="AC410" t="s">
        <v>776</v>
      </c>
      <c r="AD410" s="325">
        <v>439.97</v>
      </c>
    </row>
    <row r="411" spans="2:30">
      <c r="B411" s="210">
        <v>2813002580</v>
      </c>
      <c r="E411" s="211">
        <f t="shared" si="137"/>
        <v>0</v>
      </c>
      <c r="F411" s="389">
        <v>10.69</v>
      </c>
      <c r="G411" s="216" t="s">
        <v>1253</v>
      </c>
      <c r="J411" s="49">
        <f t="shared" si="138"/>
        <v>2813002580</v>
      </c>
      <c r="K411" s="212">
        <f t="shared" si="139"/>
        <v>0</v>
      </c>
      <c r="L411" s="270">
        <v>10.69</v>
      </c>
      <c r="M411" s="270">
        <f t="shared" si="135"/>
        <v>0</v>
      </c>
      <c r="N411" s="270">
        <f t="shared" si="140"/>
        <v>0</v>
      </c>
      <c r="O411" s="259"/>
      <c r="P411" s="253"/>
      <c r="Q411" s="49">
        <v>2811821280</v>
      </c>
      <c r="R411" s="49" t="s">
        <v>1090</v>
      </c>
      <c r="S411" s="49">
        <f t="shared" si="136"/>
        <v>225.71</v>
      </c>
      <c r="T411" s="324">
        <v>204.4</v>
      </c>
      <c r="U411" s="353">
        <v>182.54</v>
      </c>
      <c r="X411" s="49">
        <v>2811821280</v>
      </c>
      <c r="Y411" s="49" t="s">
        <v>1090</v>
      </c>
      <c r="Z411" s="324">
        <v>204.4</v>
      </c>
      <c r="AB411" s="401">
        <v>2811806100</v>
      </c>
      <c r="AC411" t="s">
        <v>777</v>
      </c>
      <c r="AD411" s="325">
        <v>462.43</v>
      </c>
    </row>
    <row r="412" spans="2:30">
      <c r="B412" s="210">
        <v>2813002581</v>
      </c>
      <c r="E412" s="211">
        <f t="shared" si="137"/>
        <v>0</v>
      </c>
      <c r="F412" s="389">
        <v>12.92</v>
      </c>
      <c r="G412" s="216" t="s">
        <v>1254</v>
      </c>
      <c r="J412" s="49">
        <f t="shared" si="138"/>
        <v>2813002581</v>
      </c>
      <c r="K412" s="212">
        <f t="shared" si="139"/>
        <v>0</v>
      </c>
      <c r="L412" s="270">
        <v>12.92</v>
      </c>
      <c r="M412" s="270">
        <f t="shared" si="135"/>
        <v>0</v>
      </c>
      <c r="N412" s="270">
        <f t="shared" si="140"/>
        <v>0</v>
      </c>
      <c r="O412" s="259"/>
      <c r="P412" s="253"/>
      <c r="Q412" s="49">
        <v>2811841080</v>
      </c>
      <c r="R412" s="49" t="s">
        <v>1091</v>
      </c>
      <c r="S412" s="49">
        <f t="shared" si="136"/>
        <v>232.22</v>
      </c>
      <c r="T412" s="324">
        <v>224.82</v>
      </c>
      <c r="U412" s="353">
        <v>200.78</v>
      </c>
      <c r="X412" s="49">
        <v>2811841080</v>
      </c>
      <c r="Y412" s="49" t="s">
        <v>1091</v>
      </c>
      <c r="Z412" s="324">
        <v>224.82</v>
      </c>
      <c r="AB412" s="401">
        <v>2811806200</v>
      </c>
      <c r="AC412" t="s">
        <v>778</v>
      </c>
      <c r="AD412" s="325">
        <v>512.91</v>
      </c>
    </row>
    <row r="413" spans="2:30">
      <c r="B413" s="210">
        <v>2813002582</v>
      </c>
      <c r="E413" s="211">
        <f t="shared" si="137"/>
        <v>0</v>
      </c>
      <c r="F413" s="389">
        <v>15.83</v>
      </c>
      <c r="G413" s="216" t="s">
        <v>1255</v>
      </c>
      <c r="J413" s="49">
        <f t="shared" si="138"/>
        <v>2813002582</v>
      </c>
      <c r="K413" s="212">
        <f t="shared" si="139"/>
        <v>0</v>
      </c>
      <c r="L413" s="270">
        <v>15.83</v>
      </c>
      <c r="M413" s="270">
        <f t="shared" si="135"/>
        <v>0</v>
      </c>
      <c r="N413" s="270">
        <f t="shared" si="140"/>
        <v>0</v>
      </c>
      <c r="O413" s="259"/>
      <c r="P413" s="253"/>
      <c r="Q413" s="49">
        <v>2811841180</v>
      </c>
      <c r="R413" s="49" t="s">
        <v>1092</v>
      </c>
      <c r="S413" s="49">
        <f t="shared" si="136"/>
        <v>234</v>
      </c>
      <c r="T413" s="324">
        <v>226.64</v>
      </c>
      <c r="U413" s="353">
        <v>202.4</v>
      </c>
      <c r="X413" s="49">
        <v>2811841180</v>
      </c>
      <c r="Y413" s="49" t="s">
        <v>1092</v>
      </c>
      <c r="Z413" s="324">
        <v>226.64</v>
      </c>
      <c r="AB413" s="401">
        <v>2811811080</v>
      </c>
      <c r="AC413" t="s">
        <v>1085</v>
      </c>
      <c r="AD413" s="325">
        <v>211.95</v>
      </c>
    </row>
    <row r="414" spans="2:30">
      <c r="B414" s="210">
        <v>2813002583</v>
      </c>
      <c r="E414" s="211">
        <f t="shared" si="137"/>
        <v>0</v>
      </c>
      <c r="F414" s="389">
        <v>20.100000000000001</v>
      </c>
      <c r="G414" s="216" t="s">
        <v>1256</v>
      </c>
      <c r="J414" s="49">
        <f t="shared" si="138"/>
        <v>2813002583</v>
      </c>
      <c r="K414" s="212">
        <f t="shared" si="139"/>
        <v>0</v>
      </c>
      <c r="L414" s="270">
        <v>20.100000000000001</v>
      </c>
      <c r="M414" s="270">
        <f t="shared" si="135"/>
        <v>0</v>
      </c>
      <c r="N414" s="270">
        <f t="shared" si="140"/>
        <v>0</v>
      </c>
      <c r="O414" s="259"/>
      <c r="P414" s="253"/>
      <c r="Q414" s="49">
        <v>2811841280</v>
      </c>
      <c r="R414" s="49" t="s">
        <v>1093</v>
      </c>
      <c r="S414" s="49">
        <f t="shared" si="136"/>
        <v>232.22</v>
      </c>
      <c r="T414" s="324">
        <v>224.82</v>
      </c>
      <c r="U414" s="353">
        <v>200.78</v>
      </c>
      <c r="X414" s="49">
        <v>2811841280</v>
      </c>
      <c r="Y414" s="49" t="s">
        <v>1093</v>
      </c>
      <c r="Z414" s="324">
        <v>224.82</v>
      </c>
      <c r="AB414" s="401">
        <v>2811811180</v>
      </c>
      <c r="AC414" t="s">
        <v>1086</v>
      </c>
      <c r="AD414" s="325">
        <v>212.33</v>
      </c>
    </row>
    <row r="415" spans="2:30">
      <c r="B415" s="210">
        <v>2813002680</v>
      </c>
      <c r="E415" s="211">
        <f t="shared" si="137"/>
        <v>0</v>
      </c>
      <c r="F415" s="389">
        <v>10.9</v>
      </c>
      <c r="G415" s="216" t="s">
        <v>1257</v>
      </c>
      <c r="J415" s="49">
        <f t="shared" si="138"/>
        <v>2813002680</v>
      </c>
      <c r="K415" s="212">
        <f t="shared" si="139"/>
        <v>0</v>
      </c>
      <c r="L415" s="270">
        <v>10.9</v>
      </c>
      <c r="M415" s="270">
        <f t="shared" si="135"/>
        <v>0</v>
      </c>
      <c r="N415" s="270">
        <f t="shared" si="140"/>
        <v>0</v>
      </c>
      <c r="O415" s="259"/>
      <c r="P415" s="253"/>
      <c r="Q415" s="49">
        <v>2811851080</v>
      </c>
      <c r="R415" s="49" t="s">
        <v>1094</v>
      </c>
      <c r="S415" s="49">
        <f t="shared" si="136"/>
        <v>254.31</v>
      </c>
      <c r="T415" s="324">
        <v>247.31</v>
      </c>
      <c r="U415" s="353">
        <v>220.86</v>
      </c>
      <c r="X415" s="49">
        <v>2811851080</v>
      </c>
      <c r="Y415" s="49" t="s">
        <v>1094</v>
      </c>
      <c r="Z415" s="324">
        <v>247.31</v>
      </c>
      <c r="AB415" s="401">
        <v>2811811280</v>
      </c>
      <c r="AC415" t="s">
        <v>1087</v>
      </c>
      <c r="AD415" s="325">
        <v>211.95</v>
      </c>
    </row>
    <row r="416" spans="2:30">
      <c r="B416" s="210">
        <v>2813002681</v>
      </c>
      <c r="E416" s="211">
        <f t="shared" si="137"/>
        <v>0</v>
      </c>
      <c r="F416" s="389">
        <v>13.12</v>
      </c>
      <c r="G416" s="216" t="s">
        <v>1258</v>
      </c>
      <c r="J416" s="49">
        <f t="shared" si="138"/>
        <v>2813002681</v>
      </c>
      <c r="K416" s="212">
        <f t="shared" si="139"/>
        <v>0</v>
      </c>
      <c r="L416" s="270">
        <v>13.12</v>
      </c>
      <c r="M416" s="270">
        <f t="shared" si="135"/>
        <v>0</v>
      </c>
      <c r="N416" s="270">
        <f t="shared" si="140"/>
        <v>0</v>
      </c>
      <c r="O416" s="259"/>
      <c r="P416" s="253"/>
      <c r="Q416" s="49">
        <v>2811851180</v>
      </c>
      <c r="R416" s="49" t="s">
        <v>1095</v>
      </c>
      <c r="S416" s="49">
        <f t="shared" si="136"/>
        <v>256.27</v>
      </c>
      <c r="T416" s="324">
        <v>249.31</v>
      </c>
      <c r="U416" s="353">
        <v>222.65</v>
      </c>
      <c r="X416" s="49">
        <v>2811851180</v>
      </c>
      <c r="Y416" s="49" t="s">
        <v>1095</v>
      </c>
      <c r="Z416" s="324">
        <v>249.31</v>
      </c>
      <c r="AB416" s="401">
        <v>2811821080</v>
      </c>
      <c r="AC416" t="s">
        <v>1088</v>
      </c>
      <c r="AD416" s="325">
        <v>223.45</v>
      </c>
    </row>
    <row r="417" spans="2:30">
      <c r="B417" s="210">
        <v>2813002682</v>
      </c>
      <c r="E417" s="211">
        <f t="shared" si="137"/>
        <v>0</v>
      </c>
      <c r="F417" s="389">
        <v>15.29</v>
      </c>
      <c r="G417" s="216" t="s">
        <v>1259</v>
      </c>
      <c r="J417" s="49">
        <f t="shared" si="138"/>
        <v>2813002682</v>
      </c>
      <c r="K417" s="212">
        <f t="shared" si="139"/>
        <v>0</v>
      </c>
      <c r="L417" s="270">
        <v>15.29</v>
      </c>
      <c r="M417" s="270">
        <f t="shared" si="135"/>
        <v>0</v>
      </c>
      <c r="N417" s="270">
        <f t="shared" si="140"/>
        <v>0</v>
      </c>
      <c r="O417" s="259"/>
      <c r="P417" s="253"/>
      <c r="Q417" s="49">
        <v>2811851280</v>
      </c>
      <c r="R417" s="49" t="s">
        <v>1096</v>
      </c>
      <c r="S417" s="49">
        <f t="shared" si="136"/>
        <v>265.61</v>
      </c>
      <c r="T417" s="324">
        <v>247.31</v>
      </c>
      <c r="U417" s="353">
        <v>220.86</v>
      </c>
      <c r="X417" s="49">
        <v>2811851280</v>
      </c>
      <c r="Y417" s="49" t="s">
        <v>1096</v>
      </c>
      <c r="Z417" s="324">
        <v>247.31</v>
      </c>
      <c r="AB417" s="401">
        <v>2811821180</v>
      </c>
      <c r="AC417" t="s">
        <v>1089</v>
      </c>
      <c r="AD417" s="325">
        <v>222.8</v>
      </c>
    </row>
    <row r="418" spans="2:30">
      <c r="B418" s="210">
        <v>2813002700</v>
      </c>
      <c r="E418" s="211">
        <f t="shared" si="137"/>
        <v>0</v>
      </c>
      <c r="F418" s="389">
        <v>14.18</v>
      </c>
      <c r="G418" s="216" t="s">
        <v>1260</v>
      </c>
      <c r="J418" s="49">
        <f t="shared" si="138"/>
        <v>2813002700</v>
      </c>
      <c r="K418" s="212">
        <f t="shared" si="139"/>
        <v>0</v>
      </c>
      <c r="L418" s="270">
        <v>14.18</v>
      </c>
      <c r="M418" s="270">
        <f t="shared" si="135"/>
        <v>0</v>
      </c>
      <c r="N418" s="270">
        <f t="shared" si="140"/>
        <v>0</v>
      </c>
      <c r="O418" s="259"/>
      <c r="P418" s="253"/>
      <c r="Q418" s="49">
        <v>2811900000</v>
      </c>
      <c r="R418" s="49" t="s">
        <v>779</v>
      </c>
      <c r="S418" s="49">
        <f t="shared" si="136"/>
        <v>903.08</v>
      </c>
      <c r="T418" s="324">
        <v>899.95</v>
      </c>
      <c r="U418" s="353">
        <v>242.96</v>
      </c>
      <c r="X418" s="49">
        <v>2811900000</v>
      </c>
      <c r="Y418" s="49" t="s">
        <v>779</v>
      </c>
      <c r="Z418" s="324">
        <v>899.95</v>
      </c>
      <c r="AB418" s="401">
        <v>2811821280</v>
      </c>
      <c r="AC418" t="s">
        <v>1090</v>
      </c>
      <c r="AD418" s="325">
        <v>225.71</v>
      </c>
    </row>
    <row r="419" spans="2:30">
      <c r="B419" s="210">
        <v>2813002701</v>
      </c>
      <c r="E419" s="211">
        <f t="shared" si="137"/>
        <v>0</v>
      </c>
      <c r="F419" s="389">
        <v>2.88</v>
      </c>
      <c r="G419" s="216" t="s">
        <v>1261</v>
      </c>
      <c r="J419" s="49">
        <f t="shared" si="138"/>
        <v>2813002701</v>
      </c>
      <c r="K419" s="212">
        <f t="shared" si="139"/>
        <v>0</v>
      </c>
      <c r="L419" s="270">
        <v>2.88</v>
      </c>
      <c r="M419" s="270">
        <f t="shared" si="135"/>
        <v>0</v>
      </c>
      <c r="N419" s="270">
        <f t="shared" si="140"/>
        <v>0</v>
      </c>
      <c r="O419" s="259"/>
      <c r="P419" s="253"/>
      <c r="Q419" s="49">
        <v>2811906100</v>
      </c>
      <c r="R419" s="49" t="s">
        <v>1416</v>
      </c>
      <c r="S419" s="49">
        <f t="shared" si="136"/>
        <v>1019.43</v>
      </c>
      <c r="T419" s="324">
        <v>999.47</v>
      </c>
      <c r="U419" s="353">
        <v>244.93</v>
      </c>
      <c r="X419" s="49">
        <v>2811906100</v>
      </c>
      <c r="Y419" s="49" t="s">
        <v>1416</v>
      </c>
      <c r="Z419" s="324">
        <v>999.47</v>
      </c>
      <c r="AB419" s="401">
        <v>2811841080</v>
      </c>
      <c r="AC419" t="s">
        <v>1091</v>
      </c>
      <c r="AD419" s="325">
        <v>232.22</v>
      </c>
    </row>
    <row r="420" spans="2:30">
      <c r="B420" s="210">
        <v>2813002702</v>
      </c>
      <c r="E420" s="211">
        <f t="shared" si="137"/>
        <v>0</v>
      </c>
      <c r="F420" s="389">
        <v>2.88</v>
      </c>
      <c r="G420" s="216" t="s">
        <v>1262</v>
      </c>
      <c r="J420" s="49">
        <f t="shared" si="138"/>
        <v>2813002702</v>
      </c>
      <c r="K420" s="212">
        <f t="shared" si="139"/>
        <v>0</v>
      </c>
      <c r="L420" s="270">
        <v>2.88</v>
      </c>
      <c r="M420" s="270">
        <f t="shared" si="135"/>
        <v>0</v>
      </c>
      <c r="N420" s="270">
        <f t="shared" si="140"/>
        <v>0</v>
      </c>
      <c r="O420" s="259"/>
      <c r="P420" s="253"/>
      <c r="Q420" s="49">
        <v>2811906200</v>
      </c>
      <c r="R420" s="49" t="s">
        <v>1418</v>
      </c>
      <c r="S420" s="49">
        <f t="shared" si="136"/>
        <v>1019.43</v>
      </c>
      <c r="T420" s="324">
        <v>999.47</v>
      </c>
      <c r="U420" s="353">
        <v>242.96</v>
      </c>
      <c r="X420" s="49">
        <v>2811906200</v>
      </c>
      <c r="Y420" s="49" t="s">
        <v>1418</v>
      </c>
      <c r="Z420" s="324">
        <v>999.47</v>
      </c>
      <c r="AB420" s="401">
        <v>2811841180</v>
      </c>
      <c r="AC420" t="s">
        <v>1092</v>
      </c>
      <c r="AD420" s="325">
        <v>234</v>
      </c>
    </row>
    <row r="421" spans="2:30">
      <c r="B421" s="210">
        <v>2813004000</v>
      </c>
      <c r="E421" s="211">
        <f t="shared" si="137"/>
        <v>64.599999999999994</v>
      </c>
      <c r="F421" s="389">
        <v>54.91</v>
      </c>
      <c r="G421" s="216" t="s">
        <v>1263</v>
      </c>
      <c r="J421" s="49">
        <f t="shared" si="138"/>
        <v>2813004000</v>
      </c>
      <c r="K421" s="212">
        <f t="shared" si="139"/>
        <v>64.599999999999994</v>
      </c>
      <c r="L421" s="270">
        <v>54.91</v>
      </c>
      <c r="M421" s="270">
        <f t="shared" si="135"/>
        <v>54.91</v>
      </c>
      <c r="N421" s="270">
        <f t="shared" si="140"/>
        <v>54.91</v>
      </c>
      <c r="O421" s="259"/>
      <c r="P421" s="253"/>
      <c r="Q421" s="49">
        <v>2811911080</v>
      </c>
      <c r="R421" s="49" t="s">
        <v>1097</v>
      </c>
      <c r="S421" s="49">
        <f t="shared" si="136"/>
        <v>320.43</v>
      </c>
      <c r="T421" s="324">
        <v>293.57</v>
      </c>
      <c r="U421" s="353">
        <v>899.27</v>
      </c>
      <c r="X421" s="49">
        <v>2811911080</v>
      </c>
      <c r="Y421" s="49" t="s">
        <v>1097</v>
      </c>
      <c r="Z421" s="324">
        <v>293.57</v>
      </c>
      <c r="AB421" s="401">
        <v>2811841280</v>
      </c>
      <c r="AC421" t="s">
        <v>1093</v>
      </c>
      <c r="AD421" s="325">
        <v>232.22</v>
      </c>
    </row>
    <row r="422" spans="2:30">
      <c r="B422" s="210">
        <v>2813014000</v>
      </c>
      <c r="E422" s="211">
        <f t="shared" si="137"/>
        <v>44.26</v>
      </c>
      <c r="F422" s="389">
        <v>37.619999999999997</v>
      </c>
      <c r="G422" s="216" t="s">
        <v>1264</v>
      </c>
      <c r="J422" s="49">
        <f t="shared" si="138"/>
        <v>2813014000</v>
      </c>
      <c r="K422" s="212">
        <f t="shared" si="139"/>
        <v>44.26</v>
      </c>
      <c r="L422" s="270">
        <v>37.619999999999997</v>
      </c>
      <c r="M422" s="270">
        <f t="shared" si="135"/>
        <v>37.619999999999997</v>
      </c>
      <c r="N422" s="270">
        <f t="shared" si="140"/>
        <v>37.620999999999995</v>
      </c>
      <c r="O422" s="259"/>
      <c r="P422" s="253"/>
      <c r="Q422" s="49">
        <v>2811911180</v>
      </c>
      <c r="R422" s="49" t="s">
        <v>1098</v>
      </c>
      <c r="S422" s="49">
        <f t="shared" si="136"/>
        <v>290.82</v>
      </c>
      <c r="T422" s="324">
        <v>295.95999999999998</v>
      </c>
      <c r="U422" s="353">
        <v>909.63</v>
      </c>
      <c r="X422" s="49">
        <v>2811911180</v>
      </c>
      <c r="Y422" s="49" t="s">
        <v>1098</v>
      </c>
      <c r="Z422" s="324">
        <v>295.95999999999998</v>
      </c>
      <c r="AB422" s="401">
        <v>2811851080</v>
      </c>
      <c r="AC422" t="s">
        <v>1094</v>
      </c>
      <c r="AD422" s="325">
        <v>254.31</v>
      </c>
    </row>
    <row r="423" spans="2:30">
      <c r="B423" s="210">
        <v>2813024000</v>
      </c>
      <c r="E423" s="211">
        <f t="shared" si="137"/>
        <v>175.72</v>
      </c>
      <c r="F423" s="389">
        <v>149.36000000000001</v>
      </c>
      <c r="G423" s="216" t="s">
        <v>1265</v>
      </c>
      <c r="J423" s="49">
        <f t="shared" si="138"/>
        <v>2813024000</v>
      </c>
      <c r="K423" s="212">
        <f t="shared" si="139"/>
        <v>175.72</v>
      </c>
      <c r="L423" s="270">
        <v>149.36000000000001</v>
      </c>
      <c r="M423" s="270">
        <f t="shared" si="135"/>
        <v>149.36000000000001</v>
      </c>
      <c r="N423" s="270">
        <f t="shared" si="140"/>
        <v>149.36199999999999</v>
      </c>
      <c r="O423" s="259"/>
      <c r="P423" s="253"/>
      <c r="Q423" s="49">
        <v>2811911280</v>
      </c>
      <c r="R423" s="49" t="s">
        <v>1099</v>
      </c>
      <c r="S423" s="49">
        <f t="shared" si="136"/>
        <v>323.13</v>
      </c>
      <c r="T423" s="324">
        <v>293.57</v>
      </c>
      <c r="U423" s="353">
        <v>909.63</v>
      </c>
      <c r="X423" s="49">
        <v>2811911280</v>
      </c>
      <c r="Y423" s="49" t="s">
        <v>1099</v>
      </c>
      <c r="Z423" s="324">
        <v>293.57</v>
      </c>
      <c r="AB423" s="401">
        <v>2811851180</v>
      </c>
      <c r="AC423" t="s">
        <v>1095</v>
      </c>
      <c r="AD423" s="325">
        <v>256.27</v>
      </c>
    </row>
    <row r="424" spans="2:30">
      <c r="B424" s="210">
        <v>2813034000</v>
      </c>
      <c r="E424" s="211">
        <f t="shared" si="137"/>
        <v>43.65</v>
      </c>
      <c r="F424" s="389">
        <v>37.1</v>
      </c>
      <c r="G424" s="216" t="s">
        <v>1266</v>
      </c>
      <c r="J424" s="49">
        <f t="shared" si="138"/>
        <v>2813034000</v>
      </c>
      <c r="K424" s="212">
        <f t="shared" si="139"/>
        <v>43.65</v>
      </c>
      <c r="L424" s="270">
        <v>37.1</v>
      </c>
      <c r="M424" s="270">
        <f t="shared" si="135"/>
        <v>37.1</v>
      </c>
      <c r="N424" s="270">
        <f t="shared" si="140"/>
        <v>37.102499999999999</v>
      </c>
      <c r="O424" s="259"/>
      <c r="P424" s="253"/>
      <c r="Q424" s="49">
        <v>2811921080</v>
      </c>
      <c r="R424" s="49" t="s">
        <v>1100</v>
      </c>
      <c r="S424" s="49">
        <f t="shared" si="136"/>
        <v>338.94</v>
      </c>
      <c r="T424" s="324">
        <v>322.95</v>
      </c>
      <c r="U424" s="353">
        <v>288.39999999999998</v>
      </c>
      <c r="X424" s="49">
        <v>2811921080</v>
      </c>
      <c r="Y424" s="49" t="s">
        <v>1100</v>
      </c>
      <c r="Z424" s="324">
        <v>322.95</v>
      </c>
      <c r="AB424" s="401">
        <v>2811851280</v>
      </c>
      <c r="AC424" t="s">
        <v>1096</v>
      </c>
      <c r="AD424" s="325">
        <v>265.61</v>
      </c>
    </row>
    <row r="425" spans="2:30">
      <c r="B425" s="210">
        <v>2813044000</v>
      </c>
      <c r="E425" s="211">
        <f t="shared" si="137"/>
        <v>1.55</v>
      </c>
      <c r="F425" s="389">
        <v>1.32</v>
      </c>
      <c r="G425" s="216" t="s">
        <v>1267</v>
      </c>
      <c r="J425" s="49">
        <f t="shared" si="138"/>
        <v>2813044000</v>
      </c>
      <c r="K425" s="212">
        <f t="shared" si="139"/>
        <v>1.55</v>
      </c>
      <c r="L425" s="270">
        <v>1.32</v>
      </c>
      <c r="M425" s="270">
        <f t="shared" si="135"/>
        <v>1.32</v>
      </c>
      <c r="N425" s="270">
        <f t="shared" si="140"/>
        <v>1.3174999999999999</v>
      </c>
      <c r="O425" s="259"/>
      <c r="P425" s="253"/>
      <c r="Q425" s="49">
        <v>2811921180</v>
      </c>
      <c r="R425" s="49" t="s">
        <v>1101</v>
      </c>
      <c r="S425" s="49">
        <f t="shared" si="136"/>
        <v>319.89999999999998</v>
      </c>
      <c r="T425" s="324">
        <v>325.56</v>
      </c>
      <c r="U425" s="353">
        <v>290.75</v>
      </c>
      <c r="X425" s="49">
        <v>2811921180</v>
      </c>
      <c r="Y425" s="49" t="s">
        <v>1101</v>
      </c>
      <c r="Z425" s="324">
        <v>325.56</v>
      </c>
      <c r="AB425" s="401">
        <v>2811900000</v>
      </c>
      <c r="AC425" t="s">
        <v>779</v>
      </c>
      <c r="AD425" s="325">
        <v>903.08</v>
      </c>
    </row>
    <row r="426" spans="2:30">
      <c r="B426" s="210">
        <v>2813054000</v>
      </c>
      <c r="E426" s="211">
        <f t="shared" si="137"/>
        <v>181.37</v>
      </c>
      <c r="F426" s="389">
        <v>154.16</v>
      </c>
      <c r="G426" s="216" t="s">
        <v>1268</v>
      </c>
      <c r="J426" s="49">
        <f t="shared" si="138"/>
        <v>2813054000</v>
      </c>
      <c r="K426" s="212">
        <f t="shared" si="139"/>
        <v>181.37</v>
      </c>
      <c r="L426" s="270">
        <v>154.16</v>
      </c>
      <c r="M426" s="270">
        <f t="shared" si="135"/>
        <v>154.16</v>
      </c>
      <c r="N426" s="270">
        <f t="shared" si="140"/>
        <v>154.1645</v>
      </c>
      <c r="O426" s="259"/>
      <c r="P426" s="253"/>
      <c r="Q426" s="49">
        <v>2811921280</v>
      </c>
      <c r="R426" s="49" t="s">
        <v>1102</v>
      </c>
      <c r="S426" s="49">
        <f t="shared" si="136"/>
        <v>342.33</v>
      </c>
      <c r="T426" s="324">
        <v>322.95</v>
      </c>
      <c r="U426" s="353">
        <v>288.39999999999998</v>
      </c>
      <c r="X426" s="49">
        <v>2811921280</v>
      </c>
      <c r="Y426" s="49" t="s">
        <v>1102</v>
      </c>
      <c r="Z426" s="324">
        <v>322.95</v>
      </c>
      <c r="AB426" s="401">
        <v>2811906100</v>
      </c>
      <c r="AC426" t="s">
        <v>1416</v>
      </c>
      <c r="AD426" s="325">
        <v>1019.43</v>
      </c>
    </row>
    <row r="427" spans="2:30">
      <c r="B427" s="210">
        <v>2813064000</v>
      </c>
      <c r="E427" s="211">
        <f t="shared" si="137"/>
        <v>26.39</v>
      </c>
      <c r="F427" s="389">
        <v>22.43</v>
      </c>
      <c r="G427" s="216" t="s">
        <v>1269</v>
      </c>
      <c r="J427" s="49">
        <f t="shared" si="138"/>
        <v>2813064000</v>
      </c>
      <c r="K427" s="212">
        <f t="shared" si="139"/>
        <v>26.39</v>
      </c>
      <c r="L427" s="270">
        <v>22.43</v>
      </c>
      <c r="M427" s="270">
        <f t="shared" si="135"/>
        <v>22.43</v>
      </c>
      <c r="N427" s="270">
        <f t="shared" si="140"/>
        <v>22.4315</v>
      </c>
      <c r="O427" s="259"/>
      <c r="P427" s="249"/>
      <c r="Q427" s="49">
        <v>2811941080</v>
      </c>
      <c r="R427" s="49" t="s">
        <v>1103</v>
      </c>
      <c r="S427" s="49">
        <f t="shared" si="136"/>
        <v>371.63</v>
      </c>
      <c r="T427" s="324">
        <v>355.21</v>
      </c>
      <c r="U427" s="353">
        <v>317.25</v>
      </c>
      <c r="X427" s="49">
        <v>2811941080</v>
      </c>
      <c r="Y427" s="49" t="s">
        <v>1103</v>
      </c>
      <c r="Z427" s="324">
        <v>355.21</v>
      </c>
      <c r="AB427" s="401">
        <v>2811906200</v>
      </c>
      <c r="AC427" t="s">
        <v>1418</v>
      </c>
      <c r="AD427" s="325">
        <v>1019.43</v>
      </c>
    </row>
    <row r="428" spans="2:30">
      <c r="B428" s="210">
        <v>2813074000</v>
      </c>
      <c r="E428" s="211">
        <f t="shared" si="137"/>
        <v>31.22</v>
      </c>
      <c r="F428" s="389">
        <v>26.54</v>
      </c>
      <c r="G428" s="216" t="s">
        <v>1270</v>
      </c>
      <c r="J428" s="49">
        <f t="shared" si="138"/>
        <v>2813074000</v>
      </c>
      <c r="K428" s="212">
        <f t="shared" si="139"/>
        <v>31.22</v>
      </c>
      <c r="L428" s="270">
        <v>26.54</v>
      </c>
      <c r="M428" s="270">
        <f t="shared" si="135"/>
        <v>26.54</v>
      </c>
      <c r="N428" s="270">
        <f t="shared" si="140"/>
        <v>26.536999999999999</v>
      </c>
      <c r="O428" s="259"/>
      <c r="P428" s="253"/>
      <c r="Q428" s="49">
        <v>2811941180</v>
      </c>
      <c r="R428" s="49" t="s">
        <v>1104</v>
      </c>
      <c r="S428" s="49">
        <f t="shared" si="136"/>
        <v>351.87</v>
      </c>
      <c r="T428" s="324">
        <v>358.1</v>
      </c>
      <c r="U428" s="353">
        <v>319.81</v>
      </c>
      <c r="X428" s="49">
        <v>2811941180</v>
      </c>
      <c r="Y428" s="49" t="s">
        <v>1104</v>
      </c>
      <c r="Z428" s="324">
        <v>358.1</v>
      </c>
      <c r="AB428" s="401">
        <v>2811911080</v>
      </c>
      <c r="AC428" s="404" t="s">
        <v>1097</v>
      </c>
      <c r="AD428" s="325">
        <v>320.43</v>
      </c>
    </row>
    <row r="429" spans="2:30">
      <c r="B429" s="210">
        <v>2813100000</v>
      </c>
      <c r="E429" s="211">
        <f t="shared" si="137"/>
        <v>54.57</v>
      </c>
      <c r="F429" s="389">
        <v>46.38</v>
      </c>
      <c r="G429" s="216" t="s">
        <v>1271</v>
      </c>
      <c r="J429" s="49">
        <f t="shared" si="138"/>
        <v>2813100000</v>
      </c>
      <c r="K429" s="212">
        <f t="shared" si="139"/>
        <v>54.57</v>
      </c>
      <c r="L429" s="270">
        <v>46.38</v>
      </c>
      <c r="M429" s="270">
        <f t="shared" si="135"/>
        <v>46.38</v>
      </c>
      <c r="N429" s="270">
        <f t="shared" si="140"/>
        <v>46.384499999999996</v>
      </c>
      <c r="O429" s="259"/>
      <c r="P429" s="262"/>
      <c r="Q429" s="49">
        <v>2811941280</v>
      </c>
      <c r="R429" s="49" t="s">
        <v>1105</v>
      </c>
      <c r="S429" s="49">
        <f t="shared" si="136"/>
        <v>382.93</v>
      </c>
      <c r="T429" s="324">
        <v>355.21</v>
      </c>
      <c r="U429" s="353">
        <v>317.25</v>
      </c>
      <c r="X429" s="49">
        <v>2811941280</v>
      </c>
      <c r="Y429" s="49" t="s">
        <v>1105</v>
      </c>
      <c r="Z429" s="324">
        <v>355.21</v>
      </c>
      <c r="AB429" s="401">
        <v>2811911180</v>
      </c>
      <c r="AC429" t="s">
        <v>1098</v>
      </c>
      <c r="AD429" s="325">
        <v>290.82</v>
      </c>
    </row>
    <row r="430" spans="2:30">
      <c r="B430" s="210">
        <v>2813100280</v>
      </c>
      <c r="E430" s="211">
        <f t="shared" si="137"/>
        <v>7.05</v>
      </c>
      <c r="F430" s="389">
        <v>5.99</v>
      </c>
      <c r="G430" s="216" t="s">
        <v>1272</v>
      </c>
      <c r="J430" s="49">
        <f t="shared" si="138"/>
        <v>2813100280</v>
      </c>
      <c r="K430" s="212">
        <f t="shared" si="139"/>
        <v>7.05</v>
      </c>
      <c r="L430" s="270">
        <v>5.99</v>
      </c>
      <c r="M430" s="270">
        <f t="shared" si="135"/>
        <v>5.99</v>
      </c>
      <c r="N430" s="270">
        <f t="shared" si="140"/>
        <v>5.9924999999999997</v>
      </c>
      <c r="O430" s="259"/>
      <c r="P430" s="253"/>
      <c r="Q430" s="49">
        <v>2811951080</v>
      </c>
      <c r="R430" s="49" t="s">
        <v>1106</v>
      </c>
      <c r="S430" s="49">
        <f t="shared" si="136"/>
        <v>407.65</v>
      </c>
      <c r="T430" s="324">
        <v>390.75</v>
      </c>
      <c r="U430" s="353">
        <v>348.95</v>
      </c>
      <c r="X430" s="49">
        <v>2811951080</v>
      </c>
      <c r="Y430" s="49" t="s">
        <v>1106</v>
      </c>
      <c r="Z430" s="324">
        <v>390.75</v>
      </c>
      <c r="AB430" s="401">
        <v>2811911280</v>
      </c>
      <c r="AC430" t="s">
        <v>1099</v>
      </c>
      <c r="AD430" s="325">
        <v>323.13</v>
      </c>
    </row>
    <row r="431" spans="2:30">
      <c r="B431" s="210">
        <v>2813100281</v>
      </c>
      <c r="E431" s="211">
        <f t="shared" si="137"/>
        <v>32.79</v>
      </c>
      <c r="F431" s="389">
        <v>27.87</v>
      </c>
      <c r="G431" s="216" t="s">
        <v>1273</v>
      </c>
      <c r="J431" s="49">
        <f t="shared" si="138"/>
        <v>2813100281</v>
      </c>
      <c r="K431" s="212">
        <f t="shared" si="139"/>
        <v>32.79</v>
      </c>
      <c r="L431" s="270">
        <v>27.87</v>
      </c>
      <c r="M431" s="270">
        <f t="shared" si="135"/>
        <v>27.87</v>
      </c>
      <c r="N431" s="270">
        <f t="shared" si="140"/>
        <v>27.871499999999997</v>
      </c>
      <c r="O431" s="259"/>
      <c r="P431" s="249"/>
      <c r="Q431" s="49">
        <v>2811951180</v>
      </c>
      <c r="R431" s="49" t="s">
        <v>1107</v>
      </c>
      <c r="S431" s="49">
        <f t="shared" si="136"/>
        <v>387.05</v>
      </c>
      <c r="T431" s="324">
        <v>393.9</v>
      </c>
      <c r="U431" s="353">
        <v>351.79</v>
      </c>
      <c r="X431" s="49">
        <v>2811951180</v>
      </c>
      <c r="Y431" s="49" t="s">
        <v>1107</v>
      </c>
      <c r="Z431" s="324">
        <v>393.9</v>
      </c>
      <c r="AB431" s="401">
        <v>2811921080</v>
      </c>
      <c r="AC431" t="s">
        <v>1100</v>
      </c>
      <c r="AD431" s="325">
        <v>338.94</v>
      </c>
    </row>
    <row r="432" spans="2:30">
      <c r="B432" s="210">
        <v>2813100380</v>
      </c>
      <c r="E432" s="211">
        <f t="shared" si="137"/>
        <v>7.01</v>
      </c>
      <c r="F432" s="389">
        <v>5.96</v>
      </c>
      <c r="G432" s="216" t="s">
        <v>1274</v>
      </c>
      <c r="J432" s="49">
        <f t="shared" si="138"/>
        <v>2813100380</v>
      </c>
      <c r="K432" s="212">
        <f t="shared" si="139"/>
        <v>7.01</v>
      </c>
      <c r="L432" s="270">
        <v>5.96</v>
      </c>
      <c r="M432" s="270">
        <f t="shared" si="135"/>
        <v>5.96</v>
      </c>
      <c r="N432" s="270">
        <f t="shared" si="140"/>
        <v>5.9584999999999999</v>
      </c>
      <c r="O432" s="259"/>
      <c r="P432" s="249"/>
      <c r="Q432" s="49">
        <v>2811951280</v>
      </c>
      <c r="R432" s="49" t="s">
        <v>1108</v>
      </c>
      <c r="S432" s="49">
        <f t="shared" si="136"/>
        <v>417.82</v>
      </c>
      <c r="T432" s="324">
        <v>390.75</v>
      </c>
      <c r="U432" s="353">
        <v>348.95</v>
      </c>
      <c r="X432" s="49">
        <v>2811951280</v>
      </c>
      <c r="Y432" s="49" t="s">
        <v>1108</v>
      </c>
      <c r="Z432" s="324">
        <v>390.75</v>
      </c>
      <c r="AB432" s="401">
        <v>2811921180</v>
      </c>
      <c r="AC432" t="s">
        <v>1101</v>
      </c>
      <c r="AD432" s="325">
        <v>319.89999999999998</v>
      </c>
    </row>
    <row r="433" spans="2:30">
      <c r="B433" s="210">
        <v>2813100381</v>
      </c>
      <c r="E433" s="211">
        <f t="shared" si="137"/>
        <v>28.42</v>
      </c>
      <c r="F433" s="389">
        <v>24.16</v>
      </c>
      <c r="G433" s="216" t="s">
        <v>1275</v>
      </c>
      <c r="J433" s="49">
        <f t="shared" si="138"/>
        <v>2813100381</v>
      </c>
      <c r="K433" s="212">
        <f t="shared" si="139"/>
        <v>28.42</v>
      </c>
      <c r="L433" s="270">
        <v>24.16</v>
      </c>
      <c r="M433" s="270">
        <f t="shared" si="135"/>
        <v>24.16</v>
      </c>
      <c r="N433" s="270">
        <f t="shared" si="140"/>
        <v>24.157</v>
      </c>
      <c r="O433" s="259"/>
      <c r="P433" s="249"/>
      <c r="Q433" s="49">
        <v>2812002980</v>
      </c>
      <c r="R433" s="49" t="s">
        <v>781</v>
      </c>
      <c r="S433" s="49">
        <f t="shared" si="136"/>
        <v>9.64</v>
      </c>
      <c r="T433" s="324">
        <v>8.43</v>
      </c>
      <c r="U433" s="353">
        <v>383.88</v>
      </c>
      <c r="X433" s="49">
        <v>2812002980</v>
      </c>
      <c r="Y433" s="49" t="s">
        <v>781</v>
      </c>
      <c r="Z433" s="324">
        <v>8.43</v>
      </c>
      <c r="AB433" s="401">
        <v>2811921280</v>
      </c>
      <c r="AC433" t="s">
        <v>1102</v>
      </c>
      <c r="AD433" s="325">
        <v>342.33</v>
      </c>
    </row>
    <row r="434" spans="2:30">
      <c r="B434" s="210">
        <v>2813100480</v>
      </c>
      <c r="E434" s="211">
        <f t="shared" si="137"/>
        <v>8.33</v>
      </c>
      <c r="F434" s="389">
        <v>7.08</v>
      </c>
      <c r="G434" s="216" t="s">
        <v>1276</v>
      </c>
      <c r="J434" s="49">
        <f t="shared" si="138"/>
        <v>2813100480</v>
      </c>
      <c r="K434" s="212">
        <f t="shared" si="139"/>
        <v>8.33</v>
      </c>
      <c r="L434" s="270">
        <v>7.08</v>
      </c>
      <c r="M434" s="270">
        <f t="shared" si="135"/>
        <v>7.08</v>
      </c>
      <c r="N434" s="270">
        <f t="shared" si="140"/>
        <v>7.0804999999999998</v>
      </c>
      <c r="O434" s="259"/>
      <c r="P434" s="249"/>
      <c r="Q434" s="49">
        <v>2812003001</v>
      </c>
      <c r="R434" s="49" t="s">
        <v>780</v>
      </c>
      <c r="S434" s="49">
        <f t="shared" si="136"/>
        <v>1872.87</v>
      </c>
      <c r="T434" s="324">
        <v>1795.5</v>
      </c>
      <c r="U434" s="353">
        <v>386.98</v>
      </c>
      <c r="X434" s="49">
        <v>2812003001</v>
      </c>
      <c r="Y434" s="49" t="s">
        <v>780</v>
      </c>
      <c r="Z434" s="324">
        <v>1795.5</v>
      </c>
      <c r="AB434" s="401">
        <v>2811941080</v>
      </c>
      <c r="AC434" t="s">
        <v>1103</v>
      </c>
      <c r="AD434" s="325">
        <v>371.63</v>
      </c>
    </row>
    <row r="435" spans="2:30">
      <c r="B435" s="210">
        <v>2813100580</v>
      </c>
      <c r="E435" s="211">
        <f t="shared" si="137"/>
        <v>10.41</v>
      </c>
      <c r="F435" s="389">
        <v>8.85</v>
      </c>
      <c r="G435" s="216" t="s">
        <v>1277</v>
      </c>
      <c r="J435" s="49">
        <f t="shared" si="138"/>
        <v>2813100580</v>
      </c>
      <c r="K435" s="212">
        <f t="shared" si="139"/>
        <v>10.41</v>
      </c>
      <c r="L435" s="270">
        <v>8.85</v>
      </c>
      <c r="M435" s="270">
        <f t="shared" si="135"/>
        <v>8.85</v>
      </c>
      <c r="N435" s="270">
        <f t="shared" si="140"/>
        <v>8.8484999999999996</v>
      </c>
      <c r="O435" s="259"/>
      <c r="P435" s="249"/>
      <c r="Q435" s="49">
        <v>2812004000</v>
      </c>
      <c r="R435" s="49" t="s">
        <v>782</v>
      </c>
      <c r="S435" s="49">
        <f t="shared" si="136"/>
        <v>114.25</v>
      </c>
      <c r="T435" s="324">
        <v>203.23</v>
      </c>
      <c r="U435" s="353">
        <v>383.88</v>
      </c>
      <c r="X435" s="49">
        <v>2812004000</v>
      </c>
      <c r="Y435" s="49" t="s">
        <v>782</v>
      </c>
      <c r="Z435" s="324">
        <v>203.23</v>
      </c>
      <c r="AB435" s="401">
        <v>2811941180</v>
      </c>
      <c r="AC435" t="s">
        <v>1104</v>
      </c>
      <c r="AD435" s="325">
        <v>351.87</v>
      </c>
    </row>
    <row r="436" spans="2:30">
      <c r="B436" s="210">
        <v>2813100680</v>
      </c>
      <c r="E436" s="211">
        <f t="shared" si="137"/>
        <v>10.11</v>
      </c>
      <c r="F436" s="389">
        <v>8.59</v>
      </c>
      <c r="G436" s="216" t="s">
        <v>1278</v>
      </c>
      <c r="J436" s="49">
        <f t="shared" si="138"/>
        <v>2813100680</v>
      </c>
      <c r="K436" s="212">
        <f t="shared" si="139"/>
        <v>10.11</v>
      </c>
      <c r="L436" s="270">
        <v>8.59</v>
      </c>
      <c r="M436" s="270">
        <f t="shared" si="135"/>
        <v>8.59</v>
      </c>
      <c r="N436" s="270">
        <f t="shared" si="140"/>
        <v>8.5934999999999988</v>
      </c>
      <c r="O436" s="259"/>
      <c r="P436" s="249"/>
      <c r="Q436" s="49">
        <v>2812004600</v>
      </c>
      <c r="R436" s="49" t="s">
        <v>783</v>
      </c>
      <c r="S436" s="49">
        <f t="shared" si="136"/>
        <v>563.66999999999996</v>
      </c>
      <c r="T436" s="324">
        <v>432.72</v>
      </c>
      <c r="U436" s="353">
        <v>8.4600000000000009</v>
      </c>
      <c r="X436" s="49">
        <v>2812004600</v>
      </c>
      <c r="Y436" s="49" t="s">
        <v>783</v>
      </c>
      <c r="Z436" s="324">
        <v>432.72</v>
      </c>
      <c r="AB436" s="401">
        <v>2811941280</v>
      </c>
      <c r="AC436" t="s">
        <v>1105</v>
      </c>
      <c r="AD436" s="325">
        <v>382.93</v>
      </c>
    </row>
    <row r="437" spans="2:30">
      <c r="B437" s="210">
        <v>2813101300</v>
      </c>
      <c r="E437" s="211">
        <f t="shared" si="137"/>
        <v>12.51</v>
      </c>
      <c r="F437" s="389">
        <v>10.63</v>
      </c>
      <c r="G437" s="216" t="s">
        <v>1279</v>
      </c>
      <c r="J437" s="49">
        <f t="shared" si="138"/>
        <v>2813101300</v>
      </c>
      <c r="K437" s="212">
        <f t="shared" si="139"/>
        <v>12.51</v>
      </c>
      <c r="L437" s="270">
        <v>10.63</v>
      </c>
      <c r="M437" s="270">
        <f t="shared" si="135"/>
        <v>10.63</v>
      </c>
      <c r="N437" s="270">
        <f t="shared" si="140"/>
        <v>10.6335</v>
      </c>
      <c r="O437" s="259"/>
      <c r="P437" s="249"/>
      <c r="Q437" s="49">
        <v>2812004601</v>
      </c>
      <c r="R437" s="49" t="s">
        <v>784</v>
      </c>
      <c r="S437" s="49">
        <f t="shared" si="136"/>
        <v>686.87</v>
      </c>
      <c r="T437" s="324">
        <v>616.91</v>
      </c>
      <c r="U437" s="353">
        <v>2074.62</v>
      </c>
      <c r="X437" s="49">
        <v>2812004601</v>
      </c>
      <c r="Y437" s="49" t="s">
        <v>784</v>
      </c>
      <c r="Z437" s="324">
        <v>616.91</v>
      </c>
      <c r="AB437" s="401">
        <v>2811951080</v>
      </c>
      <c r="AC437" t="s">
        <v>1106</v>
      </c>
      <c r="AD437" s="325">
        <v>407.65</v>
      </c>
    </row>
    <row r="438" spans="2:30">
      <c r="B438" s="210">
        <v>2813101780</v>
      </c>
      <c r="E438" s="211">
        <f t="shared" si="137"/>
        <v>10.029999999999999</v>
      </c>
      <c r="F438" s="389">
        <v>8.5299999999999994</v>
      </c>
      <c r="G438" s="216" t="s">
        <v>1280</v>
      </c>
      <c r="J438" s="49">
        <f t="shared" si="138"/>
        <v>2813101780</v>
      </c>
      <c r="K438" s="212">
        <f t="shared" si="139"/>
        <v>10.029999999999999</v>
      </c>
      <c r="L438" s="270">
        <v>8.5299999999999994</v>
      </c>
      <c r="M438" s="270">
        <f t="shared" si="135"/>
        <v>8.5299999999999994</v>
      </c>
      <c r="N438" s="270">
        <f t="shared" si="140"/>
        <v>8.5254999999999992</v>
      </c>
      <c r="O438" s="259"/>
      <c r="P438" s="262"/>
      <c r="Q438" s="49">
        <v>2812004602</v>
      </c>
      <c r="R438" s="49" t="s">
        <v>785</v>
      </c>
      <c r="S438" s="49">
        <f t="shared" si="136"/>
        <v>3.27</v>
      </c>
      <c r="T438" s="324">
        <v>7.04</v>
      </c>
      <c r="U438" s="353">
        <v>211.88</v>
      </c>
      <c r="X438" s="49">
        <v>2812004602</v>
      </c>
      <c r="Y438" s="49" t="s">
        <v>785</v>
      </c>
      <c r="Z438" s="324">
        <v>7.04</v>
      </c>
      <c r="AB438" s="401">
        <v>2811951180</v>
      </c>
      <c r="AC438" s="404" t="s">
        <v>1107</v>
      </c>
      <c r="AD438" s="325">
        <v>387.05</v>
      </c>
    </row>
    <row r="439" spans="2:30">
      <c r="B439" s="210">
        <v>2813101980</v>
      </c>
      <c r="E439" s="211">
        <f t="shared" si="137"/>
        <v>9.8000000000000007</v>
      </c>
      <c r="F439" s="389">
        <v>8.33</v>
      </c>
      <c r="G439" s="216" t="s">
        <v>1281</v>
      </c>
      <c r="J439" s="49">
        <f t="shared" si="138"/>
        <v>2813101980</v>
      </c>
      <c r="K439" s="212">
        <f t="shared" si="139"/>
        <v>9.8000000000000007</v>
      </c>
      <c r="L439" s="270">
        <v>8.33</v>
      </c>
      <c r="M439" s="270">
        <f t="shared" si="135"/>
        <v>8.33</v>
      </c>
      <c r="N439" s="270">
        <f t="shared" si="140"/>
        <v>8.33</v>
      </c>
      <c r="O439" s="259"/>
      <c r="P439" s="249"/>
      <c r="Q439" s="49">
        <v>2812004603</v>
      </c>
      <c r="R439" s="49" t="s">
        <v>786</v>
      </c>
      <c r="S439" s="49">
        <f t="shared" si="136"/>
        <v>3.27</v>
      </c>
      <c r="T439" s="324">
        <v>7.01</v>
      </c>
      <c r="U439" s="353">
        <v>416.93</v>
      </c>
      <c r="X439" s="49">
        <v>2812004603</v>
      </c>
      <c r="Y439" s="49" t="s">
        <v>786</v>
      </c>
      <c r="Z439" s="324">
        <v>7.01</v>
      </c>
      <c r="AB439" s="401">
        <v>2811951280</v>
      </c>
      <c r="AC439" t="s">
        <v>1108</v>
      </c>
      <c r="AD439" s="325">
        <v>417.82</v>
      </c>
    </row>
    <row r="440" spans="2:30">
      <c r="B440" s="210">
        <v>2813102200</v>
      </c>
      <c r="E440" s="211">
        <f t="shared" si="137"/>
        <v>10.36</v>
      </c>
      <c r="F440" s="389">
        <v>8.81</v>
      </c>
      <c r="G440" s="216" t="s">
        <v>1282</v>
      </c>
      <c r="J440" s="49">
        <f t="shared" si="138"/>
        <v>2813102200</v>
      </c>
      <c r="K440" s="212">
        <f t="shared" si="139"/>
        <v>10.36</v>
      </c>
      <c r="L440" s="270">
        <v>8.81</v>
      </c>
      <c r="M440" s="270">
        <f t="shared" si="135"/>
        <v>8.81</v>
      </c>
      <c r="N440" s="270">
        <f t="shared" si="140"/>
        <v>8.8059999999999992</v>
      </c>
      <c r="O440" s="259"/>
      <c r="P440" s="249"/>
      <c r="Q440" s="49">
        <v>2812013001</v>
      </c>
      <c r="R440" s="49" t="s">
        <v>787</v>
      </c>
      <c r="S440" s="49">
        <f t="shared" si="136"/>
        <v>5247.47</v>
      </c>
      <c r="T440" s="324">
        <v>4730.75</v>
      </c>
      <c r="U440" s="353">
        <v>619.49</v>
      </c>
      <c r="X440" s="49">
        <v>2812013001</v>
      </c>
      <c r="Y440" s="49" t="s">
        <v>787</v>
      </c>
      <c r="Z440" s="324">
        <v>4730.75</v>
      </c>
      <c r="AB440" s="401">
        <v>2812002980</v>
      </c>
      <c r="AC440" t="s">
        <v>781</v>
      </c>
      <c r="AD440" s="406">
        <v>9.64</v>
      </c>
    </row>
    <row r="441" spans="2:30">
      <c r="B441" s="210">
        <v>2813102800</v>
      </c>
      <c r="E441" s="211">
        <f t="shared" si="137"/>
        <v>13.72</v>
      </c>
      <c r="F441" s="389">
        <v>11.66</v>
      </c>
      <c r="G441" s="216" t="s">
        <v>1283</v>
      </c>
      <c r="J441" s="49">
        <f t="shared" si="138"/>
        <v>2813102800</v>
      </c>
      <c r="K441" s="212">
        <f t="shared" si="139"/>
        <v>13.72</v>
      </c>
      <c r="L441" s="270">
        <v>11.66</v>
      </c>
      <c r="M441" s="270">
        <f t="shared" si="135"/>
        <v>11.66</v>
      </c>
      <c r="N441" s="270">
        <f t="shared" si="140"/>
        <v>11.662000000000001</v>
      </c>
      <c r="O441" s="259"/>
      <c r="P441" s="249"/>
      <c r="Q441" s="49">
        <v>2812014000</v>
      </c>
      <c r="R441" s="49" t="s">
        <v>788</v>
      </c>
      <c r="S441" s="49">
        <f t="shared" si="136"/>
        <v>27.41</v>
      </c>
      <c r="T441" s="324">
        <v>47.4</v>
      </c>
      <c r="U441" s="353">
        <v>7.07</v>
      </c>
      <c r="X441" s="49">
        <v>2812014000</v>
      </c>
      <c r="Y441" s="49" t="s">
        <v>788</v>
      </c>
      <c r="Z441" s="324">
        <v>47.4</v>
      </c>
      <c r="AB441" s="401">
        <v>2812003001</v>
      </c>
      <c r="AC441" t="s">
        <v>780</v>
      </c>
      <c r="AD441" s="406">
        <v>1872.87</v>
      </c>
    </row>
    <row r="442" spans="2:30">
      <c r="B442" s="210">
        <v>2813105180</v>
      </c>
      <c r="E442" s="211">
        <f t="shared" si="137"/>
        <v>82.86</v>
      </c>
      <c r="F442" s="389">
        <v>70.430000000000007</v>
      </c>
      <c r="G442" s="216" t="s">
        <v>1284</v>
      </c>
      <c r="J442" s="49">
        <f t="shared" si="138"/>
        <v>2813105180</v>
      </c>
      <c r="K442" s="212">
        <f t="shared" si="139"/>
        <v>82.86</v>
      </c>
      <c r="L442" s="270">
        <v>70.430000000000007</v>
      </c>
      <c r="M442" s="270">
        <f t="shared" si="135"/>
        <v>70.430000000000007</v>
      </c>
      <c r="N442" s="270">
        <f t="shared" si="140"/>
        <v>70.430999999999997</v>
      </c>
      <c r="O442" s="259"/>
      <c r="P442" s="249"/>
      <c r="Q442" s="49">
        <v>2812017200</v>
      </c>
      <c r="R442" s="49" t="s">
        <v>789</v>
      </c>
      <c r="S442" s="49">
        <f t="shared" si="136"/>
        <v>10.74</v>
      </c>
      <c r="T442" s="324">
        <v>55.93</v>
      </c>
      <c r="U442" s="353">
        <v>7.04</v>
      </c>
      <c r="X442" s="49">
        <v>2812017200</v>
      </c>
      <c r="Y442" s="49" t="s">
        <v>789</v>
      </c>
      <c r="Z442" s="324">
        <v>55.93</v>
      </c>
      <c r="AB442" s="401">
        <v>2812004000</v>
      </c>
      <c r="AC442" s="404" t="s">
        <v>782</v>
      </c>
      <c r="AD442" s="406">
        <v>114.25</v>
      </c>
    </row>
    <row r="443" spans="2:30">
      <c r="B443" s="210">
        <v>2813110000</v>
      </c>
      <c r="E443" s="211">
        <f t="shared" si="137"/>
        <v>225.55</v>
      </c>
      <c r="F443" s="389">
        <v>191.72</v>
      </c>
      <c r="G443" s="216" t="s">
        <v>1285</v>
      </c>
      <c r="J443" s="49">
        <f t="shared" si="138"/>
        <v>2813110000</v>
      </c>
      <c r="K443" s="212">
        <f t="shared" si="139"/>
        <v>225.55</v>
      </c>
      <c r="L443" s="270">
        <v>191.72</v>
      </c>
      <c r="M443" s="270">
        <f t="shared" si="135"/>
        <v>191.72</v>
      </c>
      <c r="N443" s="270">
        <f t="shared" si="140"/>
        <v>191.7175</v>
      </c>
      <c r="O443" s="259"/>
      <c r="P443" s="249"/>
      <c r="Q443" s="49">
        <v>2812022800</v>
      </c>
      <c r="R443" s="49" t="s">
        <v>790</v>
      </c>
      <c r="S443" s="49">
        <f t="shared" si="136"/>
        <v>900.38</v>
      </c>
      <c r="T443" s="324">
        <v>366.53</v>
      </c>
      <c r="U443" s="353">
        <v>5486.03</v>
      </c>
      <c r="X443" s="49">
        <v>2812022800</v>
      </c>
      <c r="Y443" s="49" t="s">
        <v>790</v>
      </c>
      <c r="Z443" s="324">
        <v>366.53</v>
      </c>
      <c r="AB443" s="401">
        <v>2812004600</v>
      </c>
      <c r="AC443" t="s">
        <v>783</v>
      </c>
      <c r="AD443" s="406">
        <v>563.66999999999996</v>
      </c>
    </row>
    <row r="444" spans="2:30">
      <c r="B444" s="210">
        <v>2813112800</v>
      </c>
      <c r="E444" s="211">
        <f t="shared" si="137"/>
        <v>3.42</v>
      </c>
      <c r="F444" s="389">
        <v>2.91</v>
      </c>
      <c r="G444" s="216" t="s">
        <v>1286</v>
      </c>
      <c r="J444" s="49">
        <f t="shared" si="138"/>
        <v>2813112800</v>
      </c>
      <c r="K444" s="212">
        <f t="shared" si="139"/>
        <v>3.42</v>
      </c>
      <c r="L444" s="270">
        <v>2.91</v>
      </c>
      <c r="M444" s="270">
        <f t="shared" si="135"/>
        <v>2.91</v>
      </c>
      <c r="N444" s="270">
        <f t="shared" si="140"/>
        <v>2.907</v>
      </c>
      <c r="O444" s="259"/>
      <c r="P444" s="249"/>
      <c r="Q444" s="49">
        <v>2812024080</v>
      </c>
      <c r="R444" s="49" t="s">
        <v>792</v>
      </c>
      <c r="S444" s="49">
        <f t="shared" si="136"/>
        <v>2951.38</v>
      </c>
      <c r="T444" s="324">
        <v>2427.16</v>
      </c>
      <c r="U444" s="353">
        <v>49.4</v>
      </c>
      <c r="X444" s="49">
        <v>2812024080</v>
      </c>
      <c r="Y444" s="49" t="s">
        <v>792</v>
      </c>
      <c r="Z444" s="324">
        <v>2427.16</v>
      </c>
      <c r="AB444" s="401">
        <v>2812004601</v>
      </c>
      <c r="AC444" t="s">
        <v>784</v>
      </c>
      <c r="AD444" s="406">
        <v>686.87</v>
      </c>
    </row>
    <row r="445" spans="2:30">
      <c r="B445" s="210">
        <v>2813120000</v>
      </c>
      <c r="E445" s="211">
        <f t="shared" si="137"/>
        <v>92.06</v>
      </c>
      <c r="F445" s="389">
        <v>78.25</v>
      </c>
      <c r="G445" s="216" t="s">
        <v>1287</v>
      </c>
      <c r="J445" s="49">
        <f t="shared" si="138"/>
        <v>2813120000</v>
      </c>
      <c r="K445" s="212">
        <f t="shared" si="139"/>
        <v>92.06</v>
      </c>
      <c r="L445" s="270">
        <v>78.25</v>
      </c>
      <c r="M445" s="270">
        <f t="shared" si="135"/>
        <v>78.25</v>
      </c>
      <c r="N445" s="270">
        <f t="shared" si="140"/>
        <v>78.251000000000005</v>
      </c>
      <c r="O445" s="259"/>
      <c r="P445" s="249"/>
      <c r="Q445" s="49">
        <v>2812024081</v>
      </c>
      <c r="R445" s="49" t="s">
        <v>791</v>
      </c>
      <c r="S445" s="49">
        <f t="shared" si="136"/>
        <v>1640.26</v>
      </c>
      <c r="T445" s="324">
        <v>1338.7</v>
      </c>
      <c r="U445" s="353">
        <v>56.17</v>
      </c>
      <c r="X445" s="49">
        <v>2812024081</v>
      </c>
      <c r="Y445" s="49" t="s">
        <v>791</v>
      </c>
      <c r="Z445" s="324">
        <v>1338.7</v>
      </c>
      <c r="AB445" s="401">
        <v>2812004602</v>
      </c>
      <c r="AC445" t="s">
        <v>785</v>
      </c>
      <c r="AD445" s="406">
        <v>3.27</v>
      </c>
    </row>
    <row r="446" spans="2:30">
      <c r="B446" s="210">
        <v>2813122200</v>
      </c>
      <c r="E446" s="211">
        <f t="shared" si="137"/>
        <v>7.46</v>
      </c>
      <c r="F446" s="389">
        <v>6.34</v>
      </c>
      <c r="G446" s="216" t="s">
        <v>1288</v>
      </c>
      <c r="J446" s="49">
        <f t="shared" si="138"/>
        <v>2813122200</v>
      </c>
      <c r="K446" s="212">
        <f t="shared" si="139"/>
        <v>7.46</v>
      </c>
      <c r="L446" s="270">
        <v>6.34</v>
      </c>
      <c r="M446" s="270">
        <f t="shared" si="135"/>
        <v>6.34</v>
      </c>
      <c r="N446" s="270">
        <f t="shared" si="140"/>
        <v>6.3410000000000002</v>
      </c>
      <c r="O446" s="259"/>
      <c r="P446" s="249"/>
      <c r="Q446" s="49">
        <v>2812027200</v>
      </c>
      <c r="R446" s="49" t="s">
        <v>793</v>
      </c>
      <c r="S446" s="49">
        <f t="shared" si="136"/>
        <v>8.25</v>
      </c>
      <c r="T446" s="324">
        <v>8.4</v>
      </c>
      <c r="U446" s="353">
        <v>366.53</v>
      </c>
      <c r="X446" s="49">
        <v>2812027200</v>
      </c>
      <c r="Y446" s="49" t="s">
        <v>793</v>
      </c>
      <c r="Z446" s="324">
        <v>8.4</v>
      </c>
      <c r="AB446" s="401">
        <v>2812004603</v>
      </c>
      <c r="AC446" t="s">
        <v>786</v>
      </c>
      <c r="AD446" s="406">
        <v>3.27</v>
      </c>
    </row>
    <row r="447" spans="2:30">
      <c r="B447" s="210">
        <v>2813130000</v>
      </c>
      <c r="E447" s="211">
        <f t="shared" si="137"/>
        <v>225.55</v>
      </c>
      <c r="F447" s="389">
        <v>191.72</v>
      </c>
      <c r="G447" s="216" t="s">
        <v>1290</v>
      </c>
      <c r="J447" s="49">
        <f t="shared" si="138"/>
        <v>2813130000</v>
      </c>
      <c r="K447" s="212">
        <f t="shared" si="139"/>
        <v>225.55</v>
      </c>
      <c r="L447" s="270">
        <v>191.72</v>
      </c>
      <c r="M447" s="270">
        <f t="shared" si="135"/>
        <v>191.72</v>
      </c>
      <c r="N447" s="270">
        <f t="shared" si="140"/>
        <v>191.7175</v>
      </c>
      <c r="O447" s="259"/>
      <c r="P447" s="249"/>
      <c r="Q447" s="49">
        <v>2812034000</v>
      </c>
      <c r="R447" s="49" t="s">
        <v>795</v>
      </c>
      <c r="S447" s="49">
        <f t="shared" si="136"/>
        <v>1538.62</v>
      </c>
      <c r="T447" s="324">
        <v>1361.61</v>
      </c>
      <c r="U447" s="353">
        <v>2530.41</v>
      </c>
      <c r="X447" s="49">
        <v>2812034000</v>
      </c>
      <c r="Y447" s="49" t="s">
        <v>795</v>
      </c>
      <c r="Z447" s="324">
        <v>1361.61</v>
      </c>
      <c r="AB447" s="401">
        <v>2812013001</v>
      </c>
      <c r="AC447" t="s">
        <v>1762</v>
      </c>
      <c r="AD447" s="406">
        <v>5247.47</v>
      </c>
    </row>
    <row r="448" spans="2:30">
      <c r="B448" s="210">
        <v>2813140000</v>
      </c>
      <c r="E448" s="211">
        <f t="shared" si="137"/>
        <v>47.86</v>
      </c>
      <c r="F448" s="389">
        <v>40.68</v>
      </c>
      <c r="G448" s="216" t="s">
        <v>1291</v>
      </c>
      <c r="J448" s="49">
        <f t="shared" si="138"/>
        <v>2813140000</v>
      </c>
      <c r="K448" s="212">
        <f t="shared" si="139"/>
        <v>47.86</v>
      </c>
      <c r="L448" s="270">
        <v>40.68</v>
      </c>
      <c r="M448" s="270">
        <f t="shared" si="135"/>
        <v>40.68</v>
      </c>
      <c r="N448" s="270">
        <f t="shared" si="140"/>
        <v>40.680999999999997</v>
      </c>
      <c r="O448" s="259"/>
      <c r="P448" s="249"/>
      <c r="Q448" s="49">
        <v>2812034080</v>
      </c>
      <c r="R448" s="49" t="s">
        <v>1733</v>
      </c>
      <c r="S448" s="49">
        <f t="shared" si="136"/>
        <v>2951.38</v>
      </c>
      <c r="T448" s="324">
        <v>2405.83</v>
      </c>
      <c r="U448" s="353">
        <v>1395.65</v>
      </c>
      <c r="X448" s="49">
        <v>2812034080</v>
      </c>
      <c r="Y448" s="49" t="s">
        <v>1733</v>
      </c>
      <c r="Z448" s="324">
        <v>2405.83</v>
      </c>
      <c r="AB448" s="401">
        <v>2812014000</v>
      </c>
      <c r="AC448" t="s">
        <v>788</v>
      </c>
      <c r="AD448" s="406">
        <v>27.41</v>
      </c>
    </row>
    <row r="449" spans="2:30">
      <c r="B449" s="210">
        <v>2813200000</v>
      </c>
      <c r="E449" s="211">
        <f t="shared" si="137"/>
        <v>80.09</v>
      </c>
      <c r="F449" s="389">
        <v>68.08</v>
      </c>
      <c r="G449" s="216" t="s">
        <v>1292</v>
      </c>
      <c r="J449" s="49">
        <f t="shared" si="138"/>
        <v>2813200000</v>
      </c>
      <c r="K449" s="212">
        <f t="shared" si="139"/>
        <v>80.09</v>
      </c>
      <c r="L449" s="270">
        <v>68.08</v>
      </c>
      <c r="M449" s="270">
        <f t="shared" si="135"/>
        <v>68.08</v>
      </c>
      <c r="N449" s="270">
        <f t="shared" si="140"/>
        <v>68.076499999999996</v>
      </c>
      <c r="O449" s="259"/>
      <c r="P449" s="249"/>
      <c r="Q449" s="49">
        <v>2812034081</v>
      </c>
      <c r="R449" s="49" t="s">
        <v>796</v>
      </c>
      <c r="S449" s="49">
        <f t="shared" si="136"/>
        <v>1640.26</v>
      </c>
      <c r="T449" s="324">
        <v>1404.13</v>
      </c>
      <c r="U449" s="353">
        <v>8.43</v>
      </c>
      <c r="X449" s="49">
        <v>2812034081</v>
      </c>
      <c r="Y449" s="49" t="s">
        <v>796</v>
      </c>
      <c r="Z449" s="324">
        <v>1404.13</v>
      </c>
      <c r="AB449" s="401">
        <v>2812017200</v>
      </c>
      <c r="AC449" t="s">
        <v>789</v>
      </c>
      <c r="AD449" s="406">
        <v>10.74</v>
      </c>
    </row>
    <row r="450" spans="2:30">
      <c r="B450" s="210">
        <v>2813200280</v>
      </c>
      <c r="E450" s="211">
        <f t="shared" si="137"/>
        <v>8.98</v>
      </c>
      <c r="F450" s="389">
        <v>7.63</v>
      </c>
      <c r="G450" s="216" t="s">
        <v>1293</v>
      </c>
      <c r="J450" s="49">
        <f t="shared" si="138"/>
        <v>2813200280</v>
      </c>
      <c r="K450" s="212">
        <f t="shared" si="139"/>
        <v>8.98</v>
      </c>
      <c r="L450" s="270">
        <v>7.63</v>
      </c>
      <c r="M450" s="270">
        <f t="shared" si="135"/>
        <v>7.63</v>
      </c>
      <c r="N450" s="270">
        <f t="shared" si="140"/>
        <v>7.633</v>
      </c>
      <c r="O450" s="259"/>
      <c r="P450" s="253"/>
      <c r="Q450" s="49">
        <v>2812037200</v>
      </c>
      <c r="R450" s="49" t="s">
        <v>797</v>
      </c>
      <c r="S450" s="49">
        <f t="shared" si="136"/>
        <v>8.25</v>
      </c>
      <c r="T450" s="324">
        <v>8.4</v>
      </c>
      <c r="U450" s="353">
        <v>1487.56</v>
      </c>
      <c r="X450" s="49">
        <v>2812037200</v>
      </c>
      <c r="Y450" s="49" t="s">
        <v>797</v>
      </c>
      <c r="Z450" s="324">
        <v>8.4</v>
      </c>
      <c r="AB450" s="401">
        <v>2812022800</v>
      </c>
      <c r="AC450" t="s">
        <v>790</v>
      </c>
      <c r="AD450" s="402">
        <v>900.38</v>
      </c>
    </row>
    <row r="451" spans="2:30">
      <c r="B451" s="210">
        <v>2813200281</v>
      </c>
      <c r="E451" s="211">
        <f t="shared" si="137"/>
        <v>35.130000000000003</v>
      </c>
      <c r="F451" s="389">
        <v>29.86</v>
      </c>
      <c r="G451" s="216" t="s">
        <v>1294</v>
      </c>
      <c r="J451" s="49">
        <f t="shared" si="138"/>
        <v>2813200281</v>
      </c>
      <c r="K451" s="212">
        <f t="shared" si="139"/>
        <v>35.130000000000003</v>
      </c>
      <c r="L451" s="270">
        <v>29.86</v>
      </c>
      <c r="M451" s="270">
        <f t="shared" si="135"/>
        <v>29.86</v>
      </c>
      <c r="N451" s="270">
        <f t="shared" si="140"/>
        <v>29.860500000000002</v>
      </c>
      <c r="O451" s="259"/>
      <c r="P451" s="249"/>
      <c r="Q451" s="49">
        <v>2812042801</v>
      </c>
      <c r="R451" s="49" t="s">
        <v>798</v>
      </c>
      <c r="S451" s="49">
        <f t="shared" si="136"/>
        <v>455.68</v>
      </c>
      <c r="T451" s="324">
        <v>403.26</v>
      </c>
      <c r="U451" s="353">
        <v>2508.17</v>
      </c>
      <c r="X451" s="49">
        <v>2812042801</v>
      </c>
      <c r="Y451" s="49" t="s">
        <v>798</v>
      </c>
      <c r="Z451" s="324">
        <v>403.26</v>
      </c>
      <c r="AB451" s="401">
        <v>2812024080</v>
      </c>
      <c r="AC451" t="s">
        <v>792</v>
      </c>
      <c r="AD451" s="402">
        <v>2951.38</v>
      </c>
    </row>
    <row r="452" spans="2:30">
      <c r="B452" s="210">
        <v>2813200380</v>
      </c>
      <c r="E452" s="211">
        <f t="shared" si="137"/>
        <v>12.46</v>
      </c>
      <c r="F452" s="389">
        <v>10.59</v>
      </c>
      <c r="G452" s="216" t="s">
        <v>1295</v>
      </c>
      <c r="J452" s="49">
        <f t="shared" si="138"/>
        <v>2813200380</v>
      </c>
      <c r="K452" s="212">
        <f t="shared" si="139"/>
        <v>12.46</v>
      </c>
      <c r="L452" s="270">
        <v>10.59</v>
      </c>
      <c r="M452" s="270">
        <f t="shared" si="135"/>
        <v>10.59</v>
      </c>
      <c r="N452" s="270">
        <f t="shared" si="140"/>
        <v>10.591000000000001</v>
      </c>
      <c r="O452" s="259"/>
      <c r="P452" s="249"/>
      <c r="Q452" s="49">
        <v>2812043001</v>
      </c>
      <c r="R452" s="49" t="s">
        <v>794</v>
      </c>
      <c r="S452" s="49">
        <f t="shared" si="136"/>
        <v>200.5</v>
      </c>
      <c r="T452" s="324">
        <v>169.92</v>
      </c>
      <c r="U452" s="353">
        <v>1463.86</v>
      </c>
      <c r="V452">
        <v>39.159999999999997</v>
      </c>
      <c r="X452" s="49">
        <v>2812043001</v>
      </c>
      <c r="Y452" s="49" t="s">
        <v>794</v>
      </c>
      <c r="Z452" s="324">
        <v>169.92</v>
      </c>
      <c r="AB452" s="401">
        <v>2812024081</v>
      </c>
      <c r="AC452" t="s">
        <v>791</v>
      </c>
      <c r="AD452" s="402">
        <v>1640.26</v>
      </c>
    </row>
    <row r="453" spans="2:30">
      <c r="B453" s="210">
        <v>2813200381</v>
      </c>
      <c r="E453" s="211">
        <f t="shared" si="137"/>
        <v>14.43</v>
      </c>
      <c r="F453" s="389">
        <v>12.27</v>
      </c>
      <c r="G453" s="216" t="s">
        <v>1296</v>
      </c>
      <c r="J453" s="49">
        <f t="shared" si="138"/>
        <v>2813200381</v>
      </c>
      <c r="K453" s="212">
        <f t="shared" si="139"/>
        <v>14.43</v>
      </c>
      <c r="L453" s="270">
        <v>12.27</v>
      </c>
      <c r="M453" s="270">
        <f t="shared" si="135"/>
        <v>12.27</v>
      </c>
      <c r="N453" s="270">
        <f t="shared" si="140"/>
        <v>12.265499999999999</v>
      </c>
      <c r="O453" s="263"/>
      <c r="P453" s="249"/>
      <c r="Q453" s="49">
        <v>2812064000</v>
      </c>
      <c r="R453" s="49" t="s">
        <v>799</v>
      </c>
      <c r="S453" s="49">
        <f t="shared" si="136"/>
        <v>111.61</v>
      </c>
      <c r="T453" s="324">
        <v>107.35</v>
      </c>
      <c r="U453" s="353">
        <v>8.43</v>
      </c>
      <c r="X453" s="49">
        <v>2812064000</v>
      </c>
      <c r="Y453" s="49" t="s">
        <v>799</v>
      </c>
      <c r="Z453" s="324">
        <v>107.35</v>
      </c>
      <c r="AB453" s="401">
        <v>2812027200</v>
      </c>
      <c r="AC453" t="s">
        <v>793</v>
      </c>
      <c r="AD453" s="406">
        <v>8.25</v>
      </c>
    </row>
    <row r="454" spans="2:30">
      <c r="B454" s="210">
        <v>2813200480</v>
      </c>
      <c r="E454" s="211">
        <f t="shared" si="137"/>
        <v>9.33</v>
      </c>
      <c r="F454" s="389">
        <v>7.93</v>
      </c>
      <c r="G454" s="216" t="s">
        <v>1297</v>
      </c>
      <c r="J454" s="49">
        <f t="shared" si="138"/>
        <v>2813200480</v>
      </c>
      <c r="K454" s="212">
        <f t="shared" si="139"/>
        <v>9.33</v>
      </c>
      <c r="L454" s="270">
        <v>7.93</v>
      </c>
      <c r="M454" s="270">
        <f t="shared" si="135"/>
        <v>7.93</v>
      </c>
      <c r="N454" s="270">
        <f t="shared" si="140"/>
        <v>7.9304999999999994</v>
      </c>
      <c r="O454" s="263"/>
      <c r="P454" s="249"/>
      <c r="Q454" s="49">
        <v>2812074000</v>
      </c>
      <c r="R454" s="49" t="s">
        <v>800</v>
      </c>
      <c r="S454" s="49">
        <f t="shared" si="136"/>
        <v>357.53</v>
      </c>
      <c r="T454" s="324">
        <v>343.9</v>
      </c>
      <c r="U454" s="353">
        <v>420.41</v>
      </c>
      <c r="X454" s="49">
        <v>2812074000</v>
      </c>
      <c r="Y454" s="49" t="s">
        <v>800</v>
      </c>
      <c r="Z454" s="324">
        <v>343.9</v>
      </c>
      <c r="AB454" s="401">
        <v>2812034000</v>
      </c>
      <c r="AC454" t="s">
        <v>795</v>
      </c>
      <c r="AD454" s="406">
        <v>1538.62</v>
      </c>
    </row>
    <row r="455" spans="2:30">
      <c r="B455" s="210">
        <v>2813200580</v>
      </c>
      <c r="E455" s="211">
        <f t="shared" si="137"/>
        <v>19.47</v>
      </c>
      <c r="F455" s="389">
        <v>16.55</v>
      </c>
      <c r="G455" s="216" t="s">
        <v>1298</v>
      </c>
      <c r="J455" s="49">
        <f t="shared" si="138"/>
        <v>2813200580</v>
      </c>
      <c r="K455" s="212">
        <f t="shared" si="139"/>
        <v>19.47</v>
      </c>
      <c r="L455" s="270">
        <v>16.55</v>
      </c>
      <c r="M455" s="270">
        <f t="shared" si="135"/>
        <v>16.55</v>
      </c>
      <c r="N455" s="270">
        <f t="shared" si="140"/>
        <v>16.549499999999998</v>
      </c>
      <c r="O455" s="263"/>
      <c r="P455" s="249"/>
      <c r="Q455" s="49">
        <v>2812084000</v>
      </c>
      <c r="R455" s="49" t="s">
        <v>801</v>
      </c>
      <c r="S455" s="49">
        <f t="shared" si="136"/>
        <v>368.15</v>
      </c>
      <c r="T455" s="324">
        <v>325.60000000000002</v>
      </c>
      <c r="U455" s="353">
        <v>235.02</v>
      </c>
      <c r="X455" s="49">
        <v>2812084000</v>
      </c>
      <c r="Y455" s="49" t="s">
        <v>801</v>
      </c>
      <c r="Z455" s="324">
        <v>325.60000000000002</v>
      </c>
      <c r="AB455" s="401">
        <v>2812034080</v>
      </c>
      <c r="AC455" t="s">
        <v>796</v>
      </c>
      <c r="AD455" s="406">
        <v>2951.38</v>
      </c>
    </row>
    <row r="456" spans="2:30">
      <c r="B456" s="210">
        <v>2813200680</v>
      </c>
      <c r="E456" s="211">
        <f t="shared" si="137"/>
        <v>16.52</v>
      </c>
      <c r="F456" s="389">
        <v>14.04</v>
      </c>
      <c r="G456" s="216" t="s">
        <v>1299</v>
      </c>
      <c r="J456" s="49">
        <f t="shared" si="138"/>
        <v>2813200680</v>
      </c>
      <c r="K456" s="212">
        <f t="shared" si="139"/>
        <v>16.52</v>
      </c>
      <c r="L456" s="270">
        <v>14.04</v>
      </c>
      <c r="M456" s="270">
        <f t="shared" si="135"/>
        <v>14.04</v>
      </c>
      <c r="N456" s="270">
        <f t="shared" si="140"/>
        <v>14.042</v>
      </c>
      <c r="O456" s="263"/>
      <c r="P456" s="249"/>
      <c r="Q456" s="49">
        <v>2812094000</v>
      </c>
      <c r="R456" s="49" t="s">
        <v>802</v>
      </c>
      <c r="S456" s="49">
        <f t="shared" si="136"/>
        <v>370.85</v>
      </c>
      <c r="T456" s="324">
        <v>208.19</v>
      </c>
      <c r="U456" s="353">
        <v>111.92</v>
      </c>
      <c r="X456" s="49">
        <v>2812094000</v>
      </c>
      <c r="Y456" s="49" t="s">
        <v>802</v>
      </c>
      <c r="Z456" s="324">
        <v>208.19</v>
      </c>
      <c r="AB456" s="401">
        <v>2812034081</v>
      </c>
      <c r="AC456" t="s">
        <v>795</v>
      </c>
      <c r="AD456" s="406">
        <v>1640.26</v>
      </c>
    </row>
    <row r="457" spans="2:30">
      <c r="B457" s="210">
        <v>2813201300</v>
      </c>
      <c r="E457" s="211">
        <f t="shared" si="137"/>
        <v>12.97</v>
      </c>
      <c r="F457" s="389">
        <v>11.02</v>
      </c>
      <c r="G457" s="216" t="s">
        <v>1300</v>
      </c>
      <c r="J457" s="49">
        <f t="shared" si="138"/>
        <v>2813201300</v>
      </c>
      <c r="K457" s="212">
        <f t="shared" si="139"/>
        <v>12.97</v>
      </c>
      <c r="L457" s="270">
        <v>11.02</v>
      </c>
      <c r="M457" s="270">
        <f t="shared" si="135"/>
        <v>11.02</v>
      </c>
      <c r="N457" s="270">
        <f t="shared" si="140"/>
        <v>11.0245</v>
      </c>
      <c r="O457" s="263"/>
      <c r="P457" s="249"/>
      <c r="Q457" s="49">
        <v>2812100000</v>
      </c>
      <c r="R457" s="49" t="s">
        <v>1444</v>
      </c>
      <c r="S457" s="49">
        <f t="shared" si="136"/>
        <v>47.55</v>
      </c>
      <c r="T457" s="324">
        <v>108.34</v>
      </c>
      <c r="U457" s="353">
        <v>358.54</v>
      </c>
      <c r="X457" s="49">
        <v>2812100000</v>
      </c>
      <c r="Y457" s="49" t="s">
        <v>1444</v>
      </c>
      <c r="Z457" s="324">
        <v>108.34</v>
      </c>
      <c r="AB457" s="401">
        <v>2812037200</v>
      </c>
      <c r="AC457" t="s">
        <v>797</v>
      </c>
      <c r="AD457" s="406">
        <v>8.25</v>
      </c>
    </row>
    <row r="458" spans="2:30">
      <c r="B458" s="210">
        <v>2813201780</v>
      </c>
      <c r="E458" s="211">
        <f t="shared" si="137"/>
        <v>15.18</v>
      </c>
      <c r="F458" s="389">
        <v>12.9</v>
      </c>
      <c r="G458" s="216" t="s">
        <v>1301</v>
      </c>
      <c r="J458" s="49">
        <f t="shared" si="138"/>
        <v>2813201780</v>
      </c>
      <c r="K458" s="212">
        <f t="shared" si="139"/>
        <v>15.18</v>
      </c>
      <c r="L458" s="270">
        <v>12.9</v>
      </c>
      <c r="M458" s="270">
        <f t="shared" si="135"/>
        <v>12.9</v>
      </c>
      <c r="N458" s="270">
        <f t="shared" si="140"/>
        <v>12.902999999999999</v>
      </c>
      <c r="O458" s="249"/>
      <c r="P458" s="249"/>
      <c r="Q458" s="49">
        <v>2812100100</v>
      </c>
      <c r="R458" s="49" t="s">
        <v>1446</v>
      </c>
      <c r="S458" s="49">
        <f t="shared" si="136"/>
        <v>55.35</v>
      </c>
      <c r="T458" s="324">
        <v>151.65</v>
      </c>
      <c r="U458" s="353">
        <v>339.46</v>
      </c>
      <c r="X458" s="49">
        <v>2812100100</v>
      </c>
      <c r="Y458" s="49" t="s">
        <v>1446</v>
      </c>
      <c r="Z458" s="324">
        <v>151.65</v>
      </c>
      <c r="AB458" s="49">
        <v>2812042801</v>
      </c>
      <c r="AC458" s="187" t="s">
        <v>798</v>
      </c>
      <c r="AD458" s="406">
        <v>455.68</v>
      </c>
    </row>
    <row r="459" spans="2:30">
      <c r="B459" s="210">
        <v>2813201980</v>
      </c>
      <c r="E459" s="211">
        <f t="shared" si="137"/>
        <v>17.18</v>
      </c>
      <c r="F459" s="389">
        <v>14.6</v>
      </c>
      <c r="G459" s="216" t="s">
        <v>1302</v>
      </c>
      <c r="J459" s="49">
        <f t="shared" si="138"/>
        <v>2813201980</v>
      </c>
      <c r="K459" s="212">
        <f t="shared" si="139"/>
        <v>17.18</v>
      </c>
      <c r="L459" s="270">
        <v>14.6</v>
      </c>
      <c r="M459" s="270">
        <f t="shared" si="135"/>
        <v>14.6</v>
      </c>
      <c r="N459" s="270">
        <f t="shared" si="140"/>
        <v>14.603</v>
      </c>
      <c r="O459" s="249"/>
      <c r="P459" s="249"/>
      <c r="Q459" s="49">
        <v>2812100200</v>
      </c>
      <c r="R459" s="49" t="s">
        <v>805</v>
      </c>
      <c r="S459" s="49">
        <f t="shared" si="136"/>
        <v>34.39</v>
      </c>
      <c r="T459" s="324">
        <v>34.99</v>
      </c>
      <c r="U459" s="353">
        <v>217.05</v>
      </c>
      <c r="X459" s="49">
        <v>2812100200</v>
      </c>
      <c r="Y459" s="49" t="s">
        <v>805</v>
      </c>
      <c r="Z459" s="324">
        <v>34.99</v>
      </c>
      <c r="AB459" s="401">
        <v>2812043001</v>
      </c>
      <c r="AC459" s="404" t="s">
        <v>1763</v>
      </c>
      <c r="AD459" s="406">
        <v>200.5</v>
      </c>
    </row>
    <row r="460" spans="2:30">
      <c r="B460" s="210">
        <v>2813202200</v>
      </c>
      <c r="E460" s="211">
        <f t="shared" si="137"/>
        <v>11.79</v>
      </c>
      <c r="F460" s="389">
        <v>10.02</v>
      </c>
      <c r="G460" s="216" t="s">
        <v>1303</v>
      </c>
      <c r="J460" s="49">
        <f t="shared" si="138"/>
        <v>2813202200</v>
      </c>
      <c r="K460" s="212">
        <f t="shared" si="139"/>
        <v>11.79</v>
      </c>
      <c r="L460" s="270">
        <v>10.02</v>
      </c>
      <c r="M460" s="270">
        <f t="shared" si="135"/>
        <v>10.02</v>
      </c>
      <c r="N460" s="270">
        <f t="shared" si="140"/>
        <v>10.0215</v>
      </c>
      <c r="O460" s="249"/>
      <c r="P460" s="249"/>
      <c r="Q460" s="49">
        <v>2812100302</v>
      </c>
      <c r="R460" s="49" t="s">
        <v>806</v>
      </c>
      <c r="S460" s="49">
        <f t="shared" si="136"/>
        <v>37.57</v>
      </c>
      <c r="T460" s="324">
        <v>38.24</v>
      </c>
      <c r="U460" s="353">
        <v>118.71</v>
      </c>
      <c r="X460" s="49">
        <v>2812100302</v>
      </c>
      <c r="Y460" s="49" t="s">
        <v>806</v>
      </c>
      <c r="Z460" s="324">
        <v>38.24</v>
      </c>
      <c r="AB460" s="401">
        <v>2812064000</v>
      </c>
      <c r="AC460" t="s">
        <v>799</v>
      </c>
      <c r="AD460" s="406">
        <v>111.61</v>
      </c>
    </row>
    <row r="461" spans="2:30">
      <c r="B461" s="210">
        <v>2813202800</v>
      </c>
      <c r="E461" s="211">
        <f t="shared" si="137"/>
        <v>15.09</v>
      </c>
      <c r="F461" s="389">
        <v>12.83</v>
      </c>
      <c r="G461" s="216" t="s">
        <v>1304</v>
      </c>
      <c r="J461" s="49">
        <f t="shared" si="138"/>
        <v>2813202800</v>
      </c>
      <c r="K461" s="212">
        <f t="shared" si="139"/>
        <v>15.09</v>
      </c>
      <c r="L461" s="270">
        <v>12.83</v>
      </c>
      <c r="M461" s="270">
        <f t="shared" si="135"/>
        <v>12.83</v>
      </c>
      <c r="N461" s="270">
        <f t="shared" si="140"/>
        <v>12.826499999999999</v>
      </c>
      <c r="O461" s="249"/>
      <c r="P461" s="264"/>
      <c r="Q461" s="49">
        <v>2812100402</v>
      </c>
      <c r="R461" s="49" t="s">
        <v>807</v>
      </c>
      <c r="S461" s="49">
        <f t="shared" si="136"/>
        <v>36.22</v>
      </c>
      <c r="T461" s="324">
        <v>36.86</v>
      </c>
      <c r="U461" s="353">
        <v>166.17</v>
      </c>
      <c r="X461" s="49">
        <v>2812100402</v>
      </c>
      <c r="Y461" s="49" t="s">
        <v>807</v>
      </c>
      <c r="Z461" s="324">
        <v>36.86</v>
      </c>
      <c r="AB461" s="401">
        <v>2812074000</v>
      </c>
      <c r="AC461" t="s">
        <v>800</v>
      </c>
      <c r="AD461" s="406">
        <v>357.53</v>
      </c>
    </row>
    <row r="462" spans="2:30">
      <c r="B462" s="210">
        <v>2813205180</v>
      </c>
      <c r="E462" s="211">
        <f t="shared" si="137"/>
        <v>106.19</v>
      </c>
      <c r="F462" s="389">
        <v>90.26</v>
      </c>
      <c r="G462" s="216" t="s">
        <v>1305</v>
      </c>
      <c r="J462" s="49">
        <f t="shared" si="138"/>
        <v>2813205180</v>
      </c>
      <c r="K462" s="212">
        <f t="shared" si="139"/>
        <v>106.19</v>
      </c>
      <c r="L462" s="270">
        <v>90.26</v>
      </c>
      <c r="M462" s="270">
        <f t="shared" si="135"/>
        <v>90.26</v>
      </c>
      <c r="N462" s="270">
        <f t="shared" si="140"/>
        <v>90.261499999999998</v>
      </c>
      <c r="O462" s="249"/>
      <c r="P462" s="249"/>
      <c r="Q462" s="49">
        <v>2812100500</v>
      </c>
      <c r="R462" s="49" t="s">
        <v>808</v>
      </c>
      <c r="S462" s="49">
        <f t="shared" si="136"/>
        <v>50.53</v>
      </c>
      <c r="T462" s="324">
        <v>51.43</v>
      </c>
      <c r="U462" s="353">
        <v>35.159999999999997</v>
      </c>
      <c r="X462" s="49">
        <v>2812100500</v>
      </c>
      <c r="Y462" s="49" t="s">
        <v>808</v>
      </c>
      <c r="Z462" s="324">
        <v>51.43</v>
      </c>
      <c r="AB462" s="401">
        <v>2812084000</v>
      </c>
      <c r="AC462" t="s">
        <v>801</v>
      </c>
      <c r="AD462" s="402">
        <v>368.15</v>
      </c>
    </row>
    <row r="463" spans="2:30">
      <c r="B463" s="210">
        <v>2813210000</v>
      </c>
      <c r="E463" s="211">
        <f t="shared" si="137"/>
        <v>330.3</v>
      </c>
      <c r="F463" s="389">
        <v>280.76</v>
      </c>
      <c r="G463" s="216" t="s">
        <v>1306</v>
      </c>
      <c r="J463" s="49">
        <f t="shared" si="138"/>
        <v>2813210000</v>
      </c>
      <c r="K463" s="212">
        <f t="shared" si="139"/>
        <v>330.3</v>
      </c>
      <c r="L463" s="270">
        <v>280.76</v>
      </c>
      <c r="M463" s="270">
        <f t="shared" ref="M463:M526" si="141">ROUND(N463,2)</f>
        <v>280.76</v>
      </c>
      <c r="N463" s="270">
        <f t="shared" si="140"/>
        <v>280.755</v>
      </c>
      <c r="O463" s="249"/>
      <c r="P463" s="253"/>
      <c r="Q463" s="49">
        <v>2812100600</v>
      </c>
      <c r="R463" s="49" t="s">
        <v>809</v>
      </c>
      <c r="S463" s="49">
        <f t="shared" ref="S463:S526" si="142">VLOOKUP(Q463,$AB$13:$AD$982,3,FALSE)</f>
        <v>33.03</v>
      </c>
      <c r="T463" s="324">
        <v>33.619999999999997</v>
      </c>
      <c r="U463" s="353">
        <v>38.36</v>
      </c>
      <c r="X463" s="49">
        <v>2812100600</v>
      </c>
      <c r="Y463" s="49" t="s">
        <v>809</v>
      </c>
      <c r="Z463" s="324">
        <v>33.619999999999997</v>
      </c>
      <c r="AB463" s="401">
        <v>2812094000</v>
      </c>
      <c r="AC463" t="s">
        <v>802</v>
      </c>
      <c r="AD463" s="406">
        <v>370.85</v>
      </c>
    </row>
    <row r="464" spans="2:30">
      <c r="B464" s="210">
        <v>2813211300</v>
      </c>
      <c r="E464" s="211">
        <f t="shared" si="137"/>
        <v>13.71</v>
      </c>
      <c r="F464" s="389">
        <v>11.65</v>
      </c>
      <c r="G464" s="216" t="s">
        <v>1307</v>
      </c>
      <c r="J464" s="49">
        <f t="shared" si="138"/>
        <v>2813211300</v>
      </c>
      <c r="K464" s="212">
        <f t="shared" si="139"/>
        <v>13.71</v>
      </c>
      <c r="L464" s="270">
        <v>11.65</v>
      </c>
      <c r="M464" s="270">
        <f t="shared" si="141"/>
        <v>11.65</v>
      </c>
      <c r="N464" s="270">
        <f t="shared" si="140"/>
        <v>11.653500000000001</v>
      </c>
      <c r="O464" s="249"/>
      <c r="P464" s="253"/>
      <c r="Q464" s="49">
        <v>2812100900</v>
      </c>
      <c r="R464" s="49" t="s">
        <v>810</v>
      </c>
      <c r="S464" s="49">
        <f t="shared" si="142"/>
        <v>65.010000000000005</v>
      </c>
      <c r="T464" s="324">
        <v>66.16</v>
      </c>
      <c r="U464" s="353">
        <v>17.399999999999999</v>
      </c>
      <c r="X464" s="49">
        <v>2812100900</v>
      </c>
      <c r="Y464" s="49" t="s">
        <v>810</v>
      </c>
      <c r="Z464" s="324">
        <v>66.16</v>
      </c>
      <c r="AB464" s="401">
        <v>2812100000</v>
      </c>
      <c r="AC464" t="s">
        <v>1444</v>
      </c>
      <c r="AD464" s="406">
        <v>47.55</v>
      </c>
    </row>
    <row r="465" spans="2:30">
      <c r="B465" s="210">
        <v>2813211780</v>
      </c>
      <c r="E465" s="211">
        <f t="shared" si="137"/>
        <v>15.18</v>
      </c>
      <c r="F465" s="389">
        <v>12.9</v>
      </c>
      <c r="G465" s="216" t="s">
        <v>1308</v>
      </c>
      <c r="J465" s="49">
        <f t="shared" si="138"/>
        <v>2813211780</v>
      </c>
      <c r="K465" s="212">
        <f t="shared" si="139"/>
        <v>15.18</v>
      </c>
      <c r="L465" s="270">
        <v>12.9</v>
      </c>
      <c r="M465" s="270">
        <f t="shared" si="141"/>
        <v>12.9</v>
      </c>
      <c r="N465" s="270">
        <f t="shared" si="140"/>
        <v>12.902999999999999</v>
      </c>
      <c r="O465" s="249"/>
      <c r="P465" s="249"/>
      <c r="Q465" s="49">
        <v>2812101800</v>
      </c>
      <c r="R465" s="49" t="s">
        <v>811</v>
      </c>
      <c r="S465" s="49">
        <f t="shared" si="142"/>
        <v>61.16</v>
      </c>
      <c r="T465" s="324">
        <v>62.24</v>
      </c>
      <c r="U465" s="353">
        <v>36.86</v>
      </c>
      <c r="X465" s="49">
        <v>2812101800</v>
      </c>
      <c r="Y465" s="49" t="s">
        <v>811</v>
      </c>
      <c r="Z465" s="324">
        <v>62.24</v>
      </c>
      <c r="AB465" s="401">
        <v>2812100100</v>
      </c>
      <c r="AC465" t="s">
        <v>1446</v>
      </c>
      <c r="AD465" s="406">
        <v>55.35</v>
      </c>
    </row>
    <row r="466" spans="2:30">
      <c r="B466" s="210">
        <v>2813211980</v>
      </c>
      <c r="E466" s="211">
        <f t="shared" si="137"/>
        <v>18.84</v>
      </c>
      <c r="F466" s="389">
        <v>16.010000000000002</v>
      </c>
      <c r="G466" s="216" t="s">
        <v>1309</v>
      </c>
      <c r="J466" s="49">
        <f t="shared" si="138"/>
        <v>2813211980</v>
      </c>
      <c r="K466" s="212">
        <f t="shared" si="139"/>
        <v>18.84</v>
      </c>
      <c r="L466" s="270">
        <v>16.010000000000002</v>
      </c>
      <c r="M466" s="270">
        <f t="shared" si="141"/>
        <v>16.010000000000002</v>
      </c>
      <c r="N466" s="270">
        <f t="shared" si="140"/>
        <v>16.013999999999999</v>
      </c>
      <c r="O466" s="249"/>
      <c r="P466" s="249"/>
      <c r="Q466" s="49">
        <v>2812102220</v>
      </c>
      <c r="R466" s="49" t="s">
        <v>812</v>
      </c>
      <c r="S466" s="49">
        <f t="shared" si="142"/>
        <v>100.32</v>
      </c>
      <c r="T466" s="324">
        <v>102.1</v>
      </c>
      <c r="U466" s="353">
        <v>51.68</v>
      </c>
      <c r="X466" s="49">
        <v>2812102220</v>
      </c>
      <c r="Y466" s="49" t="s">
        <v>812</v>
      </c>
      <c r="Z466" s="324">
        <v>102.1</v>
      </c>
      <c r="AB466" s="401">
        <v>2812100200</v>
      </c>
      <c r="AC466" t="s">
        <v>805</v>
      </c>
      <c r="AD466" s="406">
        <v>34.39</v>
      </c>
    </row>
    <row r="467" spans="2:30">
      <c r="B467" s="210">
        <v>2813220000</v>
      </c>
      <c r="E467" s="211">
        <f t="shared" si="137"/>
        <v>134.80000000000001</v>
      </c>
      <c r="F467" s="389">
        <v>114.58</v>
      </c>
      <c r="G467" s="216" t="s">
        <v>1310</v>
      </c>
      <c r="J467" s="49">
        <f t="shared" si="138"/>
        <v>2813220000</v>
      </c>
      <c r="K467" s="212">
        <f t="shared" si="139"/>
        <v>134.80000000000001</v>
      </c>
      <c r="L467" s="270">
        <v>114.58</v>
      </c>
      <c r="M467" s="270">
        <f t="shared" si="141"/>
        <v>114.58</v>
      </c>
      <c r="N467" s="270">
        <f t="shared" si="140"/>
        <v>114.58000000000001</v>
      </c>
      <c r="O467" s="249"/>
      <c r="P467" s="249"/>
      <c r="Q467" s="49">
        <v>2812103000</v>
      </c>
      <c r="R467" s="49" t="s">
        <v>813</v>
      </c>
      <c r="S467" s="49">
        <f t="shared" si="142"/>
        <v>186.19</v>
      </c>
      <c r="T467" s="324">
        <v>165.41</v>
      </c>
      <c r="U467" s="353">
        <v>33.79</v>
      </c>
      <c r="X467" s="49">
        <v>2812103000</v>
      </c>
      <c r="Y467" s="49" t="s">
        <v>813</v>
      </c>
      <c r="Z467" s="324">
        <v>165.41</v>
      </c>
      <c r="AB467" s="49">
        <v>2812100222</v>
      </c>
      <c r="AC467" s="49" t="s">
        <v>1315</v>
      </c>
      <c r="AD467" s="187">
        <v>39.53</v>
      </c>
    </row>
    <row r="468" spans="2:30">
      <c r="B468" s="210">
        <v>2813222800</v>
      </c>
      <c r="E468" s="211">
        <f t="shared" si="137"/>
        <v>7.84</v>
      </c>
      <c r="F468" s="389">
        <v>6.66</v>
      </c>
      <c r="G468" s="216" t="s">
        <v>1311</v>
      </c>
      <c r="J468" s="49">
        <f t="shared" si="138"/>
        <v>2813222800</v>
      </c>
      <c r="K468" s="212">
        <f t="shared" si="139"/>
        <v>7.84</v>
      </c>
      <c r="L468" s="270">
        <v>6.66</v>
      </c>
      <c r="M468" s="270">
        <f t="shared" si="141"/>
        <v>6.66</v>
      </c>
      <c r="N468" s="270">
        <f t="shared" si="140"/>
        <v>6.6639999999999997</v>
      </c>
      <c r="O468" s="249"/>
      <c r="P468" s="249"/>
      <c r="Q468" s="49">
        <v>2812104000</v>
      </c>
      <c r="R468" s="49" t="s">
        <v>814</v>
      </c>
      <c r="S468" s="49">
        <f t="shared" si="142"/>
        <v>66.42</v>
      </c>
      <c r="T468" s="324">
        <v>67.599999999999994</v>
      </c>
      <c r="U468" s="353">
        <v>66.430000000000007</v>
      </c>
      <c r="X468" s="49">
        <v>2812104000</v>
      </c>
      <c r="Y468" s="49" t="s">
        <v>814</v>
      </c>
      <c r="Z468" s="324">
        <v>67.599999999999994</v>
      </c>
      <c r="AB468" s="401">
        <v>2812100302</v>
      </c>
      <c r="AC468" s="404" t="s">
        <v>1764</v>
      </c>
      <c r="AD468" s="406">
        <v>37.57</v>
      </c>
    </row>
    <row r="469" spans="2:30">
      <c r="B469" s="210">
        <v>2813230000</v>
      </c>
      <c r="E469" s="211">
        <f t="shared" si="137"/>
        <v>294.94</v>
      </c>
      <c r="F469" s="389">
        <v>250.7</v>
      </c>
      <c r="G469" s="216" t="s">
        <v>1312</v>
      </c>
      <c r="J469" s="49">
        <f t="shared" si="138"/>
        <v>2813230000</v>
      </c>
      <c r="K469" s="212">
        <f t="shared" si="139"/>
        <v>294.94</v>
      </c>
      <c r="L469" s="270">
        <v>250.7</v>
      </c>
      <c r="M469" s="270">
        <f t="shared" si="141"/>
        <v>250.7</v>
      </c>
      <c r="N469" s="270">
        <f t="shared" si="140"/>
        <v>250.69899999999998</v>
      </c>
      <c r="O469" s="249"/>
      <c r="P469" s="249"/>
      <c r="Q469" s="49">
        <v>2812104100</v>
      </c>
      <c r="R469" s="49" t="s">
        <v>815</v>
      </c>
      <c r="S469" s="49">
        <f t="shared" si="142"/>
        <v>70.64</v>
      </c>
      <c r="T469" s="324">
        <v>71.89</v>
      </c>
      <c r="U469" s="353">
        <v>62.51</v>
      </c>
      <c r="X469" s="49">
        <v>2812104100</v>
      </c>
      <c r="Y469" s="49" t="s">
        <v>815</v>
      </c>
      <c r="Z469" s="324">
        <v>71.89</v>
      </c>
      <c r="AB469" s="49">
        <v>2812100322</v>
      </c>
      <c r="AC469" s="49" t="s">
        <v>1765</v>
      </c>
      <c r="AD469" s="187">
        <v>46.09</v>
      </c>
    </row>
    <row r="470" spans="2:30">
      <c r="B470" s="210">
        <v>2813240000</v>
      </c>
      <c r="E470" s="211">
        <f t="shared" si="137"/>
        <v>50.38</v>
      </c>
      <c r="F470" s="389">
        <v>42.82</v>
      </c>
      <c r="G470" s="216" t="s">
        <v>1313</v>
      </c>
      <c r="J470" s="49">
        <f t="shared" si="138"/>
        <v>2813240000</v>
      </c>
      <c r="K470" s="212">
        <f t="shared" si="139"/>
        <v>50.38</v>
      </c>
      <c r="L470" s="270">
        <v>42.82</v>
      </c>
      <c r="M470" s="270">
        <f t="shared" si="141"/>
        <v>42.82</v>
      </c>
      <c r="N470" s="270">
        <f t="shared" si="140"/>
        <v>42.823</v>
      </c>
      <c r="O470" s="249"/>
      <c r="P470" s="253"/>
      <c r="Q470" s="49">
        <v>2812105100</v>
      </c>
      <c r="R470" s="49" t="s">
        <v>816</v>
      </c>
      <c r="S470" s="49">
        <f t="shared" si="142"/>
        <v>163.18</v>
      </c>
      <c r="T470" s="324">
        <v>166.07</v>
      </c>
      <c r="U470" s="353">
        <v>102.53</v>
      </c>
      <c r="X470" s="49">
        <v>2812105100</v>
      </c>
      <c r="Y470" s="49" t="s">
        <v>816</v>
      </c>
      <c r="Z470" s="324">
        <v>166.07</v>
      </c>
      <c r="AB470" s="401">
        <v>2812100402</v>
      </c>
      <c r="AC470" s="404" t="s">
        <v>1766</v>
      </c>
      <c r="AD470" s="406">
        <v>36.22</v>
      </c>
    </row>
    <row r="471" spans="2:30">
      <c r="B471" s="210">
        <v>2813300000</v>
      </c>
      <c r="E471" s="211">
        <f t="shared" si="137"/>
        <v>107.89</v>
      </c>
      <c r="F471" s="389">
        <v>91.71</v>
      </c>
      <c r="G471" s="216" t="s">
        <v>1314</v>
      </c>
      <c r="J471" s="49">
        <f t="shared" si="138"/>
        <v>2813300000</v>
      </c>
      <c r="K471" s="212">
        <f t="shared" si="139"/>
        <v>107.89</v>
      </c>
      <c r="L471" s="270">
        <v>91.71</v>
      </c>
      <c r="M471" s="270">
        <f t="shared" si="141"/>
        <v>91.71</v>
      </c>
      <c r="N471" s="270">
        <f t="shared" si="140"/>
        <v>91.706499999999991</v>
      </c>
      <c r="O471" s="249"/>
      <c r="P471" s="249"/>
      <c r="Q471" s="49">
        <v>2812105400</v>
      </c>
      <c r="R471" s="49" t="s">
        <v>817</v>
      </c>
      <c r="S471" s="49">
        <f t="shared" si="142"/>
        <v>68.64</v>
      </c>
      <c r="T471" s="324">
        <v>69.849999999999994</v>
      </c>
      <c r="U471" s="353">
        <v>199.39</v>
      </c>
      <c r="X471" s="49">
        <v>2812105400</v>
      </c>
      <c r="Y471" s="49" t="s">
        <v>817</v>
      </c>
      <c r="Z471" s="324">
        <v>69.849999999999994</v>
      </c>
      <c r="AB471" s="49">
        <v>2812100422</v>
      </c>
      <c r="AC471" s="49" t="s">
        <v>1767</v>
      </c>
      <c r="AD471" s="187">
        <v>47.04</v>
      </c>
    </row>
    <row r="472" spans="2:30">
      <c r="B472" s="210">
        <v>2813300280</v>
      </c>
      <c r="E472" s="211">
        <f t="shared" si="137"/>
        <v>10.7</v>
      </c>
      <c r="F472" s="389">
        <v>9.1</v>
      </c>
      <c r="G472" s="216" t="s">
        <v>1315</v>
      </c>
      <c r="J472" s="49">
        <f t="shared" si="138"/>
        <v>2813300280</v>
      </c>
      <c r="K472" s="212">
        <f t="shared" si="139"/>
        <v>10.7</v>
      </c>
      <c r="L472" s="270">
        <v>9.1</v>
      </c>
      <c r="M472" s="270">
        <f t="shared" si="141"/>
        <v>9.1</v>
      </c>
      <c r="N472" s="270">
        <f t="shared" si="140"/>
        <v>9.0949999999999989</v>
      </c>
      <c r="O472" s="249"/>
      <c r="P472" s="249"/>
      <c r="Q472" s="49">
        <v>2812105500</v>
      </c>
      <c r="R472" s="49" t="s">
        <v>818</v>
      </c>
      <c r="S472" s="49">
        <f t="shared" si="142"/>
        <v>227.74</v>
      </c>
      <c r="T472" s="324">
        <v>231.77</v>
      </c>
      <c r="U472" s="353">
        <v>67.930000000000007</v>
      </c>
      <c r="X472" s="49">
        <v>2812105500</v>
      </c>
      <c r="Y472" s="49" t="s">
        <v>818</v>
      </c>
      <c r="Z472" s="324">
        <v>231.77</v>
      </c>
      <c r="AB472" s="401">
        <v>2812100500</v>
      </c>
      <c r="AC472" t="s">
        <v>808</v>
      </c>
      <c r="AD472" s="406">
        <v>50.53</v>
      </c>
    </row>
    <row r="473" spans="2:30">
      <c r="B473" s="210">
        <v>2813300281</v>
      </c>
      <c r="E473" s="211">
        <f t="shared" ref="E473:E536" si="143">VLOOKUP(B473,$Q$14:$U$1164,3,FALSE)</f>
        <v>37.32</v>
      </c>
      <c r="F473" s="389">
        <v>31.72</v>
      </c>
      <c r="G473" s="216" t="s">
        <v>1316</v>
      </c>
      <c r="J473" s="49">
        <f t="shared" ref="J473:J536" si="144">B473*$K$13</f>
        <v>2813300281</v>
      </c>
      <c r="K473" s="212">
        <f t="shared" ref="K473:K536" si="145">VLOOKUP(J473,$Q$14:$U$1164,3,FALSE)</f>
        <v>37.32</v>
      </c>
      <c r="L473" s="270">
        <v>31.72</v>
      </c>
      <c r="M473" s="270">
        <f t="shared" si="141"/>
        <v>31.72</v>
      </c>
      <c r="N473" s="270">
        <f t="shared" ref="N473:N536" si="146">K473*$N$13</f>
        <v>31.721999999999998</v>
      </c>
      <c r="O473" s="249"/>
      <c r="P473" s="253"/>
      <c r="Q473" s="49">
        <v>2812106520</v>
      </c>
      <c r="R473" s="49" t="s">
        <v>819</v>
      </c>
      <c r="S473" s="49">
        <f t="shared" si="142"/>
        <v>41.2</v>
      </c>
      <c r="T473" s="324">
        <v>41.93</v>
      </c>
      <c r="U473" s="353">
        <v>72.239999999999995</v>
      </c>
      <c r="X473" s="49">
        <v>2812106520</v>
      </c>
      <c r="Y473" s="49" t="s">
        <v>819</v>
      </c>
      <c r="Z473" s="324">
        <v>41.93</v>
      </c>
      <c r="AB473" s="49">
        <v>2812100522</v>
      </c>
      <c r="AC473" s="49" t="s">
        <v>1319</v>
      </c>
      <c r="AD473" s="187">
        <v>68.569999999999993</v>
      </c>
    </row>
    <row r="474" spans="2:30">
      <c r="B474" s="210">
        <v>2813300380</v>
      </c>
      <c r="E474" s="211">
        <f t="shared" si="143"/>
        <v>14.54</v>
      </c>
      <c r="F474" s="389">
        <v>12.36</v>
      </c>
      <c r="G474" s="216" t="s">
        <v>1317</v>
      </c>
      <c r="J474" s="49">
        <f t="shared" si="144"/>
        <v>2813300380</v>
      </c>
      <c r="K474" s="212">
        <f t="shared" si="145"/>
        <v>14.54</v>
      </c>
      <c r="L474" s="270">
        <v>12.36</v>
      </c>
      <c r="M474" s="270">
        <f t="shared" si="141"/>
        <v>12.36</v>
      </c>
      <c r="N474" s="270">
        <f t="shared" si="146"/>
        <v>12.358999999999998</v>
      </c>
      <c r="O474" s="249"/>
      <c r="P474" s="249"/>
      <c r="Q474" s="49">
        <v>2812106700</v>
      </c>
      <c r="R474" s="49" t="s">
        <v>820</v>
      </c>
      <c r="S474" s="49">
        <f t="shared" si="142"/>
        <v>95.07</v>
      </c>
      <c r="T474" s="324">
        <v>108.25</v>
      </c>
      <c r="U474" s="353">
        <v>166.78</v>
      </c>
      <c r="X474" s="49">
        <v>2812106700</v>
      </c>
      <c r="Y474" s="49" t="s">
        <v>820</v>
      </c>
      <c r="Z474" s="324">
        <v>108.25</v>
      </c>
      <c r="AB474" s="401">
        <v>2812100600</v>
      </c>
      <c r="AC474" t="s">
        <v>809</v>
      </c>
      <c r="AD474" s="406">
        <v>33.03</v>
      </c>
    </row>
    <row r="475" spans="2:30">
      <c r="B475" s="210">
        <v>2813300480</v>
      </c>
      <c r="E475" s="211">
        <f t="shared" si="143"/>
        <v>11.07</v>
      </c>
      <c r="F475" s="389">
        <v>9.41</v>
      </c>
      <c r="G475" s="216" t="s">
        <v>1318</v>
      </c>
      <c r="J475" s="49">
        <f t="shared" si="144"/>
        <v>2813300480</v>
      </c>
      <c r="K475" s="212">
        <f t="shared" si="145"/>
        <v>11.07</v>
      </c>
      <c r="L475" s="270">
        <v>9.41</v>
      </c>
      <c r="M475" s="270">
        <f t="shared" si="141"/>
        <v>9.41</v>
      </c>
      <c r="N475" s="270">
        <f t="shared" si="146"/>
        <v>9.4094999999999995</v>
      </c>
      <c r="O475" s="249"/>
      <c r="P475" s="249"/>
      <c r="Q475" s="49">
        <v>2812111400</v>
      </c>
      <c r="R475" s="49" t="s">
        <v>821</v>
      </c>
      <c r="S475" s="49">
        <f t="shared" si="142"/>
        <v>62.49</v>
      </c>
      <c r="T475" s="324">
        <v>63.59</v>
      </c>
      <c r="U475" s="353">
        <v>70.13</v>
      </c>
      <c r="X475" s="49">
        <v>2812111400</v>
      </c>
      <c r="Y475" s="49" t="s">
        <v>821</v>
      </c>
      <c r="Z475" s="324">
        <v>63.59</v>
      </c>
      <c r="AB475" s="49">
        <v>2812100622</v>
      </c>
      <c r="AC475" s="49" t="s">
        <v>1320</v>
      </c>
      <c r="AD475" s="187">
        <v>49.13</v>
      </c>
    </row>
    <row r="476" spans="2:30">
      <c r="B476" s="210">
        <v>2813300580</v>
      </c>
      <c r="E476" s="211">
        <f t="shared" si="143"/>
        <v>19.79</v>
      </c>
      <c r="F476" s="389">
        <v>16.82</v>
      </c>
      <c r="G476" s="216" t="s">
        <v>1319</v>
      </c>
      <c r="J476" s="49">
        <f t="shared" si="144"/>
        <v>2813300580</v>
      </c>
      <c r="K476" s="212">
        <f t="shared" si="145"/>
        <v>19.79</v>
      </c>
      <c r="L476" s="270">
        <v>16.82</v>
      </c>
      <c r="M476" s="270">
        <f t="shared" si="141"/>
        <v>16.82</v>
      </c>
      <c r="N476" s="270">
        <f t="shared" si="146"/>
        <v>16.8215</v>
      </c>
      <c r="O476" s="249"/>
      <c r="P476" s="249"/>
      <c r="Q476" s="49">
        <v>2812111800</v>
      </c>
      <c r="R476" s="49" t="s">
        <v>822</v>
      </c>
      <c r="S476" s="49">
        <f t="shared" si="142"/>
        <v>61.16</v>
      </c>
      <c r="T476" s="324">
        <v>62.24</v>
      </c>
      <c r="U476" s="353">
        <v>232.73</v>
      </c>
      <c r="X476" s="49">
        <v>2812111800</v>
      </c>
      <c r="Y476" s="49" t="s">
        <v>822</v>
      </c>
      <c r="Z476" s="324">
        <v>62.24</v>
      </c>
      <c r="AB476" s="401">
        <v>2812100900</v>
      </c>
      <c r="AC476" t="s">
        <v>810</v>
      </c>
      <c r="AD476" s="406">
        <v>65.010000000000005</v>
      </c>
    </row>
    <row r="477" spans="2:30">
      <c r="B477" s="210">
        <v>2813300680</v>
      </c>
      <c r="E477" s="211">
        <f t="shared" si="143"/>
        <v>24.42</v>
      </c>
      <c r="F477" s="389">
        <v>20.76</v>
      </c>
      <c r="G477" s="216" t="s">
        <v>1320</v>
      </c>
      <c r="J477" s="49">
        <f t="shared" si="144"/>
        <v>2813300680</v>
      </c>
      <c r="K477" s="212">
        <f t="shared" si="145"/>
        <v>24.42</v>
      </c>
      <c r="L477" s="270">
        <v>20.76</v>
      </c>
      <c r="M477" s="270">
        <f t="shared" si="141"/>
        <v>20.76</v>
      </c>
      <c r="N477" s="270">
        <f t="shared" si="146"/>
        <v>20.757000000000001</v>
      </c>
      <c r="O477" s="249"/>
      <c r="P477" s="249"/>
      <c r="Q477" s="49">
        <v>2812112000</v>
      </c>
      <c r="R477" s="49" t="s">
        <v>823</v>
      </c>
      <c r="S477" s="49">
        <f t="shared" si="142"/>
        <v>58.81</v>
      </c>
      <c r="T477" s="324">
        <v>59.85</v>
      </c>
      <c r="U477" s="353">
        <v>42.11</v>
      </c>
      <c r="X477" s="49">
        <v>2812112000</v>
      </c>
      <c r="Y477" s="49" t="s">
        <v>823</v>
      </c>
      <c r="Z477" s="324">
        <v>59.85</v>
      </c>
      <c r="AB477" s="49">
        <v>2812100922</v>
      </c>
      <c r="AC477" s="49" t="s">
        <v>1768</v>
      </c>
      <c r="AD477" s="187">
        <v>73.77</v>
      </c>
    </row>
    <row r="478" spans="2:30">
      <c r="B478" s="210">
        <v>2813301300</v>
      </c>
      <c r="E478" s="211">
        <f t="shared" si="143"/>
        <v>20.03</v>
      </c>
      <c r="F478" s="389">
        <v>17.03</v>
      </c>
      <c r="G478" s="216" t="s">
        <v>1321</v>
      </c>
      <c r="J478" s="49">
        <f t="shared" si="144"/>
        <v>2813301300</v>
      </c>
      <c r="K478" s="212">
        <f t="shared" si="145"/>
        <v>20.03</v>
      </c>
      <c r="L478" s="270">
        <v>17.03</v>
      </c>
      <c r="M478" s="270">
        <f t="shared" si="141"/>
        <v>17.03</v>
      </c>
      <c r="N478" s="270">
        <f t="shared" si="146"/>
        <v>17.025500000000001</v>
      </c>
      <c r="O478" s="249"/>
      <c r="P478" s="253"/>
      <c r="Q478" s="49">
        <v>2812112220</v>
      </c>
      <c r="R478" s="49" t="s">
        <v>824</v>
      </c>
      <c r="S478" s="49">
        <f t="shared" si="142"/>
        <v>188.66</v>
      </c>
      <c r="T478" s="324">
        <v>90.81</v>
      </c>
      <c r="U478" s="353">
        <v>108.71</v>
      </c>
      <c r="X478" s="49">
        <v>2812112220</v>
      </c>
      <c r="Y478" s="49" t="s">
        <v>824</v>
      </c>
      <c r="Z478" s="324">
        <v>90.81</v>
      </c>
      <c r="AB478" s="401">
        <v>2812101800</v>
      </c>
      <c r="AC478" t="s">
        <v>811</v>
      </c>
      <c r="AD478" s="406">
        <v>61.16</v>
      </c>
    </row>
    <row r="479" spans="2:30">
      <c r="B479" s="210">
        <v>2813301780</v>
      </c>
      <c r="E479" s="211">
        <f t="shared" si="143"/>
        <v>16.93</v>
      </c>
      <c r="F479" s="389">
        <v>14.39</v>
      </c>
      <c r="G479" s="216" t="s">
        <v>1322</v>
      </c>
      <c r="J479" s="49">
        <f t="shared" si="144"/>
        <v>2813301780</v>
      </c>
      <c r="K479" s="212">
        <f t="shared" si="145"/>
        <v>16.93</v>
      </c>
      <c r="L479" s="270">
        <v>14.39</v>
      </c>
      <c r="M479" s="270">
        <f t="shared" si="141"/>
        <v>14.39</v>
      </c>
      <c r="N479" s="270">
        <f t="shared" si="146"/>
        <v>14.390499999999999</v>
      </c>
      <c r="O479" s="249"/>
      <c r="P479" s="249"/>
      <c r="Q479" s="49">
        <v>2812115400</v>
      </c>
      <c r="R479" s="49" t="s">
        <v>825</v>
      </c>
      <c r="S479" s="49">
        <f t="shared" si="142"/>
        <v>73.03</v>
      </c>
      <c r="T479" s="324">
        <v>74.33</v>
      </c>
      <c r="U479" s="353">
        <v>63.85</v>
      </c>
      <c r="X479" s="49">
        <v>2812115400</v>
      </c>
      <c r="Y479" s="49" t="s">
        <v>825</v>
      </c>
      <c r="Z479" s="324">
        <v>74.33</v>
      </c>
      <c r="AB479" s="49">
        <v>2812101822</v>
      </c>
      <c r="AC479" s="49" t="s">
        <v>1769</v>
      </c>
      <c r="AD479" s="187">
        <v>47.35</v>
      </c>
    </row>
    <row r="480" spans="2:30">
      <c r="B480" s="210">
        <v>2813301980</v>
      </c>
      <c r="E480" s="211">
        <f t="shared" si="143"/>
        <v>24.3</v>
      </c>
      <c r="F480" s="389">
        <v>20.66</v>
      </c>
      <c r="G480" s="216" t="s">
        <v>1323</v>
      </c>
      <c r="J480" s="49">
        <f t="shared" si="144"/>
        <v>2813301980</v>
      </c>
      <c r="K480" s="212">
        <f t="shared" si="145"/>
        <v>24.3</v>
      </c>
      <c r="L480" s="270">
        <v>20.66</v>
      </c>
      <c r="M480" s="270">
        <f t="shared" si="141"/>
        <v>20.66</v>
      </c>
      <c r="N480" s="270">
        <f t="shared" si="146"/>
        <v>20.655000000000001</v>
      </c>
      <c r="O480" s="249"/>
      <c r="P480" s="249"/>
      <c r="Q480" s="49">
        <v>2812200000</v>
      </c>
      <c r="R480" s="49" t="s">
        <v>1469</v>
      </c>
      <c r="S480" s="49">
        <f t="shared" si="142"/>
        <v>98.15</v>
      </c>
      <c r="T480" s="324">
        <v>305.07</v>
      </c>
      <c r="U480" s="353">
        <v>62.51</v>
      </c>
      <c r="X480" s="49">
        <v>2812200000</v>
      </c>
      <c r="Y480" s="49" t="s">
        <v>1469</v>
      </c>
      <c r="Z480" s="324">
        <v>305.07</v>
      </c>
      <c r="AB480" s="49">
        <v>2812102022</v>
      </c>
      <c r="AC480" s="49" t="s">
        <v>1770</v>
      </c>
      <c r="AD480" s="187">
        <v>66.989999999999995</v>
      </c>
    </row>
    <row r="481" spans="2:30">
      <c r="B481" s="210">
        <v>2813302200</v>
      </c>
      <c r="E481" s="211">
        <f t="shared" si="143"/>
        <v>16.16</v>
      </c>
      <c r="F481" s="389">
        <v>13.74</v>
      </c>
      <c r="G481" s="216" t="s">
        <v>1324</v>
      </c>
      <c r="J481" s="49">
        <f t="shared" si="144"/>
        <v>2813302200</v>
      </c>
      <c r="K481" s="212">
        <f t="shared" si="145"/>
        <v>16.16</v>
      </c>
      <c r="L481" s="270">
        <v>13.74</v>
      </c>
      <c r="M481" s="270">
        <f t="shared" si="141"/>
        <v>13.74</v>
      </c>
      <c r="N481" s="270">
        <f t="shared" si="146"/>
        <v>13.735999999999999</v>
      </c>
      <c r="O481" s="249"/>
      <c r="P481" s="249"/>
      <c r="Q481" s="49">
        <v>2812200100</v>
      </c>
      <c r="R481" s="49" t="s">
        <v>827</v>
      </c>
      <c r="S481" s="49">
        <f t="shared" si="142"/>
        <v>96.89</v>
      </c>
      <c r="T481" s="324">
        <v>234.75</v>
      </c>
      <c r="U481" s="353">
        <v>60.11</v>
      </c>
      <c r="X481" s="49">
        <v>2812200100</v>
      </c>
      <c r="Y481" s="49" t="s">
        <v>827</v>
      </c>
      <c r="Z481" s="324">
        <v>234.75</v>
      </c>
      <c r="AB481" s="401">
        <v>2812102220</v>
      </c>
      <c r="AC481" t="s">
        <v>812</v>
      </c>
      <c r="AD481" s="406">
        <v>100.32</v>
      </c>
    </row>
    <row r="482" spans="2:30">
      <c r="B482" s="210">
        <v>2813302800</v>
      </c>
      <c r="E482" s="211">
        <f t="shared" si="143"/>
        <v>15.09</v>
      </c>
      <c r="F482" s="389">
        <v>12.83</v>
      </c>
      <c r="G482" s="216" t="s">
        <v>1325</v>
      </c>
      <c r="J482" s="49">
        <f t="shared" si="144"/>
        <v>2813302800</v>
      </c>
      <c r="K482" s="212">
        <f t="shared" si="145"/>
        <v>15.09</v>
      </c>
      <c r="L482" s="270">
        <v>12.83</v>
      </c>
      <c r="M482" s="270">
        <f t="shared" si="141"/>
        <v>12.83</v>
      </c>
      <c r="N482" s="270">
        <f t="shared" si="146"/>
        <v>12.826499999999999</v>
      </c>
      <c r="O482" s="249"/>
      <c r="P482" s="249"/>
      <c r="Q482" s="49">
        <v>2812200200</v>
      </c>
      <c r="R482" s="49" t="s">
        <v>828</v>
      </c>
      <c r="S482" s="49">
        <f t="shared" si="142"/>
        <v>64.099999999999994</v>
      </c>
      <c r="T482" s="324">
        <v>65.239999999999995</v>
      </c>
      <c r="U482" s="353">
        <v>91.2</v>
      </c>
      <c r="X482" s="49">
        <v>2812200200</v>
      </c>
      <c r="Y482" s="49" t="s">
        <v>828</v>
      </c>
      <c r="Z482" s="324">
        <v>65.239999999999995</v>
      </c>
      <c r="AB482" s="405">
        <v>2812103000</v>
      </c>
      <c r="AC482" t="s">
        <v>813</v>
      </c>
      <c r="AD482" s="406">
        <v>186.19</v>
      </c>
    </row>
    <row r="483" spans="2:30">
      <c r="B483" s="210">
        <v>2813305180</v>
      </c>
      <c r="E483" s="211">
        <f t="shared" si="143"/>
        <v>110.19</v>
      </c>
      <c r="F483" s="389">
        <v>93.66</v>
      </c>
      <c r="G483" s="216" t="s">
        <v>1326</v>
      </c>
      <c r="J483" s="49">
        <f t="shared" si="144"/>
        <v>2813305180</v>
      </c>
      <c r="K483" s="212">
        <f t="shared" si="145"/>
        <v>110.19</v>
      </c>
      <c r="L483" s="270">
        <v>93.66</v>
      </c>
      <c r="M483" s="270">
        <f t="shared" si="141"/>
        <v>93.66</v>
      </c>
      <c r="N483" s="270">
        <f t="shared" si="146"/>
        <v>93.66149999999999</v>
      </c>
      <c r="O483" s="249"/>
      <c r="P483" s="249"/>
      <c r="Q483" s="49">
        <v>2812200302</v>
      </c>
      <c r="R483" s="173" t="s">
        <v>1734</v>
      </c>
      <c r="S483" s="49">
        <f t="shared" si="142"/>
        <v>70.23</v>
      </c>
      <c r="T483" s="324">
        <v>71.47</v>
      </c>
      <c r="U483" s="353">
        <v>74.64</v>
      </c>
      <c r="X483" s="49">
        <v>2812200302</v>
      </c>
      <c r="Y483" s="173" t="s">
        <v>1734</v>
      </c>
      <c r="Z483" s="324">
        <v>71.47</v>
      </c>
      <c r="AB483" s="49">
        <v>2812103022</v>
      </c>
      <c r="AC483" s="49" t="s">
        <v>1771</v>
      </c>
      <c r="AD483" s="187">
        <v>198.06</v>
      </c>
    </row>
    <row r="484" spans="2:30">
      <c r="B484" s="210">
        <v>2813310000</v>
      </c>
      <c r="E484" s="211">
        <f t="shared" si="143"/>
        <v>447.79</v>
      </c>
      <c r="F484" s="389">
        <v>380.62</v>
      </c>
      <c r="G484" s="216" t="s">
        <v>1327</v>
      </c>
      <c r="J484" s="49">
        <f t="shared" si="144"/>
        <v>2813310000</v>
      </c>
      <c r="K484" s="212">
        <f t="shared" si="145"/>
        <v>447.79</v>
      </c>
      <c r="L484" s="270">
        <v>380.62</v>
      </c>
      <c r="M484" s="270">
        <f t="shared" si="141"/>
        <v>380.62</v>
      </c>
      <c r="N484" s="270">
        <f t="shared" si="146"/>
        <v>380.62150000000003</v>
      </c>
      <c r="O484" s="249"/>
      <c r="P484" s="249"/>
      <c r="Q484" s="49">
        <v>2812200402</v>
      </c>
      <c r="R484" s="49" t="s">
        <v>830</v>
      </c>
      <c r="S484" s="49">
        <f t="shared" si="142"/>
        <v>67.61</v>
      </c>
      <c r="T484" s="324">
        <v>68.81</v>
      </c>
      <c r="U484" s="353">
        <v>334.24</v>
      </c>
      <c r="X484" s="49">
        <v>2812200402</v>
      </c>
      <c r="Y484" s="49" t="s">
        <v>830</v>
      </c>
      <c r="Z484" s="324">
        <v>68.81</v>
      </c>
      <c r="AB484" s="49">
        <v>2812103200</v>
      </c>
      <c r="AC484" s="49" t="s">
        <v>1772</v>
      </c>
      <c r="AD484" s="187">
        <v>26.4</v>
      </c>
    </row>
    <row r="485" spans="2:30">
      <c r="B485" s="210">
        <v>2813310381</v>
      </c>
      <c r="E485" s="211">
        <f t="shared" si="143"/>
        <v>47.67</v>
      </c>
      <c r="F485" s="389">
        <v>40.520000000000003</v>
      </c>
      <c r="G485" s="216" t="s">
        <v>1328</v>
      </c>
      <c r="J485" s="49">
        <f t="shared" si="144"/>
        <v>2813310381</v>
      </c>
      <c r="K485" s="212">
        <f t="shared" si="145"/>
        <v>47.67</v>
      </c>
      <c r="L485" s="270">
        <v>40.520000000000003</v>
      </c>
      <c r="M485" s="270">
        <f t="shared" si="141"/>
        <v>40.520000000000003</v>
      </c>
      <c r="N485" s="270">
        <f t="shared" si="146"/>
        <v>40.519500000000001</v>
      </c>
      <c r="O485" s="249"/>
      <c r="P485" s="249"/>
      <c r="Q485" s="49">
        <v>2812200500</v>
      </c>
      <c r="R485" s="49" t="s">
        <v>831</v>
      </c>
      <c r="S485" s="49">
        <f t="shared" si="142"/>
        <v>89.2</v>
      </c>
      <c r="T485" s="324">
        <v>90.78</v>
      </c>
      <c r="U485" s="353">
        <v>257.20999999999998</v>
      </c>
      <c r="X485" s="49">
        <v>2812200500</v>
      </c>
      <c r="Y485" s="49" t="s">
        <v>831</v>
      </c>
      <c r="Z485" s="324">
        <v>90.78</v>
      </c>
      <c r="AB485" s="49">
        <v>2812103222</v>
      </c>
      <c r="AC485" s="49" t="s">
        <v>1773</v>
      </c>
      <c r="AD485" s="187">
        <v>33.03</v>
      </c>
    </row>
    <row r="486" spans="2:30">
      <c r="B486" s="210">
        <v>2813310780</v>
      </c>
      <c r="E486" s="211">
        <f t="shared" si="143"/>
        <v>22.97</v>
      </c>
      <c r="F486" s="389">
        <v>19.52</v>
      </c>
      <c r="G486" s="216" t="s">
        <v>1329</v>
      </c>
      <c r="J486" s="49">
        <f t="shared" si="144"/>
        <v>2813310780</v>
      </c>
      <c r="K486" s="212">
        <f t="shared" si="145"/>
        <v>22.97</v>
      </c>
      <c r="L486" s="270">
        <v>19.52</v>
      </c>
      <c r="M486" s="270">
        <f t="shared" si="141"/>
        <v>19.52</v>
      </c>
      <c r="N486" s="270">
        <f t="shared" si="146"/>
        <v>19.5245</v>
      </c>
      <c r="O486" s="249"/>
      <c r="P486" s="249"/>
      <c r="Q486" s="49">
        <v>2812200600</v>
      </c>
      <c r="R486" s="49" t="s">
        <v>832</v>
      </c>
      <c r="S486" s="49">
        <f t="shared" si="142"/>
        <v>61.61</v>
      </c>
      <c r="T486" s="324">
        <v>62.7</v>
      </c>
      <c r="U486" s="353">
        <v>65.58</v>
      </c>
      <c r="X486" s="49">
        <v>2812200600</v>
      </c>
      <c r="Y486" s="49" t="s">
        <v>832</v>
      </c>
      <c r="Z486" s="324">
        <v>62.7</v>
      </c>
      <c r="AB486" s="49">
        <v>2812103322</v>
      </c>
      <c r="AC486" s="49" t="s">
        <v>1774</v>
      </c>
      <c r="AD486" s="187">
        <v>20.79</v>
      </c>
    </row>
    <row r="487" spans="2:30">
      <c r="B487" s="210">
        <v>2813311300</v>
      </c>
      <c r="E487" s="211">
        <f t="shared" si="143"/>
        <v>20.96</v>
      </c>
      <c r="F487" s="389">
        <v>17.82</v>
      </c>
      <c r="G487" s="216" t="s">
        <v>1330</v>
      </c>
      <c r="J487" s="49">
        <f t="shared" si="144"/>
        <v>2813311300</v>
      </c>
      <c r="K487" s="212">
        <f t="shared" si="145"/>
        <v>20.96</v>
      </c>
      <c r="L487" s="270">
        <v>17.82</v>
      </c>
      <c r="M487" s="270">
        <f t="shared" si="141"/>
        <v>17.82</v>
      </c>
      <c r="N487" s="270">
        <f t="shared" si="146"/>
        <v>17.815999999999999</v>
      </c>
      <c r="O487" s="249"/>
      <c r="P487" s="249"/>
      <c r="Q487" s="49">
        <v>2812202220</v>
      </c>
      <c r="R487" s="49" t="s">
        <v>833</v>
      </c>
      <c r="S487" s="49">
        <f t="shared" si="142"/>
        <v>109.1</v>
      </c>
      <c r="T487" s="324">
        <v>111.03</v>
      </c>
      <c r="U487" s="353">
        <v>71.53</v>
      </c>
      <c r="X487" s="49">
        <v>2812202220</v>
      </c>
      <c r="Y487" s="49" t="s">
        <v>833</v>
      </c>
      <c r="Z487" s="324">
        <v>111.03</v>
      </c>
      <c r="AB487" s="49">
        <v>2812103422</v>
      </c>
      <c r="AC487" s="49" t="s">
        <v>1775</v>
      </c>
      <c r="AD487" s="187">
        <v>27.63</v>
      </c>
    </row>
    <row r="488" spans="2:30">
      <c r="B488" s="210">
        <v>2813311780</v>
      </c>
      <c r="E488" s="211">
        <f t="shared" si="143"/>
        <v>17.829999999999998</v>
      </c>
      <c r="F488" s="389">
        <v>15.16</v>
      </c>
      <c r="G488" s="216" t="s">
        <v>1331</v>
      </c>
      <c r="J488" s="49">
        <f t="shared" si="144"/>
        <v>2813311780</v>
      </c>
      <c r="K488" s="212">
        <f t="shared" si="145"/>
        <v>17.829999999999998</v>
      </c>
      <c r="L488" s="270">
        <v>15.16</v>
      </c>
      <c r="M488" s="270">
        <f t="shared" si="141"/>
        <v>15.16</v>
      </c>
      <c r="N488" s="270">
        <f t="shared" si="146"/>
        <v>15.155499999999998</v>
      </c>
      <c r="O488" s="249"/>
      <c r="P488" s="249"/>
      <c r="Q488" s="49">
        <v>2812203000</v>
      </c>
      <c r="R488" s="49" t="s">
        <v>834</v>
      </c>
      <c r="S488" s="49">
        <f t="shared" si="142"/>
        <v>190.27</v>
      </c>
      <c r="T488" s="324">
        <v>176.75</v>
      </c>
      <c r="U488" s="353">
        <v>71.53</v>
      </c>
      <c r="X488" s="49">
        <v>2812203000</v>
      </c>
      <c r="Y488" s="49" t="s">
        <v>834</v>
      </c>
      <c r="Z488" s="324">
        <v>176.75</v>
      </c>
      <c r="AB488" s="401">
        <v>2812104000</v>
      </c>
      <c r="AC488" t="s">
        <v>814</v>
      </c>
      <c r="AD488" s="406">
        <v>66.42</v>
      </c>
    </row>
    <row r="489" spans="2:30">
      <c r="B489" s="210">
        <v>2813311980</v>
      </c>
      <c r="E489" s="211">
        <f t="shared" si="143"/>
        <v>24.16</v>
      </c>
      <c r="F489" s="389">
        <v>20.54</v>
      </c>
      <c r="G489" s="216" t="s">
        <v>1333</v>
      </c>
      <c r="J489" s="49">
        <f t="shared" si="144"/>
        <v>2813311980</v>
      </c>
      <c r="K489" s="212">
        <f t="shared" si="145"/>
        <v>24.16</v>
      </c>
      <c r="L489" s="270">
        <v>20.54</v>
      </c>
      <c r="M489" s="270">
        <f t="shared" si="141"/>
        <v>20.54</v>
      </c>
      <c r="N489" s="270">
        <f t="shared" si="146"/>
        <v>20.535999999999998</v>
      </c>
      <c r="O489" s="249"/>
      <c r="P489" s="249"/>
      <c r="Q489" s="49">
        <v>2812205100</v>
      </c>
      <c r="R489" s="49" t="s">
        <v>835</v>
      </c>
      <c r="S489" s="49">
        <f t="shared" si="142"/>
        <v>249.1</v>
      </c>
      <c r="T489" s="324">
        <v>253.51</v>
      </c>
      <c r="U489" s="353">
        <v>68.760000000000005</v>
      </c>
      <c r="X489" s="49">
        <v>2812205100</v>
      </c>
      <c r="Y489" s="49" t="s">
        <v>835</v>
      </c>
      <c r="Z489" s="324">
        <v>253.51</v>
      </c>
      <c r="AB489" s="401">
        <v>2812104100</v>
      </c>
      <c r="AC489" t="s">
        <v>815</v>
      </c>
      <c r="AD489" s="406">
        <v>70.64</v>
      </c>
    </row>
    <row r="490" spans="2:30">
      <c r="B490" s="210">
        <v>2813316280</v>
      </c>
      <c r="E490" s="211">
        <f t="shared" si="143"/>
        <v>7.65</v>
      </c>
      <c r="F490" s="389">
        <v>6.5</v>
      </c>
      <c r="G490" s="216" t="s">
        <v>1334</v>
      </c>
      <c r="J490" s="49">
        <f t="shared" si="144"/>
        <v>2813316280</v>
      </c>
      <c r="K490" s="212">
        <f t="shared" si="145"/>
        <v>7.65</v>
      </c>
      <c r="L490" s="270">
        <v>6.5</v>
      </c>
      <c r="M490" s="270">
        <f t="shared" si="141"/>
        <v>6.5</v>
      </c>
      <c r="N490" s="270">
        <f t="shared" si="146"/>
        <v>6.5025000000000004</v>
      </c>
      <c r="O490" s="249"/>
      <c r="P490" s="249"/>
      <c r="Q490" s="49">
        <v>2812205500</v>
      </c>
      <c r="R490" s="49" t="s">
        <v>836</v>
      </c>
      <c r="S490" s="49">
        <f t="shared" si="142"/>
        <v>353.28</v>
      </c>
      <c r="T490" s="324">
        <v>359.54</v>
      </c>
      <c r="U490" s="353">
        <v>91.16</v>
      </c>
      <c r="X490" s="49">
        <v>2812205500</v>
      </c>
      <c r="Y490" s="49" t="s">
        <v>836</v>
      </c>
      <c r="Z490" s="324">
        <v>359.54</v>
      </c>
      <c r="AB490" s="401">
        <v>2812105100</v>
      </c>
      <c r="AC490" t="s">
        <v>816</v>
      </c>
      <c r="AD490" s="406">
        <v>163.18</v>
      </c>
    </row>
    <row r="491" spans="2:30">
      <c r="B491" s="210">
        <v>2813320000</v>
      </c>
      <c r="E491" s="211">
        <f t="shared" si="143"/>
        <v>107.89</v>
      </c>
      <c r="F491" s="389">
        <v>91.71</v>
      </c>
      <c r="G491" s="216" t="s">
        <v>1335</v>
      </c>
      <c r="J491" s="49">
        <f t="shared" si="144"/>
        <v>2813320000</v>
      </c>
      <c r="K491" s="212">
        <f t="shared" si="145"/>
        <v>107.89</v>
      </c>
      <c r="L491" s="270">
        <v>91.71</v>
      </c>
      <c r="M491" s="270">
        <f t="shared" si="141"/>
        <v>91.71</v>
      </c>
      <c r="N491" s="270">
        <f t="shared" si="146"/>
        <v>91.706499999999991</v>
      </c>
      <c r="O491" s="249"/>
      <c r="P491" s="249"/>
      <c r="Q491" s="49">
        <v>2812206520</v>
      </c>
      <c r="R491" s="49" t="s">
        <v>837</v>
      </c>
      <c r="S491" s="49">
        <f t="shared" si="142"/>
        <v>61.16</v>
      </c>
      <c r="T491" s="324">
        <v>62.24</v>
      </c>
      <c r="U491" s="353">
        <v>63.03</v>
      </c>
      <c r="X491" s="49">
        <v>2812206520</v>
      </c>
      <c r="Y491" s="49" t="s">
        <v>837</v>
      </c>
      <c r="Z491" s="324">
        <v>62.24</v>
      </c>
      <c r="AB491" s="49">
        <v>2812105122</v>
      </c>
      <c r="AC491" s="49" t="s">
        <v>1326</v>
      </c>
      <c r="AD491" s="187">
        <v>190.61</v>
      </c>
    </row>
    <row r="492" spans="2:30">
      <c r="B492" s="210">
        <v>2813320780</v>
      </c>
      <c r="E492" s="211">
        <f t="shared" si="143"/>
        <v>41.1</v>
      </c>
      <c r="F492" s="389">
        <v>34.94</v>
      </c>
      <c r="G492" s="216" t="s">
        <v>1336</v>
      </c>
      <c r="J492" s="49">
        <f t="shared" si="144"/>
        <v>2813320780</v>
      </c>
      <c r="K492" s="212">
        <f t="shared" si="145"/>
        <v>41.1</v>
      </c>
      <c r="L492" s="270">
        <v>34.94</v>
      </c>
      <c r="M492" s="270">
        <f t="shared" si="141"/>
        <v>34.94</v>
      </c>
      <c r="N492" s="270">
        <f t="shared" si="146"/>
        <v>34.935000000000002</v>
      </c>
      <c r="O492" s="249"/>
      <c r="P492" s="249"/>
      <c r="Q492" s="49">
        <v>2812206700</v>
      </c>
      <c r="R492" s="49" t="s">
        <v>838</v>
      </c>
      <c r="S492" s="49">
        <f t="shared" si="142"/>
        <v>100.99</v>
      </c>
      <c r="T492" s="324">
        <v>96.57</v>
      </c>
      <c r="U492" s="353">
        <v>111.51</v>
      </c>
      <c r="X492" s="49">
        <v>2812206700</v>
      </c>
      <c r="Y492" s="49" t="s">
        <v>838</v>
      </c>
      <c r="Z492" s="324">
        <v>96.57</v>
      </c>
      <c r="AB492" s="401">
        <v>2812105400</v>
      </c>
      <c r="AC492" t="s">
        <v>817</v>
      </c>
      <c r="AD492" s="406">
        <v>68.64</v>
      </c>
    </row>
    <row r="493" spans="2:30">
      <c r="B493" s="210">
        <v>2813326280</v>
      </c>
      <c r="E493" s="211">
        <f t="shared" si="143"/>
        <v>8.69</v>
      </c>
      <c r="F493" s="389">
        <v>7.39</v>
      </c>
      <c r="G493" s="216" t="s">
        <v>1338</v>
      </c>
      <c r="J493" s="49">
        <f t="shared" si="144"/>
        <v>2813326280</v>
      </c>
      <c r="K493" s="212">
        <f t="shared" si="145"/>
        <v>8.69</v>
      </c>
      <c r="L493" s="270">
        <v>7.39</v>
      </c>
      <c r="M493" s="270">
        <f t="shared" si="141"/>
        <v>7.39</v>
      </c>
      <c r="N493" s="270">
        <f t="shared" si="146"/>
        <v>7.386499999999999</v>
      </c>
      <c r="O493" s="249"/>
      <c r="P493" s="249"/>
      <c r="Q493" s="49">
        <v>2812210700</v>
      </c>
      <c r="R493" s="49" t="s">
        <v>839</v>
      </c>
      <c r="S493" s="49">
        <f t="shared" si="142"/>
        <v>132.58000000000001</v>
      </c>
      <c r="T493" s="324">
        <v>134.93</v>
      </c>
      <c r="U493" s="353">
        <v>225.58</v>
      </c>
      <c r="X493" s="49">
        <v>2812210700</v>
      </c>
      <c r="Y493" s="49" t="s">
        <v>839</v>
      </c>
      <c r="Z493" s="324">
        <v>134.93</v>
      </c>
      <c r="AB493" s="49">
        <v>2812105422</v>
      </c>
      <c r="AC493" s="49" t="s">
        <v>1776</v>
      </c>
      <c r="AD493" s="187">
        <v>156.28</v>
      </c>
    </row>
    <row r="494" spans="2:30">
      <c r="B494" s="210">
        <v>2813330000</v>
      </c>
      <c r="E494" s="211">
        <f t="shared" si="143"/>
        <v>399.82</v>
      </c>
      <c r="F494" s="389">
        <v>339.85</v>
      </c>
      <c r="G494" s="216" t="s">
        <v>1340</v>
      </c>
      <c r="J494" s="49">
        <f t="shared" si="144"/>
        <v>2813330000</v>
      </c>
      <c r="K494" s="212">
        <f t="shared" si="145"/>
        <v>399.82</v>
      </c>
      <c r="L494" s="270">
        <v>339.85</v>
      </c>
      <c r="M494" s="270">
        <f t="shared" si="141"/>
        <v>339.85</v>
      </c>
      <c r="N494" s="270">
        <f t="shared" si="146"/>
        <v>339.84699999999998</v>
      </c>
      <c r="O494" s="249"/>
      <c r="P494" s="249"/>
      <c r="Q494" s="49">
        <v>2812210900</v>
      </c>
      <c r="R494" s="49" t="s">
        <v>840</v>
      </c>
      <c r="S494" s="49">
        <f t="shared" si="142"/>
        <v>121.33</v>
      </c>
      <c r="T494" s="324">
        <v>123.47</v>
      </c>
      <c r="U494" s="353">
        <v>254.57</v>
      </c>
      <c r="X494" s="49">
        <v>2812210900</v>
      </c>
      <c r="Y494" s="49" t="s">
        <v>840</v>
      </c>
      <c r="Z494" s="324">
        <v>123.47</v>
      </c>
      <c r="AB494" s="401">
        <v>2812105500</v>
      </c>
      <c r="AC494" t="s">
        <v>818</v>
      </c>
      <c r="AD494" s="406">
        <v>227.74</v>
      </c>
    </row>
    <row r="495" spans="2:30">
      <c r="B495" s="210">
        <v>2813332200</v>
      </c>
      <c r="E495" s="211">
        <f t="shared" si="143"/>
        <v>10.31</v>
      </c>
      <c r="F495" s="389">
        <v>8.76</v>
      </c>
      <c r="G495" s="216" t="s">
        <v>1341</v>
      </c>
      <c r="J495" s="49">
        <f t="shared" si="144"/>
        <v>2813332200</v>
      </c>
      <c r="K495" s="212">
        <f t="shared" si="145"/>
        <v>10.31</v>
      </c>
      <c r="L495" s="270">
        <v>8.76</v>
      </c>
      <c r="M495" s="270">
        <f t="shared" si="141"/>
        <v>8.76</v>
      </c>
      <c r="N495" s="270">
        <f t="shared" si="146"/>
        <v>8.7635000000000005</v>
      </c>
      <c r="O495" s="249"/>
      <c r="P495" s="249"/>
      <c r="Q495" s="49">
        <v>2812211800</v>
      </c>
      <c r="R495" s="49" t="s">
        <v>841</v>
      </c>
      <c r="S495" s="49">
        <f t="shared" si="142"/>
        <v>114.18</v>
      </c>
      <c r="T495" s="324">
        <v>116.2</v>
      </c>
      <c r="U495" s="353">
        <v>361.02</v>
      </c>
      <c r="V495">
        <v>40.26</v>
      </c>
      <c r="X495" s="49">
        <v>2812211800</v>
      </c>
      <c r="Y495" s="49" t="s">
        <v>841</v>
      </c>
      <c r="Z495" s="324">
        <v>116.2</v>
      </c>
      <c r="AB495" s="49">
        <v>2812105522</v>
      </c>
      <c r="AC495" s="49" t="s">
        <v>1777</v>
      </c>
      <c r="AD495" s="187">
        <v>279.14</v>
      </c>
    </row>
    <row r="496" spans="2:30">
      <c r="B496" s="210">
        <v>2813332800</v>
      </c>
      <c r="E496" s="211">
        <f t="shared" si="143"/>
        <v>4.87</v>
      </c>
      <c r="F496" s="389">
        <v>4.1399999999999997</v>
      </c>
      <c r="G496" s="216" t="s">
        <v>1342</v>
      </c>
      <c r="J496" s="49">
        <f t="shared" si="144"/>
        <v>2813332800</v>
      </c>
      <c r="K496" s="212">
        <f t="shared" si="145"/>
        <v>4.87</v>
      </c>
      <c r="L496" s="270">
        <v>4.1399999999999997</v>
      </c>
      <c r="M496" s="270">
        <f t="shared" si="141"/>
        <v>4.1399999999999997</v>
      </c>
      <c r="N496" s="270">
        <f t="shared" si="146"/>
        <v>4.1395</v>
      </c>
      <c r="O496" s="249"/>
      <c r="P496" s="249"/>
      <c r="Q496" s="49">
        <v>2812212100</v>
      </c>
      <c r="R496" s="49" t="s">
        <v>842</v>
      </c>
      <c r="S496" s="49">
        <f t="shared" si="142"/>
        <v>19.22</v>
      </c>
      <c r="T496" s="324">
        <v>19.559999999999999</v>
      </c>
      <c r="U496" s="353">
        <v>62.48</v>
      </c>
      <c r="V496">
        <v>48.4</v>
      </c>
      <c r="X496" s="49">
        <v>2812212100</v>
      </c>
      <c r="Y496" s="49" t="s">
        <v>842</v>
      </c>
      <c r="Z496" s="324">
        <v>19.559999999999999</v>
      </c>
      <c r="AB496" s="401">
        <v>2812106520</v>
      </c>
      <c r="AC496" t="s">
        <v>819</v>
      </c>
      <c r="AD496" s="406">
        <v>41.2</v>
      </c>
    </row>
    <row r="497" spans="1:30">
      <c r="B497" s="210">
        <v>2813340000</v>
      </c>
      <c r="E497" s="211">
        <f t="shared" si="143"/>
        <v>74.650000000000006</v>
      </c>
      <c r="F497" s="389">
        <v>63.45</v>
      </c>
      <c r="G497" s="216" t="s">
        <v>1343</v>
      </c>
      <c r="J497" s="49">
        <f t="shared" si="144"/>
        <v>2813340000</v>
      </c>
      <c r="K497" s="212">
        <f t="shared" si="145"/>
        <v>74.650000000000006</v>
      </c>
      <c r="L497" s="270">
        <v>63.45</v>
      </c>
      <c r="M497" s="270">
        <f t="shared" si="141"/>
        <v>63.45</v>
      </c>
      <c r="N497" s="270">
        <f t="shared" si="146"/>
        <v>63.452500000000001</v>
      </c>
      <c r="O497" s="249"/>
      <c r="P497" s="249"/>
      <c r="Q497" s="49">
        <v>2812212220</v>
      </c>
      <c r="R497" s="49" t="s">
        <v>843</v>
      </c>
      <c r="S497" s="49">
        <f t="shared" si="142"/>
        <v>188.66</v>
      </c>
      <c r="T497" s="324">
        <v>241.02</v>
      </c>
      <c r="U497" s="353">
        <v>96.96</v>
      </c>
      <c r="X497" s="49">
        <v>2812212220</v>
      </c>
      <c r="Y497" s="49" t="s">
        <v>843</v>
      </c>
      <c r="Z497" s="324">
        <v>241.02</v>
      </c>
      <c r="AB497" s="401">
        <v>2812106700</v>
      </c>
      <c r="AC497" t="s">
        <v>820</v>
      </c>
      <c r="AD497" s="406">
        <v>95.07</v>
      </c>
    </row>
    <row r="498" spans="1:30">
      <c r="B498" s="210">
        <v>2813400000</v>
      </c>
      <c r="E498" s="211">
        <f t="shared" si="143"/>
        <v>182.18</v>
      </c>
      <c r="F498" s="389">
        <v>154.85</v>
      </c>
      <c r="G498" s="216" t="s">
        <v>1344</v>
      </c>
      <c r="J498" s="49">
        <f t="shared" si="144"/>
        <v>2813400000</v>
      </c>
      <c r="K498" s="212">
        <f t="shared" si="145"/>
        <v>182.18</v>
      </c>
      <c r="L498" s="270">
        <v>154.85</v>
      </c>
      <c r="M498" s="270">
        <f t="shared" si="141"/>
        <v>154.85</v>
      </c>
      <c r="N498" s="270">
        <f t="shared" si="146"/>
        <v>154.85300000000001</v>
      </c>
      <c r="O498" s="249"/>
      <c r="P498" s="249"/>
      <c r="Q498" s="49">
        <v>2812215400</v>
      </c>
      <c r="R498" s="49" t="s">
        <v>844</v>
      </c>
      <c r="S498" s="49">
        <f t="shared" si="142"/>
        <v>140.38</v>
      </c>
      <c r="T498" s="324">
        <v>142.87</v>
      </c>
      <c r="U498" s="353">
        <v>135.49</v>
      </c>
      <c r="X498" s="49">
        <v>2812215400</v>
      </c>
      <c r="Y498" s="49" t="s">
        <v>844</v>
      </c>
      <c r="Z498" s="324">
        <v>142.87</v>
      </c>
      <c r="AB498" s="49">
        <v>2812106722</v>
      </c>
      <c r="AC498" s="49" t="s">
        <v>1778</v>
      </c>
      <c r="AD498" s="187">
        <v>95.59</v>
      </c>
    </row>
    <row r="499" spans="1:30">
      <c r="B499" s="210">
        <v>2813400280</v>
      </c>
      <c r="E499" s="211">
        <f t="shared" si="143"/>
        <v>21.72</v>
      </c>
      <c r="F499" s="389">
        <v>18.46</v>
      </c>
      <c r="G499" s="216" t="s">
        <v>1345</v>
      </c>
      <c r="J499" s="49">
        <f t="shared" si="144"/>
        <v>2813400280</v>
      </c>
      <c r="K499" s="212">
        <f t="shared" si="145"/>
        <v>21.72</v>
      </c>
      <c r="L499" s="270">
        <v>18.46</v>
      </c>
      <c r="M499" s="270">
        <f t="shared" si="141"/>
        <v>18.46</v>
      </c>
      <c r="N499" s="270">
        <f t="shared" si="146"/>
        <v>18.462</v>
      </c>
      <c r="O499" s="249"/>
      <c r="P499" s="249"/>
      <c r="Q499" s="49">
        <v>2812221400</v>
      </c>
      <c r="R499" s="49" t="s">
        <v>845</v>
      </c>
      <c r="S499" s="49">
        <f t="shared" si="142"/>
        <v>121.33</v>
      </c>
      <c r="T499" s="324">
        <v>123.47</v>
      </c>
      <c r="U499" s="353">
        <v>123.98</v>
      </c>
      <c r="X499" s="49">
        <v>2812221400</v>
      </c>
      <c r="Y499" s="49" t="s">
        <v>845</v>
      </c>
      <c r="Z499" s="324">
        <v>123.47</v>
      </c>
      <c r="AB499" s="49">
        <v>2812110000</v>
      </c>
      <c r="AC499" s="49" t="s">
        <v>1779</v>
      </c>
      <c r="AD499" s="187">
        <v>102.27</v>
      </c>
    </row>
    <row r="500" spans="1:30">
      <c r="B500" s="210">
        <v>2813400281</v>
      </c>
      <c r="E500" s="211">
        <f t="shared" si="143"/>
        <v>41.39</v>
      </c>
      <c r="F500" s="389">
        <v>35.18</v>
      </c>
      <c r="G500" s="216" t="s">
        <v>1346</v>
      </c>
      <c r="J500" s="49">
        <f t="shared" si="144"/>
        <v>2813400281</v>
      </c>
      <c r="K500" s="212">
        <f t="shared" si="145"/>
        <v>41.39</v>
      </c>
      <c r="L500" s="270">
        <v>35.18</v>
      </c>
      <c r="M500" s="270">
        <f t="shared" si="141"/>
        <v>35.18</v>
      </c>
      <c r="N500" s="270">
        <f t="shared" si="146"/>
        <v>35.1815</v>
      </c>
      <c r="O500" s="249"/>
      <c r="P500" s="249"/>
      <c r="Q500" s="49">
        <v>2812221800</v>
      </c>
      <c r="R500" s="49" t="s">
        <v>846</v>
      </c>
      <c r="S500" s="49">
        <f t="shared" si="142"/>
        <v>114.18</v>
      </c>
      <c r="T500" s="324">
        <v>116.2</v>
      </c>
      <c r="U500" s="353">
        <v>116.67</v>
      </c>
      <c r="X500" s="49">
        <v>2812221800</v>
      </c>
      <c r="Y500" s="49" t="s">
        <v>846</v>
      </c>
      <c r="Z500" s="324">
        <v>116.2</v>
      </c>
      <c r="AB500" s="49">
        <v>2812110022</v>
      </c>
      <c r="AC500" s="49" t="s">
        <v>1780</v>
      </c>
      <c r="AD500" s="187">
        <v>146.38</v>
      </c>
    </row>
    <row r="501" spans="1:30">
      <c r="B501" s="210">
        <v>2813400380</v>
      </c>
      <c r="E501" s="211">
        <f t="shared" si="143"/>
        <v>27.83</v>
      </c>
      <c r="F501" s="389">
        <v>23.66</v>
      </c>
      <c r="G501" s="216" t="s">
        <v>1347</v>
      </c>
      <c r="J501" s="49">
        <f t="shared" si="144"/>
        <v>2813400380</v>
      </c>
      <c r="K501" s="212">
        <f t="shared" si="145"/>
        <v>27.83</v>
      </c>
      <c r="L501" s="270">
        <v>23.66</v>
      </c>
      <c r="M501" s="270">
        <f t="shared" si="141"/>
        <v>23.66</v>
      </c>
      <c r="N501" s="270">
        <f t="shared" si="146"/>
        <v>23.655499999999996</v>
      </c>
      <c r="O501" s="249"/>
      <c r="P501" s="249"/>
      <c r="Q501" s="49">
        <v>2812222000</v>
      </c>
      <c r="R501" s="49" t="s">
        <v>847</v>
      </c>
      <c r="S501" s="49">
        <f t="shared" si="142"/>
        <v>109.76</v>
      </c>
      <c r="T501" s="324">
        <v>111.7</v>
      </c>
      <c r="U501" s="353">
        <v>19.63</v>
      </c>
      <c r="X501" s="49">
        <v>2812222000</v>
      </c>
      <c r="Y501" s="49" t="s">
        <v>847</v>
      </c>
      <c r="Z501" s="324">
        <v>111.7</v>
      </c>
      <c r="AB501" s="49">
        <v>2812110022</v>
      </c>
      <c r="AC501" s="49" t="s">
        <v>1780</v>
      </c>
      <c r="AD501" s="187">
        <v>146.38</v>
      </c>
    </row>
    <row r="502" spans="1:30">
      <c r="B502" s="210">
        <v>2813400480</v>
      </c>
      <c r="E502" s="211">
        <f t="shared" si="143"/>
        <v>31.24</v>
      </c>
      <c r="F502" s="389">
        <v>26.55</v>
      </c>
      <c r="G502" s="216" t="s">
        <v>1348</v>
      </c>
      <c r="J502" s="49">
        <f t="shared" si="144"/>
        <v>2813400480</v>
      </c>
      <c r="K502" s="212">
        <f t="shared" si="145"/>
        <v>31.24</v>
      </c>
      <c r="L502" s="270">
        <v>26.55</v>
      </c>
      <c r="M502" s="270">
        <f t="shared" si="141"/>
        <v>26.55</v>
      </c>
      <c r="N502" s="270">
        <f t="shared" si="146"/>
        <v>26.553999999999998</v>
      </c>
      <c r="O502" s="249"/>
      <c r="P502" s="249"/>
      <c r="Q502" s="49">
        <v>2812300000</v>
      </c>
      <c r="R502" s="49" t="s">
        <v>1492</v>
      </c>
      <c r="S502" s="49">
        <f t="shared" si="142"/>
        <v>124.79</v>
      </c>
      <c r="T502" s="324">
        <v>303.31</v>
      </c>
      <c r="U502" s="353">
        <v>242.05</v>
      </c>
      <c r="X502" s="49">
        <v>2812300000</v>
      </c>
      <c r="Y502" s="49" t="s">
        <v>1492</v>
      </c>
      <c r="Z502" s="324">
        <v>303.31</v>
      </c>
      <c r="AB502" s="49">
        <v>2812110731</v>
      </c>
      <c r="AC502" s="49" t="s">
        <v>1781</v>
      </c>
      <c r="AD502" s="187">
        <v>57.27</v>
      </c>
    </row>
    <row r="503" spans="1:30">
      <c r="B503" s="210">
        <v>2813400580</v>
      </c>
      <c r="E503" s="211">
        <f t="shared" si="143"/>
        <v>26.33</v>
      </c>
      <c r="F503" s="389">
        <v>22.38</v>
      </c>
      <c r="G503" s="216" t="s">
        <v>1349</v>
      </c>
      <c r="J503" s="49">
        <f t="shared" si="144"/>
        <v>2813400580</v>
      </c>
      <c r="K503" s="212">
        <f t="shared" si="145"/>
        <v>26.33</v>
      </c>
      <c r="L503" s="270">
        <v>22.38</v>
      </c>
      <c r="M503" s="270">
        <f t="shared" si="141"/>
        <v>22.38</v>
      </c>
      <c r="N503" s="270">
        <f t="shared" si="146"/>
        <v>22.380499999999998</v>
      </c>
      <c r="O503" s="249"/>
      <c r="P503" s="249"/>
      <c r="Q503" s="49">
        <v>2812300200</v>
      </c>
      <c r="R503" s="49" t="s">
        <v>849</v>
      </c>
      <c r="S503" s="49">
        <f t="shared" si="142"/>
        <v>75.819999999999993</v>
      </c>
      <c r="T503" s="324">
        <v>77.16</v>
      </c>
      <c r="U503" s="353">
        <v>143.47</v>
      </c>
      <c r="X503" s="49">
        <v>2812300200</v>
      </c>
      <c r="Y503" s="49" t="s">
        <v>849</v>
      </c>
      <c r="Z503" s="324">
        <v>77.16</v>
      </c>
      <c r="AB503" s="401">
        <v>2812111400</v>
      </c>
      <c r="AC503" t="s">
        <v>821</v>
      </c>
      <c r="AD503" s="406">
        <v>62.49</v>
      </c>
    </row>
    <row r="504" spans="1:30">
      <c r="B504" s="210">
        <v>2813400680</v>
      </c>
      <c r="E504" s="211">
        <f t="shared" si="143"/>
        <v>35.83</v>
      </c>
      <c r="F504" s="389">
        <v>30.46</v>
      </c>
      <c r="G504" s="216" t="s">
        <v>1350</v>
      </c>
      <c r="J504" s="49">
        <f t="shared" si="144"/>
        <v>2813400680</v>
      </c>
      <c r="K504" s="212">
        <f t="shared" si="145"/>
        <v>35.83</v>
      </c>
      <c r="L504" s="270">
        <v>30.46</v>
      </c>
      <c r="M504" s="270">
        <f t="shared" si="141"/>
        <v>30.46</v>
      </c>
      <c r="N504" s="270">
        <f t="shared" si="146"/>
        <v>30.455499999999997</v>
      </c>
      <c r="O504" s="249"/>
      <c r="P504" s="249"/>
      <c r="Q504" s="49">
        <v>2812300300</v>
      </c>
      <c r="R504" s="49" t="s">
        <v>850</v>
      </c>
      <c r="S504" s="49">
        <f t="shared" si="142"/>
        <v>82.86</v>
      </c>
      <c r="T504" s="324">
        <v>84.33</v>
      </c>
      <c r="U504" s="353">
        <v>123.98</v>
      </c>
      <c r="X504" s="49">
        <v>2812300300</v>
      </c>
      <c r="Y504" s="49" t="s">
        <v>850</v>
      </c>
      <c r="Z504" s="324">
        <v>84.33</v>
      </c>
      <c r="AB504" s="401">
        <v>2812111800</v>
      </c>
      <c r="AC504" t="s">
        <v>822</v>
      </c>
      <c r="AD504" s="406">
        <v>61.16</v>
      </c>
    </row>
    <row r="505" spans="1:30">
      <c r="B505" s="210">
        <v>2813402200</v>
      </c>
      <c r="E505" s="211">
        <f t="shared" si="143"/>
        <v>19.93</v>
      </c>
      <c r="F505" s="389">
        <v>16.940000000000001</v>
      </c>
      <c r="G505" s="216" t="s">
        <v>1351</v>
      </c>
      <c r="J505" s="49">
        <f t="shared" si="144"/>
        <v>2813402200</v>
      </c>
      <c r="K505" s="212">
        <f t="shared" si="145"/>
        <v>19.93</v>
      </c>
      <c r="L505" s="270">
        <v>16.940000000000001</v>
      </c>
      <c r="M505" s="270">
        <f t="shared" si="141"/>
        <v>16.940000000000001</v>
      </c>
      <c r="N505" s="270">
        <f t="shared" si="146"/>
        <v>16.9405</v>
      </c>
      <c r="O505" s="249"/>
      <c r="P505" s="249"/>
      <c r="Q505" s="49">
        <v>2812300400</v>
      </c>
      <c r="R505" s="49" t="s">
        <v>851</v>
      </c>
      <c r="S505" s="49">
        <f t="shared" si="142"/>
        <v>79.650000000000006</v>
      </c>
      <c r="T505" s="324">
        <v>81.06</v>
      </c>
      <c r="U505" s="353">
        <v>116.67</v>
      </c>
      <c r="X505" s="49">
        <v>2812300400</v>
      </c>
      <c r="Y505" s="49" t="s">
        <v>851</v>
      </c>
      <c r="Z505" s="324">
        <v>81.06</v>
      </c>
      <c r="AB505" s="401">
        <v>2812112000</v>
      </c>
      <c r="AC505" t="s">
        <v>823</v>
      </c>
      <c r="AD505" s="406">
        <v>58.81</v>
      </c>
    </row>
    <row r="506" spans="1:30">
      <c r="B506" s="210">
        <v>2813402800</v>
      </c>
      <c r="E506" s="211">
        <f t="shared" si="143"/>
        <v>16.27</v>
      </c>
      <c r="F506" s="389">
        <v>13.83</v>
      </c>
      <c r="G506" s="216" t="s">
        <v>1352</v>
      </c>
      <c r="J506" s="49">
        <f t="shared" si="144"/>
        <v>2813402800</v>
      </c>
      <c r="K506" s="212">
        <f t="shared" si="145"/>
        <v>16.27</v>
      </c>
      <c r="L506" s="270">
        <v>13.83</v>
      </c>
      <c r="M506" s="270">
        <f t="shared" si="141"/>
        <v>13.83</v>
      </c>
      <c r="N506" s="270">
        <f t="shared" si="146"/>
        <v>13.829499999999999</v>
      </c>
      <c r="O506" s="249"/>
      <c r="P506" s="249"/>
      <c r="Q506" s="49">
        <v>2812300500</v>
      </c>
      <c r="R506" s="49" t="s">
        <v>852</v>
      </c>
      <c r="S506" s="49">
        <f t="shared" si="142"/>
        <v>111.47</v>
      </c>
      <c r="T506" s="324">
        <v>113.45</v>
      </c>
      <c r="U506" s="353">
        <v>112.15</v>
      </c>
      <c r="X506" s="49">
        <v>2812300500</v>
      </c>
      <c r="Y506" s="49" t="s">
        <v>852</v>
      </c>
      <c r="Z506" s="324">
        <v>113.45</v>
      </c>
      <c r="AB506" s="49">
        <v>2812112022</v>
      </c>
      <c r="AC506" s="49" t="s">
        <v>1782</v>
      </c>
      <c r="AD506" s="187">
        <v>68.900000000000006</v>
      </c>
    </row>
    <row r="507" spans="1:30">
      <c r="A507" s="173"/>
      <c r="B507" s="210">
        <v>2813405180</v>
      </c>
      <c r="E507" s="211">
        <f t="shared" si="143"/>
        <v>161.76</v>
      </c>
      <c r="F507" s="389">
        <v>137.5</v>
      </c>
      <c r="G507" s="216" t="s">
        <v>1353</v>
      </c>
      <c r="J507" s="49">
        <f t="shared" si="144"/>
        <v>2813405180</v>
      </c>
      <c r="K507" s="212">
        <f t="shared" si="145"/>
        <v>161.76</v>
      </c>
      <c r="L507" s="270">
        <v>137.5</v>
      </c>
      <c r="M507" s="270">
        <f t="shared" si="141"/>
        <v>137.5</v>
      </c>
      <c r="N507" s="270">
        <f t="shared" si="146"/>
        <v>137.49599999999998</v>
      </c>
      <c r="O507" s="249"/>
      <c r="P507" s="249"/>
      <c r="Q507" s="49">
        <v>2812300600</v>
      </c>
      <c r="R507" s="49" t="s">
        <v>853</v>
      </c>
      <c r="S507" s="49">
        <f t="shared" si="142"/>
        <v>72.89</v>
      </c>
      <c r="T507" s="324">
        <v>74.17</v>
      </c>
      <c r="U507" s="353">
        <v>332.35</v>
      </c>
      <c r="X507" s="49">
        <v>2812300600</v>
      </c>
      <c r="Y507" s="49" t="s">
        <v>853</v>
      </c>
      <c r="Z507" s="324">
        <v>74.17</v>
      </c>
      <c r="AB507" s="401">
        <v>2812112220</v>
      </c>
      <c r="AC507" t="s">
        <v>824</v>
      </c>
      <c r="AD507" s="406">
        <v>188.66</v>
      </c>
    </row>
    <row r="508" spans="1:30">
      <c r="B508" s="210">
        <v>2813410000</v>
      </c>
      <c r="E508" s="211">
        <f t="shared" si="143"/>
        <v>762.21</v>
      </c>
      <c r="F508" s="389">
        <v>647.88</v>
      </c>
      <c r="G508" s="216" t="s">
        <v>1354</v>
      </c>
      <c r="J508" s="49">
        <f t="shared" si="144"/>
        <v>2813410000</v>
      </c>
      <c r="K508" s="212">
        <f t="shared" si="145"/>
        <v>762.21</v>
      </c>
      <c r="L508" s="270">
        <v>647.88</v>
      </c>
      <c r="M508" s="270">
        <f t="shared" si="141"/>
        <v>647.88</v>
      </c>
      <c r="N508" s="270">
        <f t="shared" si="146"/>
        <v>647.87850000000003</v>
      </c>
      <c r="O508" s="249"/>
      <c r="P508" s="249"/>
      <c r="Q508" s="49">
        <v>2812302220</v>
      </c>
      <c r="R508" s="49" t="s">
        <v>854</v>
      </c>
      <c r="S508" s="49">
        <f t="shared" si="142"/>
        <v>133.06</v>
      </c>
      <c r="T508" s="324">
        <v>135.41</v>
      </c>
      <c r="U508" s="353">
        <v>77.47</v>
      </c>
      <c r="V508">
        <v>123</v>
      </c>
      <c r="X508" s="49">
        <v>2812302220</v>
      </c>
      <c r="Y508" s="49" t="s">
        <v>854</v>
      </c>
      <c r="Z508" s="324">
        <v>135.41</v>
      </c>
      <c r="AB508" s="49">
        <v>2812112223</v>
      </c>
      <c r="AC508" s="49" t="s">
        <v>1783</v>
      </c>
      <c r="AD508" s="187">
        <v>216.96</v>
      </c>
    </row>
    <row r="509" spans="1:30">
      <c r="B509" s="210">
        <v>2813420381</v>
      </c>
      <c r="E509" s="211">
        <f t="shared" si="143"/>
        <v>69.8</v>
      </c>
      <c r="F509" s="389">
        <v>59.33</v>
      </c>
      <c r="G509" s="216" t="s">
        <v>1355</v>
      </c>
      <c r="J509" s="49">
        <f t="shared" si="144"/>
        <v>2813420381</v>
      </c>
      <c r="K509" s="212">
        <f t="shared" si="145"/>
        <v>69.8</v>
      </c>
      <c r="L509" s="270">
        <v>59.33</v>
      </c>
      <c r="M509" s="270">
        <f t="shared" si="141"/>
        <v>59.33</v>
      </c>
      <c r="N509" s="270">
        <f t="shared" si="146"/>
        <v>59.33</v>
      </c>
      <c r="O509" s="249"/>
      <c r="P509" s="249"/>
      <c r="Q509" s="49">
        <v>2812303800</v>
      </c>
      <c r="R509" s="49" t="s">
        <v>855</v>
      </c>
      <c r="S509" s="277" t="e">
        <f t="shared" si="142"/>
        <v>#N/A</v>
      </c>
      <c r="T509" s="324">
        <v>191.94</v>
      </c>
      <c r="U509" s="353">
        <v>84.67</v>
      </c>
      <c r="X509" s="49">
        <v>2812303800</v>
      </c>
      <c r="Y509" s="49" t="s">
        <v>855</v>
      </c>
      <c r="Z509" s="324">
        <v>191.94</v>
      </c>
      <c r="AB509" s="401">
        <v>2812115400</v>
      </c>
      <c r="AC509" t="s">
        <v>1784</v>
      </c>
      <c r="AD509" s="406">
        <v>73.03</v>
      </c>
    </row>
    <row r="510" spans="1:30">
      <c r="B510" s="210">
        <v>2813420780</v>
      </c>
      <c r="E510" s="211">
        <f t="shared" si="143"/>
        <v>50.66</v>
      </c>
      <c r="F510" s="389">
        <v>43.06</v>
      </c>
      <c r="G510" s="216" t="s">
        <v>1356</v>
      </c>
      <c r="J510" s="49">
        <f t="shared" si="144"/>
        <v>2813420780</v>
      </c>
      <c r="K510" s="212">
        <f t="shared" si="145"/>
        <v>50.66</v>
      </c>
      <c r="L510" s="270">
        <v>43.06</v>
      </c>
      <c r="M510" s="270">
        <f t="shared" si="141"/>
        <v>43.06</v>
      </c>
      <c r="N510" s="270">
        <f t="shared" si="146"/>
        <v>43.060999999999993</v>
      </c>
      <c r="O510" s="249"/>
      <c r="P510" s="249"/>
      <c r="Q510" s="49">
        <v>2812303000</v>
      </c>
      <c r="R510" s="49" t="s">
        <v>856</v>
      </c>
      <c r="S510" s="49">
        <f t="shared" si="142"/>
        <v>191.84</v>
      </c>
      <c r="T510" s="324">
        <v>371.06</v>
      </c>
      <c r="U510" s="353">
        <v>81.39</v>
      </c>
      <c r="X510" s="49">
        <v>2812303000</v>
      </c>
      <c r="Y510" s="49" t="s">
        <v>856</v>
      </c>
      <c r="Z510" s="324">
        <v>371.06</v>
      </c>
      <c r="AB510" s="49">
        <v>2812115422</v>
      </c>
      <c r="AC510" s="49" t="s">
        <v>1785</v>
      </c>
      <c r="AD510" s="187">
        <v>119.54</v>
      </c>
    </row>
    <row r="511" spans="1:30">
      <c r="B511" s="210">
        <v>2813421300</v>
      </c>
      <c r="E511" s="211">
        <f t="shared" si="143"/>
        <v>30.7</v>
      </c>
      <c r="F511" s="389">
        <v>26.1</v>
      </c>
      <c r="G511" s="216" t="s">
        <v>1357</v>
      </c>
      <c r="J511" s="49">
        <f t="shared" si="144"/>
        <v>2813421300</v>
      </c>
      <c r="K511" s="212">
        <f t="shared" si="145"/>
        <v>30.7</v>
      </c>
      <c r="L511" s="270">
        <v>26.1</v>
      </c>
      <c r="M511" s="270">
        <f t="shared" si="141"/>
        <v>26.1</v>
      </c>
      <c r="N511" s="270">
        <f t="shared" si="146"/>
        <v>26.094999999999999</v>
      </c>
      <c r="O511" s="249"/>
      <c r="P511" s="249"/>
      <c r="Q511" s="49">
        <v>2812305100</v>
      </c>
      <c r="R511" s="173" t="s">
        <v>856</v>
      </c>
      <c r="S511" s="49">
        <f t="shared" si="142"/>
        <v>364.61</v>
      </c>
      <c r="T511" s="324">
        <v>372.6</v>
      </c>
      <c r="U511" s="353">
        <v>113.92</v>
      </c>
      <c r="X511" s="49">
        <v>2812305100</v>
      </c>
      <c r="Y511" s="173" t="s">
        <v>856</v>
      </c>
      <c r="Z511" s="324">
        <v>372.6</v>
      </c>
      <c r="AB511" s="49">
        <v>2812121822</v>
      </c>
      <c r="AC511" s="49" t="s">
        <v>1786</v>
      </c>
      <c r="AD511" s="187">
        <v>73.59</v>
      </c>
    </row>
    <row r="512" spans="1:30">
      <c r="B512" s="210">
        <v>2813421780</v>
      </c>
      <c r="E512" s="211">
        <f t="shared" si="143"/>
        <v>22.29</v>
      </c>
      <c r="F512" s="389">
        <v>18.95</v>
      </c>
      <c r="G512" s="216" t="s">
        <v>1358</v>
      </c>
      <c r="J512" s="49">
        <f t="shared" si="144"/>
        <v>2813421780</v>
      </c>
      <c r="K512" s="212">
        <f t="shared" si="145"/>
        <v>22.29</v>
      </c>
      <c r="L512" s="270">
        <v>18.95</v>
      </c>
      <c r="M512" s="270">
        <f t="shared" si="141"/>
        <v>18.95</v>
      </c>
      <c r="N512" s="270">
        <f t="shared" si="146"/>
        <v>18.9465</v>
      </c>
      <c r="O512" s="249"/>
      <c r="P512" s="249"/>
      <c r="Q512" s="49">
        <v>2812305500</v>
      </c>
      <c r="R512" s="49" t="s">
        <v>857</v>
      </c>
      <c r="S512" s="49">
        <f t="shared" si="142"/>
        <v>435.63</v>
      </c>
      <c r="T512" s="324">
        <v>443.34</v>
      </c>
      <c r="U512" s="353">
        <v>74.47</v>
      </c>
      <c r="X512" s="49">
        <v>2812305500</v>
      </c>
      <c r="Y512" s="49" t="s">
        <v>857</v>
      </c>
      <c r="Z512" s="324">
        <v>443.34</v>
      </c>
      <c r="AB512" s="401">
        <v>2812200000</v>
      </c>
      <c r="AC512" t="s">
        <v>1469</v>
      </c>
      <c r="AD512" s="406">
        <v>98.15</v>
      </c>
    </row>
    <row r="513" spans="2:30">
      <c r="B513" s="210">
        <v>2813421980</v>
      </c>
      <c r="E513" s="211">
        <f t="shared" si="143"/>
        <v>33.14</v>
      </c>
      <c r="F513" s="389">
        <v>28.17</v>
      </c>
      <c r="G513" s="216" t="s">
        <v>1359</v>
      </c>
      <c r="J513" s="49">
        <f t="shared" si="144"/>
        <v>2813421980</v>
      </c>
      <c r="K513" s="212">
        <f t="shared" si="145"/>
        <v>33.14</v>
      </c>
      <c r="L513" s="270">
        <v>28.17</v>
      </c>
      <c r="M513" s="270">
        <f t="shared" si="141"/>
        <v>28.17</v>
      </c>
      <c r="N513" s="270">
        <f t="shared" si="146"/>
        <v>28.169</v>
      </c>
      <c r="O513" s="249"/>
      <c r="P513" s="249"/>
      <c r="Q513" s="49">
        <v>2812306520</v>
      </c>
      <c r="R513" s="49" t="s">
        <v>858</v>
      </c>
      <c r="S513" s="49">
        <f t="shared" si="142"/>
        <v>86.38</v>
      </c>
      <c r="T513" s="324">
        <v>87.91</v>
      </c>
      <c r="U513" s="353">
        <v>135.99</v>
      </c>
      <c r="X513" s="49">
        <v>2812306520</v>
      </c>
      <c r="Y513" s="49" t="s">
        <v>858</v>
      </c>
      <c r="Z513" s="324">
        <v>87.91</v>
      </c>
      <c r="AB513" s="401">
        <v>2812200100</v>
      </c>
      <c r="AC513" t="s">
        <v>1787</v>
      </c>
      <c r="AD513" s="406">
        <v>96.89</v>
      </c>
    </row>
    <row r="514" spans="2:30">
      <c r="B514" s="210">
        <v>2813426280</v>
      </c>
      <c r="E514" s="211">
        <f t="shared" si="143"/>
        <v>22.19</v>
      </c>
      <c r="F514" s="389">
        <v>18.86</v>
      </c>
      <c r="G514" s="216" t="s">
        <v>1360</v>
      </c>
      <c r="J514" s="49">
        <f t="shared" si="144"/>
        <v>2813426280</v>
      </c>
      <c r="K514" s="212">
        <f t="shared" si="145"/>
        <v>22.19</v>
      </c>
      <c r="L514" s="270">
        <v>18.86</v>
      </c>
      <c r="M514" s="270">
        <f t="shared" si="141"/>
        <v>18.86</v>
      </c>
      <c r="N514" s="270">
        <f t="shared" si="146"/>
        <v>18.861499999999999</v>
      </c>
      <c r="O514" s="249"/>
      <c r="P514" s="253"/>
      <c r="Q514" s="49">
        <v>2812310900</v>
      </c>
      <c r="R514" s="49" t="s">
        <v>859</v>
      </c>
      <c r="S514" s="49">
        <f t="shared" si="142"/>
        <v>145.77000000000001</v>
      </c>
      <c r="T514" s="324">
        <v>148.35</v>
      </c>
      <c r="U514" s="353">
        <v>250.35</v>
      </c>
      <c r="X514" s="49">
        <v>2812310900</v>
      </c>
      <c r="Y514" s="49" t="s">
        <v>859</v>
      </c>
      <c r="Z514" s="324">
        <v>148.35</v>
      </c>
      <c r="AB514" s="401">
        <v>2812200200</v>
      </c>
      <c r="AC514" t="s">
        <v>828</v>
      </c>
      <c r="AD514" s="406">
        <v>64.099999999999994</v>
      </c>
    </row>
    <row r="515" spans="2:30">
      <c r="B515" s="210">
        <v>2813430780</v>
      </c>
      <c r="E515" s="211">
        <f t="shared" si="143"/>
        <v>44.57</v>
      </c>
      <c r="F515" s="389">
        <v>37.880000000000003</v>
      </c>
      <c r="G515" s="216" t="s">
        <v>1361</v>
      </c>
      <c r="J515" s="49">
        <f t="shared" si="144"/>
        <v>2813430780</v>
      </c>
      <c r="K515" s="212">
        <f t="shared" si="145"/>
        <v>44.57</v>
      </c>
      <c r="L515" s="270">
        <v>37.880000000000003</v>
      </c>
      <c r="M515" s="270">
        <f t="shared" si="141"/>
        <v>37.880000000000003</v>
      </c>
      <c r="N515" s="270">
        <f t="shared" si="146"/>
        <v>37.884500000000003</v>
      </c>
      <c r="O515" s="249"/>
      <c r="P515" s="249"/>
      <c r="Q515" s="49">
        <v>2812312220</v>
      </c>
      <c r="R515" s="49" t="s">
        <v>860</v>
      </c>
      <c r="S515" s="49">
        <f t="shared" si="142"/>
        <v>194.55</v>
      </c>
      <c r="T515" s="324">
        <v>252.22</v>
      </c>
      <c r="U515" s="353">
        <v>372.6</v>
      </c>
      <c r="X515" s="49">
        <v>2812312220</v>
      </c>
      <c r="Y515" s="49" t="s">
        <v>860</v>
      </c>
      <c r="Z515" s="324">
        <v>252.22</v>
      </c>
      <c r="AB515" s="401">
        <v>2812200302</v>
      </c>
      <c r="AC515" t="s">
        <v>1788</v>
      </c>
      <c r="AD515" s="406">
        <v>70.23</v>
      </c>
    </row>
    <row r="516" spans="2:30">
      <c r="B516" s="210">
        <v>2813430781</v>
      </c>
      <c r="E516" s="211">
        <f t="shared" si="143"/>
        <v>48.93</v>
      </c>
      <c r="F516" s="389">
        <v>41.59</v>
      </c>
      <c r="G516" s="216" t="s">
        <v>1362</v>
      </c>
      <c r="J516" s="49">
        <f t="shared" si="144"/>
        <v>2813430781</v>
      </c>
      <c r="K516" s="212">
        <f t="shared" si="145"/>
        <v>48.93</v>
      </c>
      <c r="L516" s="270">
        <v>41.59</v>
      </c>
      <c r="M516" s="270">
        <f t="shared" si="141"/>
        <v>41.59</v>
      </c>
      <c r="N516" s="270">
        <f t="shared" si="146"/>
        <v>41.590499999999999</v>
      </c>
      <c r="O516" s="249"/>
      <c r="P516" s="249"/>
      <c r="Q516" s="49">
        <v>2812315400</v>
      </c>
      <c r="R516" s="49" t="s">
        <v>861</v>
      </c>
      <c r="S516" s="49">
        <f t="shared" si="142"/>
        <v>202.22</v>
      </c>
      <c r="T516" s="324">
        <v>205.8</v>
      </c>
      <c r="U516" s="353">
        <v>445.2</v>
      </c>
      <c r="X516" s="49">
        <v>2812315400</v>
      </c>
      <c r="Y516" s="49" t="s">
        <v>861</v>
      </c>
      <c r="Z516" s="324">
        <v>205.8</v>
      </c>
      <c r="AB516" s="401">
        <v>2812200402</v>
      </c>
      <c r="AC516" t="s">
        <v>1789</v>
      </c>
      <c r="AD516" s="406">
        <v>67.61</v>
      </c>
    </row>
    <row r="517" spans="2:30">
      <c r="B517" s="210">
        <v>2813436280</v>
      </c>
      <c r="E517" s="211">
        <f t="shared" si="143"/>
        <v>23.04</v>
      </c>
      <c r="F517" s="389">
        <v>19.579999999999998</v>
      </c>
      <c r="G517" s="216" t="s">
        <v>1364</v>
      </c>
      <c r="J517" s="49">
        <f t="shared" si="144"/>
        <v>2813436280</v>
      </c>
      <c r="K517" s="212">
        <f t="shared" si="145"/>
        <v>23.04</v>
      </c>
      <c r="L517" s="270">
        <v>19.579999999999998</v>
      </c>
      <c r="M517" s="270">
        <f t="shared" si="141"/>
        <v>19.579999999999998</v>
      </c>
      <c r="N517" s="270">
        <f t="shared" si="146"/>
        <v>19.584</v>
      </c>
      <c r="O517" s="249"/>
      <c r="P517" s="249"/>
      <c r="Q517" s="49">
        <v>2812320700</v>
      </c>
      <c r="R517" s="49" t="s">
        <v>862</v>
      </c>
      <c r="S517" s="49">
        <f t="shared" si="142"/>
        <v>165.69</v>
      </c>
      <c r="T517" s="324">
        <v>168.62</v>
      </c>
      <c r="U517" s="353">
        <v>88.29</v>
      </c>
      <c r="X517" s="49">
        <v>2812320700</v>
      </c>
      <c r="Y517" s="49" t="s">
        <v>862</v>
      </c>
      <c r="Z517" s="324">
        <v>168.62</v>
      </c>
      <c r="AB517" s="49">
        <v>2812200500</v>
      </c>
      <c r="AC517" s="187" t="s">
        <v>831</v>
      </c>
      <c r="AD517" s="406">
        <v>89.2</v>
      </c>
    </row>
    <row r="518" spans="2:30">
      <c r="B518" s="210">
        <v>2813440000</v>
      </c>
      <c r="E518" s="211">
        <f t="shared" si="143"/>
        <v>82.52</v>
      </c>
      <c r="F518" s="389">
        <v>70.14</v>
      </c>
      <c r="G518" s="216" t="s">
        <v>1365</v>
      </c>
      <c r="J518" s="49">
        <f t="shared" si="144"/>
        <v>2813440000</v>
      </c>
      <c r="K518" s="212">
        <f t="shared" si="145"/>
        <v>82.52</v>
      </c>
      <c r="L518" s="270">
        <v>70.14</v>
      </c>
      <c r="M518" s="270">
        <f t="shared" si="141"/>
        <v>70.14</v>
      </c>
      <c r="N518" s="270">
        <f t="shared" si="146"/>
        <v>70.141999999999996</v>
      </c>
      <c r="O518" s="249"/>
      <c r="P518" s="249"/>
      <c r="Q518" s="49">
        <v>2812321800</v>
      </c>
      <c r="R518" s="49" t="s">
        <v>863</v>
      </c>
      <c r="S518" s="49">
        <f t="shared" si="142"/>
        <v>142.71</v>
      </c>
      <c r="T518" s="324">
        <v>145.22999999999999</v>
      </c>
      <c r="U518" s="353">
        <v>148.97</v>
      </c>
      <c r="X518" s="49">
        <v>2812321800</v>
      </c>
      <c r="Y518" s="49" t="s">
        <v>863</v>
      </c>
      <c r="Z518" s="324">
        <v>145.22999999999999</v>
      </c>
      <c r="AB518" s="49">
        <v>2812200600</v>
      </c>
      <c r="AC518" s="187" t="s">
        <v>832</v>
      </c>
      <c r="AD518" s="406">
        <v>61.61</v>
      </c>
    </row>
    <row r="519" spans="2:30">
      <c r="B519" s="210">
        <v>2813442200</v>
      </c>
      <c r="E519" s="211">
        <f t="shared" si="143"/>
        <v>72.98</v>
      </c>
      <c r="F519" s="389">
        <v>62.03</v>
      </c>
      <c r="G519" s="216" t="s">
        <v>1366</v>
      </c>
      <c r="J519" s="49">
        <f t="shared" si="144"/>
        <v>2813442200</v>
      </c>
      <c r="K519" s="212">
        <f t="shared" si="145"/>
        <v>72.98</v>
      </c>
      <c r="L519" s="270">
        <v>62.03</v>
      </c>
      <c r="M519" s="270">
        <f t="shared" si="141"/>
        <v>62.03</v>
      </c>
      <c r="N519" s="270">
        <f t="shared" si="146"/>
        <v>62.033000000000001</v>
      </c>
      <c r="O519" s="249"/>
      <c r="P519" s="249"/>
      <c r="Q519" s="49">
        <v>2812322100</v>
      </c>
      <c r="R519" s="49" t="s">
        <v>864</v>
      </c>
      <c r="S519" s="49">
        <f t="shared" si="142"/>
        <v>28.44</v>
      </c>
      <c r="T519" s="324">
        <v>28.95</v>
      </c>
      <c r="U519" s="353">
        <v>253.31</v>
      </c>
      <c r="X519" s="49">
        <v>2812322100</v>
      </c>
      <c r="Y519" s="49" t="s">
        <v>864</v>
      </c>
      <c r="Z519" s="324">
        <v>28.95</v>
      </c>
      <c r="AB519" s="49">
        <v>2812200900</v>
      </c>
      <c r="AC519" s="49" t="s">
        <v>1790</v>
      </c>
      <c r="AD519" s="187">
        <v>72.25</v>
      </c>
    </row>
    <row r="520" spans="2:30">
      <c r="B520" s="210">
        <v>2813442800</v>
      </c>
      <c r="E520" s="211">
        <f t="shared" si="143"/>
        <v>5.51</v>
      </c>
      <c r="F520" s="389">
        <v>4.68</v>
      </c>
      <c r="G520" s="216" t="s">
        <v>1367</v>
      </c>
      <c r="J520" s="49">
        <f t="shared" si="144"/>
        <v>2813442800</v>
      </c>
      <c r="K520" s="212">
        <f t="shared" si="145"/>
        <v>5.51</v>
      </c>
      <c r="L520" s="270">
        <v>4.68</v>
      </c>
      <c r="M520" s="270">
        <f t="shared" si="141"/>
        <v>4.68</v>
      </c>
      <c r="N520" s="270">
        <f t="shared" si="146"/>
        <v>4.6834999999999996</v>
      </c>
      <c r="O520" s="249"/>
      <c r="P520" s="249"/>
      <c r="Q520" s="49">
        <v>2812331400</v>
      </c>
      <c r="R520" s="49" t="s">
        <v>865</v>
      </c>
      <c r="S520" s="49">
        <f t="shared" si="142"/>
        <v>145.77000000000001</v>
      </c>
      <c r="T520" s="324">
        <v>148.35</v>
      </c>
      <c r="U520" s="353">
        <v>206.64</v>
      </c>
      <c r="X520" s="49">
        <v>2812331400</v>
      </c>
      <c r="Y520" s="49" t="s">
        <v>865</v>
      </c>
      <c r="Z520" s="324">
        <v>148.35</v>
      </c>
      <c r="AB520" s="49">
        <v>2812202220</v>
      </c>
      <c r="AC520" s="187" t="s">
        <v>833</v>
      </c>
      <c r="AD520" s="406">
        <v>109.1</v>
      </c>
    </row>
    <row r="521" spans="2:30">
      <c r="B521" s="210">
        <v>2813910000</v>
      </c>
      <c r="E521" s="211">
        <f t="shared" si="143"/>
        <v>3.97</v>
      </c>
      <c r="F521" s="389">
        <v>3.37</v>
      </c>
      <c r="G521" s="216" t="s">
        <v>1368</v>
      </c>
      <c r="J521" s="49">
        <f t="shared" si="144"/>
        <v>2813910000</v>
      </c>
      <c r="K521" s="212">
        <f t="shared" si="145"/>
        <v>3.97</v>
      </c>
      <c r="L521" s="270">
        <v>3.37</v>
      </c>
      <c r="M521" s="270">
        <f t="shared" si="141"/>
        <v>3.37</v>
      </c>
      <c r="N521" s="270">
        <f t="shared" si="146"/>
        <v>3.3745000000000003</v>
      </c>
      <c r="O521" s="249"/>
      <c r="P521" s="249"/>
      <c r="Q521" s="49">
        <v>2812331800</v>
      </c>
      <c r="R521" s="49" t="s">
        <v>866</v>
      </c>
      <c r="S521" s="49">
        <f t="shared" si="142"/>
        <v>137.19</v>
      </c>
      <c r="T521" s="324">
        <v>139.62</v>
      </c>
      <c r="U521" s="353">
        <v>169.33</v>
      </c>
      <c r="X521" s="49">
        <v>2812331800</v>
      </c>
      <c r="Y521" s="49" t="s">
        <v>866</v>
      </c>
      <c r="Z521" s="324">
        <v>139.62</v>
      </c>
      <c r="AB521" s="49">
        <v>2812203000</v>
      </c>
      <c r="AC521" s="187" t="s">
        <v>834</v>
      </c>
      <c r="AD521" s="406">
        <v>190.27</v>
      </c>
    </row>
    <row r="522" spans="2:30">
      <c r="B522" s="210">
        <v>2813910001</v>
      </c>
      <c r="E522" s="211">
        <f t="shared" si="143"/>
        <v>4.6900000000000004</v>
      </c>
      <c r="F522" s="389">
        <v>3.99</v>
      </c>
      <c r="G522" s="216" t="s">
        <v>1369</v>
      </c>
      <c r="J522" s="49">
        <f t="shared" si="144"/>
        <v>2813910001</v>
      </c>
      <c r="K522" s="212">
        <f t="shared" si="145"/>
        <v>4.6900000000000004</v>
      </c>
      <c r="L522" s="270">
        <v>3.99</v>
      </c>
      <c r="M522" s="270">
        <f t="shared" si="141"/>
        <v>3.99</v>
      </c>
      <c r="N522" s="270">
        <f t="shared" si="146"/>
        <v>3.9865000000000004</v>
      </c>
      <c r="O522" s="249"/>
      <c r="P522" s="249"/>
      <c r="Q522" s="49">
        <v>2812332000</v>
      </c>
      <c r="R522" s="49" t="s">
        <v>867</v>
      </c>
      <c r="S522" s="49">
        <f t="shared" si="142"/>
        <v>137.19</v>
      </c>
      <c r="T522" s="324">
        <v>139.62</v>
      </c>
      <c r="U522" s="353">
        <v>145.83000000000001</v>
      </c>
      <c r="X522" s="49">
        <v>2812332000</v>
      </c>
      <c r="Y522" s="49" t="s">
        <v>867</v>
      </c>
      <c r="Z522" s="324">
        <v>139.62</v>
      </c>
      <c r="AB522" s="49">
        <v>2812203200</v>
      </c>
      <c r="AC522" s="49" t="s">
        <v>1791</v>
      </c>
      <c r="AD522" s="187">
        <v>37.17</v>
      </c>
    </row>
    <row r="523" spans="2:30">
      <c r="B523" s="210">
        <v>2813910002</v>
      </c>
      <c r="E523" s="211">
        <f t="shared" si="143"/>
        <v>9.07</v>
      </c>
      <c r="F523" s="389">
        <v>7.71</v>
      </c>
      <c r="G523" s="216" t="s">
        <v>1370</v>
      </c>
      <c r="J523" s="49">
        <f t="shared" si="144"/>
        <v>2813910002</v>
      </c>
      <c r="K523" s="212">
        <f t="shared" si="145"/>
        <v>9.07</v>
      </c>
      <c r="L523" s="270">
        <v>7.71</v>
      </c>
      <c r="M523" s="270">
        <f t="shared" si="141"/>
        <v>7.71</v>
      </c>
      <c r="N523" s="270">
        <f t="shared" si="146"/>
        <v>7.7095000000000002</v>
      </c>
      <c r="O523" s="249"/>
      <c r="P523" s="249"/>
      <c r="Q523" s="49">
        <v>2812400000</v>
      </c>
      <c r="R523" s="49" t="s">
        <v>868</v>
      </c>
      <c r="S523" s="49">
        <f t="shared" si="142"/>
        <v>117.92</v>
      </c>
      <c r="T523" s="324">
        <v>264.93</v>
      </c>
      <c r="U523" s="353">
        <v>29.07</v>
      </c>
      <c r="X523" s="49">
        <v>2812400000</v>
      </c>
      <c r="Y523" s="49" t="s">
        <v>868</v>
      </c>
      <c r="Z523" s="324">
        <v>264.93</v>
      </c>
      <c r="AB523" s="49">
        <v>2812205100</v>
      </c>
      <c r="AC523" s="187" t="s">
        <v>835</v>
      </c>
      <c r="AD523" s="406">
        <v>249.1</v>
      </c>
    </row>
    <row r="524" spans="2:30">
      <c r="B524" s="210">
        <v>2813910003</v>
      </c>
      <c r="E524" s="211">
        <f t="shared" si="143"/>
        <v>4.9000000000000004</v>
      </c>
      <c r="F524" s="389">
        <v>4.17</v>
      </c>
      <c r="G524" s="216" t="s">
        <v>1371</v>
      </c>
      <c r="J524" s="49">
        <f t="shared" si="144"/>
        <v>2813910003</v>
      </c>
      <c r="K524" s="212">
        <f t="shared" si="145"/>
        <v>4.9000000000000004</v>
      </c>
      <c r="L524" s="270">
        <v>4.17</v>
      </c>
      <c r="M524" s="270">
        <f t="shared" si="141"/>
        <v>4.17</v>
      </c>
      <c r="N524" s="270">
        <f t="shared" si="146"/>
        <v>4.165</v>
      </c>
      <c r="O524" s="249"/>
      <c r="P524" s="249"/>
      <c r="Q524" s="49">
        <v>2812400100</v>
      </c>
      <c r="R524" s="49" t="s">
        <v>869</v>
      </c>
      <c r="S524" s="49">
        <f t="shared" si="142"/>
        <v>185.94</v>
      </c>
      <c r="T524" s="324">
        <v>304.27999999999997</v>
      </c>
      <c r="U524" s="353">
        <v>148.97</v>
      </c>
      <c r="V524">
        <v>114.28</v>
      </c>
      <c r="X524" s="49">
        <v>2812400100</v>
      </c>
      <c r="Y524" s="49" t="s">
        <v>869</v>
      </c>
      <c r="Z524" s="324">
        <v>304.27999999999997</v>
      </c>
      <c r="AB524" s="49">
        <v>2812205500</v>
      </c>
      <c r="AC524" s="187" t="s">
        <v>836</v>
      </c>
      <c r="AD524" s="406">
        <v>353.28</v>
      </c>
    </row>
    <row r="525" spans="2:30">
      <c r="B525" s="210">
        <v>2813910004</v>
      </c>
      <c r="E525" s="211">
        <f t="shared" si="143"/>
        <v>9.58</v>
      </c>
      <c r="F525" s="389">
        <v>8.14</v>
      </c>
      <c r="G525" s="216" t="s">
        <v>1372</v>
      </c>
      <c r="J525" s="49">
        <f t="shared" si="144"/>
        <v>2813910004</v>
      </c>
      <c r="K525" s="212">
        <f t="shared" si="145"/>
        <v>9.58</v>
      </c>
      <c r="L525" s="270">
        <v>8.14</v>
      </c>
      <c r="M525" s="270">
        <f t="shared" si="141"/>
        <v>8.14</v>
      </c>
      <c r="N525" s="270">
        <f t="shared" si="146"/>
        <v>8.1430000000000007</v>
      </c>
      <c r="O525" s="249"/>
      <c r="P525" s="249"/>
      <c r="Q525" s="49">
        <v>2812400200</v>
      </c>
      <c r="R525" s="49" t="s">
        <v>870</v>
      </c>
      <c r="S525" s="49">
        <f t="shared" si="142"/>
        <v>91</v>
      </c>
      <c r="T525" s="324">
        <v>92.61</v>
      </c>
      <c r="U525" s="353">
        <v>140.19999999999999</v>
      </c>
      <c r="X525" s="49">
        <v>2812400200</v>
      </c>
      <c r="Y525" s="49" t="s">
        <v>870</v>
      </c>
      <c r="Z525" s="324">
        <v>92.61</v>
      </c>
      <c r="AB525" s="49">
        <v>2812206520</v>
      </c>
      <c r="AC525" s="187" t="s">
        <v>837</v>
      </c>
      <c r="AD525" s="406">
        <v>61.16</v>
      </c>
    </row>
    <row r="526" spans="2:30">
      <c r="B526" s="210">
        <v>2813910005</v>
      </c>
      <c r="E526" s="211">
        <f t="shared" si="143"/>
        <v>16.27</v>
      </c>
      <c r="F526" s="389">
        <v>13.83</v>
      </c>
      <c r="G526" s="216" t="s">
        <v>1373</v>
      </c>
      <c r="J526" s="49">
        <f t="shared" si="144"/>
        <v>2813910005</v>
      </c>
      <c r="K526" s="212">
        <f t="shared" si="145"/>
        <v>16.27</v>
      </c>
      <c r="L526" s="270">
        <v>13.83</v>
      </c>
      <c r="M526" s="270">
        <f t="shared" si="141"/>
        <v>13.83</v>
      </c>
      <c r="N526" s="270">
        <f t="shared" si="146"/>
        <v>13.829499999999999</v>
      </c>
      <c r="O526" s="249"/>
      <c r="P526" s="249"/>
      <c r="Q526" s="49">
        <v>2812400300</v>
      </c>
      <c r="R526" s="49" t="s">
        <v>871</v>
      </c>
      <c r="S526" s="49">
        <f t="shared" si="142"/>
        <v>99.45</v>
      </c>
      <c r="T526" s="324">
        <v>101.21</v>
      </c>
      <c r="U526" s="353">
        <v>140.19999999999999</v>
      </c>
      <c r="X526" s="49">
        <v>2812400300</v>
      </c>
      <c r="Y526" s="49" t="s">
        <v>871</v>
      </c>
      <c r="Z526" s="324">
        <v>101.21</v>
      </c>
      <c r="AB526" s="49">
        <v>2812206700</v>
      </c>
      <c r="AC526" s="187" t="s">
        <v>838</v>
      </c>
      <c r="AD526" s="406">
        <v>100.99</v>
      </c>
    </row>
    <row r="527" spans="2:30">
      <c r="B527" s="210">
        <v>2813910006</v>
      </c>
      <c r="E527" s="211">
        <f t="shared" si="143"/>
        <v>7.49</v>
      </c>
      <c r="F527" s="389">
        <v>6.37</v>
      </c>
      <c r="G527" s="216" t="s">
        <v>1374</v>
      </c>
      <c r="J527" s="49">
        <f t="shared" si="144"/>
        <v>2813910006</v>
      </c>
      <c r="K527" s="212">
        <f t="shared" si="145"/>
        <v>7.49</v>
      </c>
      <c r="L527" s="270">
        <v>6.37</v>
      </c>
      <c r="M527" s="270">
        <f t="shared" ref="M527:M590" si="147">ROUND(N527,2)</f>
        <v>6.37</v>
      </c>
      <c r="N527" s="270">
        <f t="shared" si="146"/>
        <v>6.3665000000000003</v>
      </c>
      <c r="O527" s="249"/>
      <c r="P527" s="249"/>
      <c r="Q527" s="49">
        <v>2812400400</v>
      </c>
      <c r="R527" s="49" t="s">
        <v>872</v>
      </c>
      <c r="S527" s="49">
        <f t="shared" ref="S527:S590" si="148">VLOOKUP(Q527,$AB$13:$AD$982,3,FALSE)</f>
        <v>95.6</v>
      </c>
      <c r="T527" s="324">
        <v>97.29</v>
      </c>
      <c r="U527" s="353">
        <v>266.33999999999997</v>
      </c>
      <c r="X527" s="49">
        <v>2812400400</v>
      </c>
      <c r="Y527" s="49" t="s">
        <v>872</v>
      </c>
      <c r="Z527" s="324">
        <v>97.29</v>
      </c>
      <c r="AB527" s="49">
        <v>2812210000</v>
      </c>
      <c r="AC527" s="49" t="s">
        <v>1792</v>
      </c>
      <c r="AD527" s="187">
        <v>172.25</v>
      </c>
    </row>
    <row r="528" spans="2:30">
      <c r="B528" s="210">
        <v>2813910007</v>
      </c>
      <c r="E528" s="211">
        <f t="shared" si="143"/>
        <v>5.09</v>
      </c>
      <c r="F528" s="389">
        <v>4.33</v>
      </c>
      <c r="G528" s="216" t="s">
        <v>1375</v>
      </c>
      <c r="J528" s="49">
        <f t="shared" si="144"/>
        <v>2813910007</v>
      </c>
      <c r="K528" s="212">
        <f t="shared" si="145"/>
        <v>5.09</v>
      </c>
      <c r="L528" s="270">
        <v>4.33</v>
      </c>
      <c r="M528" s="270">
        <f t="shared" si="147"/>
        <v>4.33</v>
      </c>
      <c r="N528" s="270">
        <f t="shared" si="146"/>
        <v>4.3264999999999993</v>
      </c>
      <c r="O528" s="249"/>
      <c r="P528" s="249"/>
      <c r="Q528" s="49">
        <v>2812400500</v>
      </c>
      <c r="R528" s="49" t="s">
        <v>873</v>
      </c>
      <c r="S528" s="49">
        <f t="shared" si="148"/>
        <v>133.77000000000001</v>
      </c>
      <c r="T528" s="324">
        <v>136.13999999999999</v>
      </c>
      <c r="U528" s="353">
        <v>305.89</v>
      </c>
      <c r="X528" s="49">
        <v>2812400500</v>
      </c>
      <c r="Y528" s="49" t="s">
        <v>873</v>
      </c>
      <c r="Z528" s="324">
        <v>136.13999999999999</v>
      </c>
      <c r="AB528" s="49">
        <v>2812210700</v>
      </c>
      <c r="AC528" s="187" t="s">
        <v>839</v>
      </c>
      <c r="AD528" s="406">
        <v>132.58000000000001</v>
      </c>
    </row>
    <row r="529" spans="2:30">
      <c r="B529" s="210">
        <v>2813910008</v>
      </c>
      <c r="E529" s="211">
        <f t="shared" si="143"/>
        <v>3.34</v>
      </c>
      <c r="F529" s="389">
        <v>2.84</v>
      </c>
      <c r="G529" s="216" t="s">
        <v>1376</v>
      </c>
      <c r="J529" s="49">
        <f t="shared" si="144"/>
        <v>2813910008</v>
      </c>
      <c r="K529" s="212">
        <f t="shared" si="145"/>
        <v>3.34</v>
      </c>
      <c r="L529" s="270">
        <v>2.84</v>
      </c>
      <c r="M529" s="270">
        <f t="shared" si="147"/>
        <v>2.84</v>
      </c>
      <c r="N529" s="270">
        <f t="shared" si="146"/>
        <v>2.839</v>
      </c>
      <c r="O529" s="249"/>
      <c r="P529" s="249"/>
      <c r="Q529" s="49">
        <v>2812400600</v>
      </c>
      <c r="R529" s="49" t="s">
        <v>874</v>
      </c>
      <c r="S529" s="49">
        <f t="shared" si="148"/>
        <v>91</v>
      </c>
      <c r="T529" s="324">
        <v>92.61</v>
      </c>
      <c r="U529" s="353">
        <v>92.99</v>
      </c>
      <c r="X529" s="49">
        <v>2812400600</v>
      </c>
      <c r="Y529" s="49" t="s">
        <v>874</v>
      </c>
      <c r="Z529" s="324">
        <v>92.61</v>
      </c>
      <c r="AB529" s="49">
        <v>2812210722</v>
      </c>
      <c r="AC529" s="49" t="s">
        <v>1793</v>
      </c>
      <c r="AD529" s="187">
        <v>74.319999999999993</v>
      </c>
    </row>
    <row r="530" spans="2:30">
      <c r="B530" s="210">
        <v>2813910009</v>
      </c>
      <c r="E530" s="211">
        <f t="shared" si="143"/>
        <v>36.19</v>
      </c>
      <c r="F530" s="389">
        <v>30.76</v>
      </c>
      <c r="G530" s="216" t="s">
        <v>1377</v>
      </c>
      <c r="J530" s="49">
        <f t="shared" si="144"/>
        <v>2813910009</v>
      </c>
      <c r="K530" s="212">
        <f t="shared" si="145"/>
        <v>36.19</v>
      </c>
      <c r="L530" s="270">
        <v>30.76</v>
      </c>
      <c r="M530" s="270">
        <f t="shared" si="147"/>
        <v>30.76</v>
      </c>
      <c r="N530" s="270">
        <f t="shared" si="146"/>
        <v>30.761499999999998</v>
      </c>
      <c r="O530" s="249"/>
      <c r="P530" s="249"/>
      <c r="Q530" s="49">
        <v>2812402220</v>
      </c>
      <c r="R530" s="49" t="s">
        <v>875</v>
      </c>
      <c r="S530" s="49">
        <f t="shared" si="148"/>
        <v>87.47</v>
      </c>
      <c r="T530" s="324">
        <v>89.02</v>
      </c>
      <c r="U530" s="353">
        <v>101.63</v>
      </c>
      <c r="X530" s="49">
        <v>2812402220</v>
      </c>
      <c r="Y530" s="49" t="s">
        <v>875</v>
      </c>
      <c r="Z530" s="324">
        <v>89.02</v>
      </c>
      <c r="AB530" s="49">
        <v>2812210900</v>
      </c>
      <c r="AC530" s="187" t="s">
        <v>840</v>
      </c>
      <c r="AD530" s="406">
        <v>121.33</v>
      </c>
    </row>
    <row r="531" spans="2:30">
      <c r="B531" s="210">
        <v>2813910010</v>
      </c>
      <c r="E531" s="211">
        <f t="shared" si="143"/>
        <v>36.19</v>
      </c>
      <c r="F531" s="389">
        <v>30.76</v>
      </c>
      <c r="G531" s="216" t="s">
        <v>1379</v>
      </c>
      <c r="J531" s="49">
        <f t="shared" si="144"/>
        <v>2813910010</v>
      </c>
      <c r="K531" s="212">
        <f t="shared" si="145"/>
        <v>36.19</v>
      </c>
      <c r="L531" s="270">
        <v>30.76</v>
      </c>
      <c r="M531" s="270">
        <f t="shared" si="147"/>
        <v>30.76</v>
      </c>
      <c r="N531" s="270">
        <f t="shared" si="146"/>
        <v>30.761499999999998</v>
      </c>
      <c r="O531" s="249"/>
      <c r="P531" s="249"/>
      <c r="Q531" s="49">
        <v>2812403000</v>
      </c>
      <c r="R531" s="49" t="s">
        <v>876</v>
      </c>
      <c r="S531" s="49">
        <f t="shared" si="148"/>
        <v>923.45</v>
      </c>
      <c r="T531" s="324">
        <v>769.41</v>
      </c>
      <c r="U531" s="353">
        <v>97.69</v>
      </c>
      <c r="X531" s="49">
        <v>2812403000</v>
      </c>
      <c r="Y531" s="49" t="s">
        <v>876</v>
      </c>
      <c r="Z531" s="324">
        <v>769.41</v>
      </c>
      <c r="AB531" s="49">
        <v>2812211800</v>
      </c>
      <c r="AC531" s="187" t="s">
        <v>841</v>
      </c>
      <c r="AD531" s="406">
        <v>114.18</v>
      </c>
    </row>
    <row r="532" spans="2:30">
      <c r="B532" s="210">
        <v>2813910011</v>
      </c>
      <c r="E532" s="211">
        <f t="shared" si="143"/>
        <v>44.04</v>
      </c>
      <c r="F532" s="389">
        <v>37.43</v>
      </c>
      <c r="G532" s="216" t="s">
        <v>1380</v>
      </c>
      <c r="J532" s="49">
        <f t="shared" si="144"/>
        <v>2813910011</v>
      </c>
      <c r="K532" s="212">
        <f t="shared" si="145"/>
        <v>44.04</v>
      </c>
      <c r="L532" s="270">
        <v>37.43</v>
      </c>
      <c r="M532" s="270">
        <f t="shared" si="147"/>
        <v>37.43</v>
      </c>
      <c r="N532" s="270">
        <f t="shared" si="146"/>
        <v>37.433999999999997</v>
      </c>
      <c r="O532" s="249"/>
      <c r="P532" s="249"/>
      <c r="Q532" s="49">
        <v>2812405100</v>
      </c>
      <c r="R532" s="49" t="s">
        <v>877</v>
      </c>
      <c r="S532" s="49">
        <f t="shared" si="148"/>
        <v>482.5</v>
      </c>
      <c r="T532" s="324">
        <v>491.04</v>
      </c>
      <c r="U532" s="353">
        <v>136.69999999999999</v>
      </c>
      <c r="X532" s="49">
        <v>2812405100</v>
      </c>
      <c r="Y532" s="49" t="s">
        <v>877</v>
      </c>
      <c r="Z532" s="324">
        <v>491.04</v>
      </c>
      <c r="AB532" s="49">
        <v>2812212100</v>
      </c>
      <c r="AC532" s="187" t="s">
        <v>842</v>
      </c>
      <c r="AD532" s="406">
        <v>19.22</v>
      </c>
    </row>
    <row r="533" spans="2:30">
      <c r="B533" s="210">
        <v>2813910012</v>
      </c>
      <c r="E533" s="211">
        <f t="shared" si="143"/>
        <v>36.18</v>
      </c>
      <c r="F533" s="389">
        <v>30.75</v>
      </c>
      <c r="G533" s="216" t="s">
        <v>1382</v>
      </c>
      <c r="J533" s="49">
        <f t="shared" si="144"/>
        <v>2813910012</v>
      </c>
      <c r="K533" s="212">
        <f t="shared" si="145"/>
        <v>36.18</v>
      </c>
      <c r="L533" s="270">
        <v>30.75</v>
      </c>
      <c r="M533" s="270">
        <f t="shared" si="147"/>
        <v>30.75</v>
      </c>
      <c r="N533" s="270">
        <f t="shared" si="146"/>
        <v>30.753</v>
      </c>
      <c r="O533" s="249"/>
      <c r="P533" s="249"/>
      <c r="Q533" s="49">
        <v>2812405500</v>
      </c>
      <c r="R533" s="49" t="s">
        <v>878</v>
      </c>
      <c r="S533" s="49">
        <f t="shared" si="148"/>
        <v>519.04</v>
      </c>
      <c r="T533" s="324">
        <v>528.23</v>
      </c>
      <c r="U533" s="353">
        <v>92.99</v>
      </c>
      <c r="X533" s="49">
        <v>2812405500</v>
      </c>
      <c r="Y533" s="49" t="s">
        <v>878</v>
      </c>
      <c r="Z533" s="324">
        <v>528.23</v>
      </c>
      <c r="AB533" s="49">
        <v>2812212122</v>
      </c>
      <c r="AC533" s="49" t="s">
        <v>1794</v>
      </c>
      <c r="AD533" s="187">
        <v>24.1</v>
      </c>
    </row>
    <row r="534" spans="2:30">
      <c r="B534" s="210">
        <v>2813910013</v>
      </c>
      <c r="E534" s="211">
        <f t="shared" si="143"/>
        <v>36.18</v>
      </c>
      <c r="F534" s="389">
        <v>30.75</v>
      </c>
      <c r="G534" s="216" t="s">
        <v>1384</v>
      </c>
      <c r="J534" s="49">
        <f t="shared" si="144"/>
        <v>2813910013</v>
      </c>
      <c r="K534" s="212">
        <f t="shared" si="145"/>
        <v>36.18</v>
      </c>
      <c r="L534" s="270">
        <v>30.75</v>
      </c>
      <c r="M534" s="270">
        <f t="shared" si="147"/>
        <v>30.75</v>
      </c>
      <c r="N534" s="270">
        <f t="shared" si="146"/>
        <v>30.753</v>
      </c>
      <c r="O534" s="249"/>
      <c r="P534" s="249"/>
      <c r="Q534" s="49">
        <v>2812406520</v>
      </c>
      <c r="R534" s="49" t="s">
        <v>879</v>
      </c>
      <c r="S534" s="49">
        <f t="shared" si="148"/>
        <v>124.15</v>
      </c>
      <c r="T534" s="324">
        <v>126.35</v>
      </c>
      <c r="U534" s="353">
        <v>89.39</v>
      </c>
      <c r="X534" s="49">
        <v>2812406520</v>
      </c>
      <c r="Y534" s="49" t="s">
        <v>879</v>
      </c>
      <c r="Z534" s="324">
        <v>126.35</v>
      </c>
      <c r="AB534" s="49">
        <v>2812212220</v>
      </c>
      <c r="AC534" s="187" t="s">
        <v>843</v>
      </c>
      <c r="AD534" s="406">
        <v>188.66</v>
      </c>
    </row>
    <row r="535" spans="2:30">
      <c r="B535" s="210">
        <v>2813910014</v>
      </c>
      <c r="E535" s="211">
        <f t="shared" si="143"/>
        <v>36.19</v>
      </c>
      <c r="F535" s="389">
        <v>30.76</v>
      </c>
      <c r="G535" s="216" t="s">
        <v>1385</v>
      </c>
      <c r="J535" s="49">
        <f t="shared" si="144"/>
        <v>2813910014</v>
      </c>
      <c r="K535" s="212">
        <f t="shared" si="145"/>
        <v>36.19</v>
      </c>
      <c r="L535" s="270">
        <v>30.76</v>
      </c>
      <c r="M535" s="270">
        <f t="shared" si="147"/>
        <v>30.76</v>
      </c>
      <c r="N535" s="270">
        <f t="shared" si="146"/>
        <v>30.761499999999998</v>
      </c>
      <c r="O535" s="249"/>
      <c r="P535" s="249"/>
      <c r="Q535" s="49">
        <v>2812410900</v>
      </c>
      <c r="R535" s="49" t="s">
        <v>880</v>
      </c>
      <c r="S535" s="49">
        <f t="shared" si="148"/>
        <v>181.91</v>
      </c>
      <c r="T535" s="324">
        <v>185.13</v>
      </c>
      <c r="U535" s="353">
        <v>1159.68</v>
      </c>
      <c r="X535" s="49">
        <v>2812410900</v>
      </c>
      <c r="Y535" s="49" t="s">
        <v>880</v>
      </c>
      <c r="Z535" s="324">
        <v>185.13</v>
      </c>
      <c r="AB535" s="49">
        <v>2812215400</v>
      </c>
      <c r="AC535" s="187" t="s">
        <v>1795</v>
      </c>
      <c r="AD535" s="406">
        <v>140.38</v>
      </c>
    </row>
    <row r="536" spans="2:30">
      <c r="B536" s="210">
        <v>2813910015</v>
      </c>
      <c r="E536" s="211">
        <f t="shared" si="143"/>
        <v>36.19</v>
      </c>
      <c r="F536" s="389">
        <v>30.76</v>
      </c>
      <c r="G536" s="216" t="s">
        <v>1386</v>
      </c>
      <c r="J536" s="49">
        <f t="shared" si="144"/>
        <v>2813910015</v>
      </c>
      <c r="K536" s="212">
        <f t="shared" si="145"/>
        <v>36.19</v>
      </c>
      <c r="L536" s="270">
        <v>30.76</v>
      </c>
      <c r="M536" s="270">
        <f t="shared" si="147"/>
        <v>30.76</v>
      </c>
      <c r="N536" s="270">
        <f t="shared" si="146"/>
        <v>30.761499999999998</v>
      </c>
      <c r="O536" s="249"/>
      <c r="P536" s="249"/>
      <c r="Q536" s="49">
        <v>2812412220</v>
      </c>
      <c r="R536" s="49" t="s">
        <v>881</v>
      </c>
      <c r="S536" s="49">
        <f t="shared" si="148"/>
        <v>194.55</v>
      </c>
      <c r="T536" s="324">
        <v>263.73</v>
      </c>
      <c r="U536" s="353">
        <v>493.11</v>
      </c>
      <c r="X536" s="49">
        <v>2812412220</v>
      </c>
      <c r="Y536" s="49" t="s">
        <v>881</v>
      </c>
      <c r="Z536" s="324">
        <v>263.73</v>
      </c>
      <c r="AB536" s="49">
        <v>2812221400</v>
      </c>
      <c r="AC536" s="187" t="s">
        <v>845</v>
      </c>
      <c r="AD536" s="406">
        <v>121.33</v>
      </c>
    </row>
    <row r="537" spans="2:30">
      <c r="B537" s="210">
        <v>2813910016</v>
      </c>
      <c r="E537" s="211">
        <f t="shared" ref="E537:E600" si="149">VLOOKUP(B537,$Q$14:$U$1164,3,FALSE)</f>
        <v>36.19</v>
      </c>
      <c r="F537" s="389">
        <v>30.76</v>
      </c>
      <c r="G537" s="216" t="s">
        <v>1387</v>
      </c>
      <c r="J537" s="49">
        <f t="shared" ref="J537:J600" si="150">B537*$K$13</f>
        <v>2813910016</v>
      </c>
      <c r="K537" s="212">
        <f t="shared" ref="K537:K600" si="151">VLOOKUP(J537,$Q$14:$U$1164,3,FALSE)</f>
        <v>36.19</v>
      </c>
      <c r="L537" s="270">
        <v>30.76</v>
      </c>
      <c r="M537" s="270">
        <f t="shared" si="147"/>
        <v>30.76</v>
      </c>
      <c r="N537" s="270">
        <f t="shared" ref="N537:N600" si="152">K537*$N$13</f>
        <v>30.761499999999998</v>
      </c>
      <c r="O537" s="249"/>
      <c r="P537" s="249"/>
      <c r="Q537" s="49">
        <v>2812415400</v>
      </c>
      <c r="R537" s="49" t="s">
        <v>882</v>
      </c>
      <c r="S537" s="49">
        <f t="shared" si="148"/>
        <v>259.89999999999998</v>
      </c>
      <c r="T537" s="324">
        <v>264.5</v>
      </c>
      <c r="U537" s="353">
        <v>530.41</v>
      </c>
      <c r="V537">
        <v>40.92</v>
      </c>
      <c r="X537" s="49">
        <v>2812415400</v>
      </c>
      <c r="Y537" s="49" t="s">
        <v>882</v>
      </c>
      <c r="Z537" s="324">
        <v>264.5</v>
      </c>
      <c r="AB537" s="49">
        <v>2812221800</v>
      </c>
      <c r="AC537" s="187" t="s">
        <v>846</v>
      </c>
      <c r="AD537" s="406">
        <v>114.18</v>
      </c>
    </row>
    <row r="538" spans="2:30">
      <c r="B538" s="210">
        <v>2813910017</v>
      </c>
      <c r="E538" s="211">
        <f t="shared" si="149"/>
        <v>36.19</v>
      </c>
      <c r="F538" s="389">
        <v>30.76</v>
      </c>
      <c r="G538" s="216" t="s">
        <v>1388</v>
      </c>
      <c r="J538" s="49">
        <f t="shared" si="150"/>
        <v>2813910017</v>
      </c>
      <c r="K538" s="212">
        <f t="shared" si="151"/>
        <v>36.19</v>
      </c>
      <c r="L538" s="270">
        <v>30.76</v>
      </c>
      <c r="M538" s="270">
        <f t="shared" si="147"/>
        <v>30.76</v>
      </c>
      <c r="N538" s="270">
        <f t="shared" si="152"/>
        <v>30.761499999999998</v>
      </c>
      <c r="O538" s="249"/>
      <c r="P538" s="249"/>
      <c r="Q538" s="49">
        <v>2812430700</v>
      </c>
      <c r="R538" s="49" t="s">
        <v>883</v>
      </c>
      <c r="S538" s="49">
        <f t="shared" si="148"/>
        <v>191.14</v>
      </c>
      <c r="T538" s="324">
        <v>194.52</v>
      </c>
      <c r="U538" s="353">
        <v>126.88</v>
      </c>
      <c r="V538">
        <v>61.13</v>
      </c>
      <c r="X538" s="49">
        <v>2812430700</v>
      </c>
      <c r="Y538" s="49" t="s">
        <v>883</v>
      </c>
      <c r="Z538" s="324">
        <v>194.52</v>
      </c>
      <c r="AB538" s="49">
        <v>2812222000</v>
      </c>
      <c r="AC538" s="187" t="s">
        <v>847</v>
      </c>
      <c r="AD538" s="406">
        <v>109.76</v>
      </c>
    </row>
    <row r="539" spans="2:30">
      <c r="B539" s="210">
        <v>2813910018</v>
      </c>
      <c r="E539" s="211">
        <f t="shared" si="149"/>
        <v>55.49</v>
      </c>
      <c r="F539" s="389">
        <v>47.17</v>
      </c>
      <c r="G539" s="216" t="s">
        <v>1389</v>
      </c>
      <c r="J539" s="49">
        <f t="shared" si="150"/>
        <v>2813910018</v>
      </c>
      <c r="K539" s="212">
        <f t="shared" si="151"/>
        <v>55.49</v>
      </c>
      <c r="L539" s="270">
        <v>47.17</v>
      </c>
      <c r="M539" s="270">
        <f t="shared" si="147"/>
        <v>47.17</v>
      </c>
      <c r="N539" s="270">
        <f t="shared" si="152"/>
        <v>47.166499999999999</v>
      </c>
      <c r="O539" s="249"/>
      <c r="P539" s="249"/>
      <c r="Q539" s="49">
        <v>2812431800</v>
      </c>
      <c r="R539" s="49" t="s">
        <v>884</v>
      </c>
      <c r="S539" s="49">
        <f t="shared" si="148"/>
        <v>164.63</v>
      </c>
      <c r="T539" s="324">
        <v>167.54</v>
      </c>
      <c r="U539" s="353">
        <v>185.89</v>
      </c>
      <c r="X539" s="49">
        <v>2812431800</v>
      </c>
      <c r="Y539" s="49" t="s">
        <v>884</v>
      </c>
      <c r="Z539" s="324">
        <v>167.54</v>
      </c>
      <c r="AB539" s="49">
        <v>2812300000</v>
      </c>
      <c r="AC539" s="187" t="s">
        <v>1492</v>
      </c>
      <c r="AD539" s="406">
        <v>124.79</v>
      </c>
    </row>
    <row r="540" spans="2:30">
      <c r="B540" s="210">
        <v>2813910019</v>
      </c>
      <c r="E540" s="211">
        <f t="shared" si="149"/>
        <v>55.49</v>
      </c>
      <c r="F540" s="389">
        <v>47.17</v>
      </c>
      <c r="G540" s="216" t="s">
        <v>1390</v>
      </c>
      <c r="J540" s="49">
        <f t="shared" si="150"/>
        <v>2813910019</v>
      </c>
      <c r="K540" s="212">
        <f t="shared" si="151"/>
        <v>55.49</v>
      </c>
      <c r="L540" s="270">
        <v>47.17</v>
      </c>
      <c r="M540" s="270">
        <f t="shared" si="147"/>
        <v>47.17</v>
      </c>
      <c r="N540" s="270">
        <f t="shared" si="152"/>
        <v>47.166499999999999</v>
      </c>
      <c r="O540" s="249"/>
      <c r="P540" s="249"/>
      <c r="Q540" s="49">
        <v>2812432100</v>
      </c>
      <c r="R540" s="49" t="s">
        <v>885</v>
      </c>
      <c r="S540" s="49">
        <f t="shared" si="148"/>
        <v>32.06</v>
      </c>
      <c r="T540" s="324">
        <v>32.619999999999997</v>
      </c>
      <c r="U540" s="353">
        <v>264.87</v>
      </c>
      <c r="X540" s="49">
        <v>2812432100</v>
      </c>
      <c r="Y540" s="49" t="s">
        <v>885</v>
      </c>
      <c r="Z540" s="324">
        <v>32.619999999999997</v>
      </c>
      <c r="AB540" s="49">
        <v>2812300200</v>
      </c>
      <c r="AC540" s="187" t="s">
        <v>849</v>
      </c>
      <c r="AD540" s="406">
        <v>75.819999999999993</v>
      </c>
    </row>
    <row r="541" spans="2:30">
      <c r="B541" s="210">
        <v>2813910020</v>
      </c>
      <c r="E541" s="211">
        <f t="shared" si="149"/>
        <v>67.52</v>
      </c>
      <c r="F541" s="389">
        <v>57.39</v>
      </c>
      <c r="G541" s="216" t="s">
        <v>1391</v>
      </c>
      <c r="J541" s="49">
        <f t="shared" si="150"/>
        <v>2813910020</v>
      </c>
      <c r="K541" s="212">
        <f t="shared" si="151"/>
        <v>67.52</v>
      </c>
      <c r="L541" s="270">
        <v>57.39</v>
      </c>
      <c r="M541" s="270">
        <f t="shared" si="147"/>
        <v>57.39</v>
      </c>
      <c r="N541" s="270">
        <f t="shared" si="152"/>
        <v>57.391999999999996</v>
      </c>
      <c r="O541" s="249"/>
      <c r="P541" s="249"/>
      <c r="Q541" s="49">
        <v>2812441400</v>
      </c>
      <c r="R541" s="49" t="s">
        <v>886</v>
      </c>
      <c r="S541" s="49">
        <f t="shared" si="148"/>
        <v>174.9</v>
      </c>
      <c r="T541" s="324">
        <v>178</v>
      </c>
      <c r="U541" s="353">
        <v>265.60000000000002</v>
      </c>
      <c r="X541" s="49">
        <v>2812441400</v>
      </c>
      <c r="Y541" s="49" t="s">
        <v>886</v>
      </c>
      <c r="Z541" s="324">
        <v>178</v>
      </c>
      <c r="AB541" s="49">
        <v>2812300300</v>
      </c>
      <c r="AC541" s="187" t="s">
        <v>850</v>
      </c>
      <c r="AD541" s="406">
        <v>82.86</v>
      </c>
    </row>
    <row r="542" spans="2:30">
      <c r="B542" s="210">
        <v>2813910021</v>
      </c>
      <c r="E542" s="211">
        <f t="shared" si="149"/>
        <v>55.49</v>
      </c>
      <c r="F542" s="389">
        <v>47.17</v>
      </c>
      <c r="G542" s="216" t="s">
        <v>1392</v>
      </c>
      <c r="J542" s="49">
        <f t="shared" si="150"/>
        <v>2813910021</v>
      </c>
      <c r="K542" s="212">
        <f t="shared" si="151"/>
        <v>55.49</v>
      </c>
      <c r="L542" s="270">
        <v>47.17</v>
      </c>
      <c r="M542" s="270">
        <f t="shared" si="147"/>
        <v>47.17</v>
      </c>
      <c r="N542" s="270">
        <f t="shared" si="152"/>
        <v>47.166499999999999</v>
      </c>
      <c r="O542" s="249"/>
      <c r="P542" s="249"/>
      <c r="Q542" s="49">
        <v>2812441800</v>
      </c>
      <c r="R542" s="49" t="s">
        <v>887</v>
      </c>
      <c r="S542" s="49">
        <f t="shared" si="148"/>
        <v>171.23</v>
      </c>
      <c r="T542" s="324">
        <v>174.26</v>
      </c>
      <c r="U542" s="353">
        <v>195.32</v>
      </c>
      <c r="X542" s="49">
        <v>2812441800</v>
      </c>
      <c r="Y542" s="49" t="s">
        <v>887</v>
      </c>
      <c r="Z542" s="324">
        <v>174.26</v>
      </c>
      <c r="AB542" s="49">
        <v>2812300400</v>
      </c>
      <c r="AC542" s="187" t="s">
        <v>851</v>
      </c>
      <c r="AD542" s="406">
        <v>79.650000000000006</v>
      </c>
    </row>
    <row r="543" spans="2:30">
      <c r="B543" s="210">
        <v>2813910022</v>
      </c>
      <c r="E543" s="211">
        <f t="shared" si="149"/>
        <v>55.52</v>
      </c>
      <c r="F543" s="389">
        <v>47.19</v>
      </c>
      <c r="G543" s="216" t="s">
        <v>1393</v>
      </c>
      <c r="J543" s="49">
        <f t="shared" si="150"/>
        <v>2813910022</v>
      </c>
      <c r="K543" s="212">
        <f t="shared" si="151"/>
        <v>55.52</v>
      </c>
      <c r="L543" s="270">
        <v>47.19</v>
      </c>
      <c r="M543" s="270">
        <f t="shared" si="147"/>
        <v>47.19</v>
      </c>
      <c r="N543" s="270">
        <f t="shared" si="152"/>
        <v>47.192</v>
      </c>
      <c r="O543" s="249"/>
      <c r="P543" s="249"/>
      <c r="Q543" s="49">
        <v>2812442000</v>
      </c>
      <c r="R543" s="49" t="s">
        <v>888</v>
      </c>
      <c r="S543" s="49">
        <f t="shared" si="148"/>
        <v>171.23</v>
      </c>
      <c r="T543" s="324">
        <v>174.26</v>
      </c>
      <c r="U543" s="353">
        <v>168.23</v>
      </c>
      <c r="X543" s="49">
        <v>2812442000</v>
      </c>
      <c r="Y543" s="49" t="s">
        <v>888</v>
      </c>
      <c r="Z543" s="324">
        <v>174.26</v>
      </c>
      <c r="AB543" s="49">
        <v>2812300500</v>
      </c>
      <c r="AC543" s="187" t="s">
        <v>852</v>
      </c>
      <c r="AD543" s="406">
        <v>111.47</v>
      </c>
    </row>
    <row r="544" spans="2:30">
      <c r="B544" s="210">
        <v>2813910023</v>
      </c>
      <c r="E544" s="211">
        <f t="shared" si="149"/>
        <v>55.49</v>
      </c>
      <c r="F544" s="389">
        <v>47.17</v>
      </c>
      <c r="G544" s="216" t="s">
        <v>1394</v>
      </c>
      <c r="J544" s="49">
        <f t="shared" si="150"/>
        <v>2813910023</v>
      </c>
      <c r="K544" s="212">
        <f t="shared" si="151"/>
        <v>55.49</v>
      </c>
      <c r="L544" s="270">
        <v>47.17</v>
      </c>
      <c r="M544" s="270">
        <f t="shared" si="147"/>
        <v>47.17</v>
      </c>
      <c r="N544" s="270">
        <f t="shared" si="152"/>
        <v>47.166499999999999</v>
      </c>
      <c r="O544" s="249"/>
      <c r="P544" s="249"/>
      <c r="Q544" s="49">
        <v>2812453000</v>
      </c>
      <c r="R544" s="49" t="s">
        <v>889</v>
      </c>
      <c r="S544" s="49">
        <f t="shared" si="148"/>
        <v>239.8</v>
      </c>
      <c r="T544" s="324">
        <v>201.25</v>
      </c>
      <c r="U544" s="353">
        <v>32.74</v>
      </c>
      <c r="X544" s="49">
        <v>2812453000</v>
      </c>
      <c r="Y544" s="49" t="s">
        <v>889</v>
      </c>
      <c r="Z544" s="324">
        <v>201.25</v>
      </c>
      <c r="AB544" s="49">
        <v>2812300600</v>
      </c>
      <c r="AC544" s="187" t="s">
        <v>853</v>
      </c>
      <c r="AD544" s="406">
        <v>72.89</v>
      </c>
    </row>
    <row r="545" spans="2:30">
      <c r="B545" s="210">
        <v>2813910024</v>
      </c>
      <c r="E545" s="211">
        <f t="shared" si="149"/>
        <v>55.52</v>
      </c>
      <c r="F545" s="389">
        <v>47.19</v>
      </c>
      <c r="G545" s="216" t="s">
        <v>1395</v>
      </c>
      <c r="J545" s="49">
        <f t="shared" si="150"/>
        <v>2813910024</v>
      </c>
      <c r="K545" s="212">
        <f t="shared" si="151"/>
        <v>55.52</v>
      </c>
      <c r="L545" s="270">
        <v>47.19</v>
      </c>
      <c r="M545" s="270">
        <f t="shared" si="147"/>
        <v>47.19</v>
      </c>
      <c r="N545" s="270">
        <f t="shared" si="152"/>
        <v>47.192</v>
      </c>
      <c r="O545" s="249"/>
      <c r="P545" s="249"/>
      <c r="Q545" s="49">
        <v>2812500000</v>
      </c>
      <c r="R545" s="49" t="s">
        <v>890</v>
      </c>
      <c r="S545" s="49">
        <f t="shared" si="148"/>
        <v>147.38999999999999</v>
      </c>
      <c r="T545" s="324">
        <v>340.62</v>
      </c>
      <c r="U545" s="353">
        <v>178.73</v>
      </c>
      <c r="X545" s="49">
        <v>2812500000</v>
      </c>
      <c r="Y545" s="49" t="s">
        <v>890</v>
      </c>
      <c r="Z545" s="324">
        <v>340.62</v>
      </c>
      <c r="AB545" s="401">
        <v>2812302220</v>
      </c>
      <c r="AC545" s="404" t="s">
        <v>854</v>
      </c>
      <c r="AD545" s="406">
        <v>133.06</v>
      </c>
    </row>
    <row r="546" spans="2:30">
      <c r="B546" s="210">
        <v>2813910025</v>
      </c>
      <c r="E546" s="211">
        <f t="shared" si="149"/>
        <v>55.49</v>
      </c>
      <c r="F546" s="389">
        <v>47.17</v>
      </c>
      <c r="G546" s="216" t="s">
        <v>1396</v>
      </c>
      <c r="J546" s="49">
        <f t="shared" si="150"/>
        <v>2813910025</v>
      </c>
      <c r="K546" s="212">
        <f t="shared" si="151"/>
        <v>55.49</v>
      </c>
      <c r="L546" s="270">
        <v>47.17</v>
      </c>
      <c r="M546" s="270">
        <f t="shared" si="147"/>
        <v>47.17</v>
      </c>
      <c r="N546" s="270">
        <f t="shared" si="152"/>
        <v>47.166499999999999</v>
      </c>
      <c r="O546" s="249"/>
      <c r="P546" s="249"/>
      <c r="Q546" s="49">
        <v>2812500200</v>
      </c>
      <c r="R546" s="49" t="s">
        <v>891</v>
      </c>
      <c r="S546" s="49">
        <f t="shared" si="148"/>
        <v>115.6</v>
      </c>
      <c r="T546" s="324">
        <v>117.64</v>
      </c>
      <c r="U546" s="353">
        <v>174.98</v>
      </c>
      <c r="X546" s="49">
        <v>2812500200</v>
      </c>
      <c r="Y546" s="49" t="s">
        <v>891</v>
      </c>
      <c r="Z546" s="324">
        <v>117.64</v>
      </c>
      <c r="AB546" s="49">
        <v>2812303000</v>
      </c>
      <c r="AC546" s="187" t="s">
        <v>855</v>
      </c>
      <c r="AD546" s="406">
        <v>191.84</v>
      </c>
    </row>
    <row r="547" spans="2:30">
      <c r="B547" s="210">
        <v>2813910026</v>
      </c>
      <c r="E547" s="211">
        <f t="shared" si="149"/>
        <v>55.49</v>
      </c>
      <c r="F547" s="389">
        <v>47.17</v>
      </c>
      <c r="G547" s="216" t="s">
        <v>1397</v>
      </c>
      <c r="J547" s="49">
        <f t="shared" si="150"/>
        <v>2813910026</v>
      </c>
      <c r="K547" s="212">
        <f t="shared" si="151"/>
        <v>55.49</v>
      </c>
      <c r="L547" s="270">
        <v>47.17</v>
      </c>
      <c r="M547" s="270">
        <f t="shared" si="147"/>
        <v>47.17</v>
      </c>
      <c r="N547" s="270">
        <f t="shared" si="152"/>
        <v>47.166499999999999</v>
      </c>
      <c r="O547" s="249"/>
      <c r="P547" s="249"/>
      <c r="Q547" s="49">
        <v>2812500300</v>
      </c>
      <c r="R547" s="49" t="s">
        <v>892</v>
      </c>
      <c r="S547" s="49">
        <f t="shared" si="148"/>
        <v>126.31</v>
      </c>
      <c r="T547" s="324">
        <v>128.55000000000001</v>
      </c>
      <c r="U547" s="353">
        <v>174.98</v>
      </c>
      <c r="V547">
        <v>251.25</v>
      </c>
      <c r="X547" s="49">
        <v>2812500300</v>
      </c>
      <c r="Y547" s="49" t="s">
        <v>892</v>
      </c>
      <c r="Z547" s="324">
        <v>128.55000000000001</v>
      </c>
      <c r="AB547" s="401">
        <v>2812303800</v>
      </c>
      <c r="AC547" t="e">
        <v>#N/A</v>
      </c>
      <c r="AD547" s="406" t="e">
        <v>#N/A</v>
      </c>
    </row>
    <row r="548" spans="2:30">
      <c r="B548" s="210">
        <v>2813910027</v>
      </c>
      <c r="E548" s="211">
        <f t="shared" si="149"/>
        <v>7.2</v>
      </c>
      <c r="F548" s="389">
        <v>6.12</v>
      </c>
      <c r="G548" s="216" t="s">
        <v>1398</v>
      </c>
      <c r="J548" s="49">
        <f t="shared" si="150"/>
        <v>2813910027</v>
      </c>
      <c r="K548" s="212">
        <f t="shared" si="151"/>
        <v>7.2</v>
      </c>
      <c r="L548" s="270">
        <v>6.12</v>
      </c>
      <c r="M548" s="270">
        <f t="shared" si="147"/>
        <v>6.12</v>
      </c>
      <c r="N548" s="270">
        <f t="shared" si="152"/>
        <v>6.12</v>
      </c>
      <c r="O548" s="249"/>
      <c r="P548" s="249"/>
      <c r="Q548" s="49">
        <v>2812500400</v>
      </c>
      <c r="R548" s="49" t="s">
        <v>893</v>
      </c>
      <c r="S548" s="49">
        <f t="shared" si="148"/>
        <v>126.31</v>
      </c>
      <c r="T548" s="324">
        <v>128.55000000000001</v>
      </c>
      <c r="U548" s="353">
        <v>237.62</v>
      </c>
      <c r="X548" s="49">
        <v>2812500400</v>
      </c>
      <c r="Y548" s="49" t="s">
        <v>893</v>
      </c>
      <c r="Z548" s="324">
        <v>128.55000000000001</v>
      </c>
      <c r="AB548" s="49">
        <v>2812305100</v>
      </c>
      <c r="AC548" s="187" t="s">
        <v>856</v>
      </c>
      <c r="AD548" s="406">
        <v>364.61</v>
      </c>
    </row>
    <row r="549" spans="2:30">
      <c r="B549" s="210">
        <v>2813910028</v>
      </c>
      <c r="E549" s="211">
        <f t="shared" si="149"/>
        <v>7.2</v>
      </c>
      <c r="F549" s="389">
        <v>6.12</v>
      </c>
      <c r="G549" s="216" t="s">
        <v>1399</v>
      </c>
      <c r="J549" s="49">
        <f t="shared" si="150"/>
        <v>2813910028</v>
      </c>
      <c r="K549" s="212">
        <f t="shared" si="151"/>
        <v>7.2</v>
      </c>
      <c r="L549" s="270">
        <v>6.12</v>
      </c>
      <c r="M549" s="270">
        <f t="shared" si="147"/>
        <v>6.12</v>
      </c>
      <c r="N549" s="270">
        <f t="shared" si="152"/>
        <v>6.12</v>
      </c>
      <c r="O549" s="249"/>
      <c r="P549" s="249"/>
      <c r="Q549" s="49">
        <v>2812500500</v>
      </c>
      <c r="R549" s="49" t="s">
        <v>894</v>
      </c>
      <c r="S549" s="49">
        <f t="shared" si="148"/>
        <v>171.99</v>
      </c>
      <c r="T549" s="324">
        <v>175.03</v>
      </c>
      <c r="U549" s="353">
        <v>342.44</v>
      </c>
      <c r="X549" s="49">
        <v>2812500500</v>
      </c>
      <c r="Y549" s="49" t="s">
        <v>894</v>
      </c>
      <c r="Z549" s="324">
        <v>175.03</v>
      </c>
      <c r="AB549" s="401">
        <v>2812305500</v>
      </c>
      <c r="AC549" s="404" t="s">
        <v>857</v>
      </c>
      <c r="AD549" s="406">
        <v>435.63</v>
      </c>
    </row>
    <row r="550" spans="2:30">
      <c r="B550" s="210">
        <v>2813910029</v>
      </c>
      <c r="E550" s="211">
        <f t="shared" si="149"/>
        <v>7.36</v>
      </c>
      <c r="F550" s="389">
        <v>6.26</v>
      </c>
      <c r="G550" s="216" t="s">
        <v>1400</v>
      </c>
      <c r="J550" s="49">
        <f t="shared" si="150"/>
        <v>2813910029</v>
      </c>
      <c r="K550" s="212">
        <f t="shared" si="151"/>
        <v>7.36</v>
      </c>
      <c r="L550" s="270">
        <v>6.26</v>
      </c>
      <c r="M550" s="270">
        <f t="shared" si="147"/>
        <v>6.26</v>
      </c>
      <c r="N550" s="270">
        <f t="shared" si="152"/>
        <v>6.2560000000000002</v>
      </c>
      <c r="O550" s="249"/>
      <c r="P550" s="249"/>
      <c r="Q550" s="49">
        <v>2812500600</v>
      </c>
      <c r="R550" s="49" t="s">
        <v>895</v>
      </c>
      <c r="S550" s="49">
        <f t="shared" si="148"/>
        <v>115.6</v>
      </c>
      <c r="T550" s="324">
        <v>117.64</v>
      </c>
      <c r="U550" s="353">
        <v>118.13</v>
      </c>
      <c r="X550" s="49">
        <v>2812500600</v>
      </c>
      <c r="Y550" s="49" t="s">
        <v>895</v>
      </c>
      <c r="Z550" s="324">
        <v>117.64</v>
      </c>
      <c r="AB550" s="401">
        <v>2812306520</v>
      </c>
      <c r="AC550" t="s">
        <v>858</v>
      </c>
      <c r="AD550" s="406">
        <v>86.38</v>
      </c>
    </row>
    <row r="551" spans="2:30">
      <c r="B551" s="210">
        <v>2813910030</v>
      </c>
      <c r="E551" s="211">
        <f t="shared" si="149"/>
        <v>7.2</v>
      </c>
      <c r="F551" s="389">
        <v>6.12</v>
      </c>
      <c r="G551" s="216" t="s">
        <v>1401</v>
      </c>
      <c r="J551" s="49">
        <f t="shared" si="150"/>
        <v>2813910030</v>
      </c>
      <c r="K551" s="212">
        <f t="shared" si="151"/>
        <v>7.2</v>
      </c>
      <c r="L551" s="270">
        <v>6.12</v>
      </c>
      <c r="M551" s="270">
        <f t="shared" si="147"/>
        <v>6.12</v>
      </c>
      <c r="N551" s="270">
        <f t="shared" si="152"/>
        <v>6.12</v>
      </c>
      <c r="O551" s="249"/>
      <c r="P551" s="249"/>
      <c r="Q551" s="49">
        <v>2812502220</v>
      </c>
      <c r="R551" s="49" t="s">
        <v>896</v>
      </c>
      <c r="S551" s="49">
        <f t="shared" si="148"/>
        <v>173.44</v>
      </c>
      <c r="T551" s="324">
        <v>176.51</v>
      </c>
      <c r="U551" s="353">
        <v>129.09</v>
      </c>
      <c r="X551" s="49">
        <v>2812502220</v>
      </c>
      <c r="Y551" s="49" t="s">
        <v>896</v>
      </c>
      <c r="Z551" s="324">
        <v>176.51</v>
      </c>
      <c r="AB551" s="49">
        <v>2812310000</v>
      </c>
      <c r="AC551" s="49" t="s">
        <v>1796</v>
      </c>
      <c r="AD551" s="187">
        <v>209.22</v>
      </c>
    </row>
    <row r="552" spans="2:30">
      <c r="B552" s="210">
        <v>2813910031</v>
      </c>
      <c r="E552" s="211">
        <f t="shared" si="149"/>
        <v>7.42</v>
      </c>
      <c r="F552" s="389">
        <v>6.31</v>
      </c>
      <c r="G552" s="216" t="s">
        <v>1402</v>
      </c>
      <c r="J552" s="49">
        <f t="shared" si="150"/>
        <v>2813910031</v>
      </c>
      <c r="K552" s="212">
        <f t="shared" si="151"/>
        <v>7.42</v>
      </c>
      <c r="L552" s="270">
        <v>6.31</v>
      </c>
      <c r="M552" s="270">
        <f t="shared" si="147"/>
        <v>6.31</v>
      </c>
      <c r="N552" s="270">
        <f t="shared" si="152"/>
        <v>6.3069999999999995</v>
      </c>
      <c r="O552" s="249"/>
      <c r="P552" s="249"/>
      <c r="Q552" s="49">
        <v>2812503000</v>
      </c>
      <c r="R552" s="49" t="s">
        <v>897</v>
      </c>
      <c r="S552" s="49">
        <f t="shared" si="148"/>
        <v>943.74</v>
      </c>
      <c r="T552" s="324">
        <v>784.29</v>
      </c>
      <c r="U552" s="353">
        <v>129.09</v>
      </c>
      <c r="X552" s="49">
        <v>2812503000</v>
      </c>
      <c r="Y552" s="49" t="s">
        <v>897</v>
      </c>
      <c r="Z552" s="324">
        <v>784.29</v>
      </c>
      <c r="AB552" s="49">
        <v>2812310722</v>
      </c>
      <c r="AC552" s="49" t="s">
        <v>1797</v>
      </c>
      <c r="AD552" s="187">
        <v>85.53</v>
      </c>
    </row>
    <row r="553" spans="2:30">
      <c r="B553" s="210">
        <v>2813910032</v>
      </c>
      <c r="E553" s="211">
        <f t="shared" si="149"/>
        <v>7.62</v>
      </c>
      <c r="F553" s="389">
        <v>6.48</v>
      </c>
      <c r="G553" s="216" t="s">
        <v>1403</v>
      </c>
      <c r="J553" s="49">
        <f t="shared" si="150"/>
        <v>2813910032</v>
      </c>
      <c r="K553" s="212">
        <f t="shared" si="151"/>
        <v>7.62</v>
      </c>
      <c r="L553" s="270">
        <v>6.48</v>
      </c>
      <c r="M553" s="270">
        <f t="shared" si="147"/>
        <v>6.48</v>
      </c>
      <c r="N553" s="270">
        <f t="shared" si="152"/>
        <v>6.4770000000000003</v>
      </c>
      <c r="O553" s="249"/>
      <c r="P553" s="249"/>
      <c r="Q553" s="49">
        <v>2812505100</v>
      </c>
      <c r="R553" s="49" t="s">
        <v>898</v>
      </c>
      <c r="S553" s="49">
        <f t="shared" si="148"/>
        <v>669.53</v>
      </c>
      <c r="T553" s="324">
        <v>681.38</v>
      </c>
      <c r="U553" s="353">
        <v>175.77</v>
      </c>
      <c r="X553" s="49">
        <v>2812505100</v>
      </c>
      <c r="Y553" s="49" t="s">
        <v>898</v>
      </c>
      <c r="Z553" s="324">
        <v>681.38</v>
      </c>
      <c r="AB553" s="401">
        <v>2812310900</v>
      </c>
      <c r="AC553" s="404" t="s">
        <v>859</v>
      </c>
      <c r="AD553" s="406">
        <v>145.77000000000001</v>
      </c>
    </row>
    <row r="554" spans="2:30">
      <c r="B554" s="210">
        <v>2813910033</v>
      </c>
      <c r="E554" s="211">
        <f t="shared" si="149"/>
        <v>7.74</v>
      </c>
      <c r="F554" s="389">
        <v>6.58</v>
      </c>
      <c r="G554" s="216" t="s">
        <v>1404</v>
      </c>
      <c r="J554" s="49">
        <f t="shared" si="150"/>
        <v>2813910033</v>
      </c>
      <c r="K554" s="212">
        <f t="shared" si="151"/>
        <v>7.74</v>
      </c>
      <c r="L554" s="270">
        <v>6.58</v>
      </c>
      <c r="M554" s="270">
        <f t="shared" si="147"/>
        <v>6.58</v>
      </c>
      <c r="N554" s="270">
        <f t="shared" si="152"/>
        <v>6.5789999999999997</v>
      </c>
      <c r="O554" s="249"/>
      <c r="P554" s="249"/>
      <c r="Q554" s="49">
        <v>2812505500</v>
      </c>
      <c r="R554" s="49" t="s">
        <v>899</v>
      </c>
      <c r="S554" s="49">
        <f t="shared" si="148"/>
        <v>640.29999999999995</v>
      </c>
      <c r="T554" s="324">
        <v>651.64</v>
      </c>
      <c r="U554" s="353">
        <v>118.13</v>
      </c>
      <c r="X554" s="49">
        <v>2812505500</v>
      </c>
      <c r="Y554" s="49" t="s">
        <v>899</v>
      </c>
      <c r="Z554" s="324">
        <v>651.64</v>
      </c>
      <c r="AB554" s="49">
        <v>2812312122</v>
      </c>
      <c r="AC554" s="49" t="s">
        <v>1798</v>
      </c>
      <c r="AD554" s="187">
        <v>25.71</v>
      </c>
    </row>
    <row r="555" spans="2:30">
      <c r="B555" s="210">
        <v>2813910034</v>
      </c>
      <c r="E555" s="211">
        <f t="shared" si="149"/>
        <v>7.72</v>
      </c>
      <c r="F555" s="389">
        <v>6.56</v>
      </c>
      <c r="G555" s="216" t="s">
        <v>1405</v>
      </c>
      <c r="J555" s="49">
        <f t="shared" si="150"/>
        <v>2813910034</v>
      </c>
      <c r="K555" s="212">
        <f t="shared" si="151"/>
        <v>7.72</v>
      </c>
      <c r="L555" s="270">
        <v>6.56</v>
      </c>
      <c r="M555" s="270">
        <f t="shared" si="147"/>
        <v>6.56</v>
      </c>
      <c r="N555" s="270">
        <f t="shared" si="152"/>
        <v>6.5619999999999994</v>
      </c>
      <c r="O555" s="249"/>
      <c r="P555" s="249"/>
      <c r="Q555" s="49">
        <v>2812506520</v>
      </c>
      <c r="R555" s="49" t="s">
        <v>900</v>
      </c>
      <c r="S555" s="49">
        <f t="shared" si="148"/>
        <v>149.36000000000001</v>
      </c>
      <c r="T555" s="324">
        <v>152.01</v>
      </c>
      <c r="U555" s="353">
        <v>177.24</v>
      </c>
      <c r="X555" s="49">
        <v>2812506520</v>
      </c>
      <c r="Y555" s="49" t="s">
        <v>900</v>
      </c>
      <c r="Z555" s="324">
        <v>152.01</v>
      </c>
      <c r="AB555" s="401">
        <v>2812312220</v>
      </c>
      <c r="AC555" t="s">
        <v>860</v>
      </c>
      <c r="AD555" s="406">
        <v>194.55</v>
      </c>
    </row>
    <row r="556" spans="2:30">
      <c r="B556" s="210">
        <v>2813910035</v>
      </c>
      <c r="E556" s="211">
        <f t="shared" si="149"/>
        <v>8.69</v>
      </c>
      <c r="F556" s="389">
        <v>7.39</v>
      </c>
      <c r="G556" s="216" t="s">
        <v>1406</v>
      </c>
      <c r="J556" s="49">
        <f t="shared" si="150"/>
        <v>2813910035</v>
      </c>
      <c r="K556" s="212">
        <f t="shared" si="151"/>
        <v>8.69</v>
      </c>
      <c r="L556" s="270">
        <v>7.39</v>
      </c>
      <c r="M556" s="270">
        <f t="shared" si="147"/>
        <v>7.39</v>
      </c>
      <c r="N556" s="270">
        <f t="shared" si="152"/>
        <v>7.386499999999999</v>
      </c>
      <c r="O556" s="249"/>
      <c r="P556" s="249"/>
      <c r="Q556" s="49">
        <v>2812510900</v>
      </c>
      <c r="R556" s="49" t="s">
        <v>901</v>
      </c>
      <c r="S556" s="49">
        <f t="shared" si="148"/>
        <v>233.91</v>
      </c>
      <c r="T556" s="324">
        <v>238.05</v>
      </c>
      <c r="U556" s="353">
        <v>1339.74</v>
      </c>
      <c r="X556" s="49">
        <v>2812510900</v>
      </c>
      <c r="Y556" s="49" t="s">
        <v>901</v>
      </c>
      <c r="Z556" s="324">
        <v>238.05</v>
      </c>
      <c r="AB556" s="401">
        <v>2812315400</v>
      </c>
      <c r="AC556" t="s">
        <v>1799</v>
      </c>
      <c r="AD556" s="406">
        <v>202.22</v>
      </c>
    </row>
    <row r="557" spans="2:30">
      <c r="B557" s="210">
        <v>2813910036</v>
      </c>
      <c r="E557" s="211">
        <f t="shared" si="149"/>
        <v>27.28</v>
      </c>
      <c r="F557" s="389">
        <v>23.19</v>
      </c>
      <c r="G557" s="216" t="s">
        <v>1407</v>
      </c>
      <c r="J557" s="49">
        <f t="shared" si="150"/>
        <v>2813910036</v>
      </c>
      <c r="K557" s="212">
        <f t="shared" si="151"/>
        <v>27.28</v>
      </c>
      <c r="L557" s="270">
        <v>23.19</v>
      </c>
      <c r="M557" s="270">
        <f t="shared" si="147"/>
        <v>23.19</v>
      </c>
      <c r="N557" s="270">
        <f t="shared" si="152"/>
        <v>23.187999999999999</v>
      </c>
      <c r="O557" s="249"/>
      <c r="P557" s="249"/>
      <c r="Q557" s="49">
        <v>2812512220</v>
      </c>
      <c r="R557" s="49" t="s">
        <v>902</v>
      </c>
      <c r="S557" s="49">
        <f t="shared" si="148"/>
        <v>486.39</v>
      </c>
      <c r="T557" s="324">
        <v>284.52</v>
      </c>
      <c r="U557" s="353">
        <v>684.24</v>
      </c>
      <c r="X557" s="49">
        <v>2812512220</v>
      </c>
      <c r="Y557" s="49" t="s">
        <v>902</v>
      </c>
      <c r="Z557" s="324">
        <v>284.52</v>
      </c>
      <c r="AB557" s="401">
        <v>2812320700</v>
      </c>
      <c r="AC557" t="s">
        <v>862</v>
      </c>
      <c r="AD557" s="406">
        <v>165.69</v>
      </c>
    </row>
    <row r="558" spans="2:30">
      <c r="B558" s="210">
        <v>2813910037</v>
      </c>
      <c r="E558" s="211">
        <f t="shared" si="149"/>
        <v>38.06</v>
      </c>
      <c r="F558" s="389">
        <v>32.35</v>
      </c>
      <c r="G558" s="216" t="s">
        <v>1408</v>
      </c>
      <c r="J558" s="49">
        <f t="shared" si="150"/>
        <v>2813910037</v>
      </c>
      <c r="K558" s="212">
        <f t="shared" si="151"/>
        <v>38.06</v>
      </c>
      <c r="L558" s="270">
        <v>32.35</v>
      </c>
      <c r="M558" s="270">
        <f t="shared" si="147"/>
        <v>32.35</v>
      </c>
      <c r="N558" s="270">
        <f t="shared" si="152"/>
        <v>32.350999999999999</v>
      </c>
      <c r="O558" s="249"/>
      <c r="P558" s="249"/>
      <c r="Q558" s="49">
        <v>2812515400</v>
      </c>
      <c r="R558" s="49" t="s">
        <v>903</v>
      </c>
      <c r="S558" s="49">
        <f t="shared" si="148"/>
        <v>331.49</v>
      </c>
      <c r="T558" s="324">
        <v>337.35</v>
      </c>
      <c r="U558" s="353">
        <v>654.37</v>
      </c>
      <c r="X558" s="49">
        <v>2812515400</v>
      </c>
      <c r="Y558" s="49" t="s">
        <v>903</v>
      </c>
      <c r="Z558" s="324">
        <v>337.35</v>
      </c>
      <c r="AB558" s="401">
        <v>2812321800</v>
      </c>
      <c r="AC558" t="s">
        <v>863</v>
      </c>
      <c r="AD558" s="406">
        <v>142.71</v>
      </c>
    </row>
    <row r="559" spans="2:30">
      <c r="B559" s="210">
        <v>2813910038</v>
      </c>
      <c r="E559" s="211">
        <f t="shared" si="149"/>
        <v>1.44</v>
      </c>
      <c r="F559" s="389">
        <v>1.22</v>
      </c>
      <c r="G559" s="216" t="s">
        <v>1409</v>
      </c>
      <c r="J559" s="49">
        <f t="shared" si="150"/>
        <v>2813910038</v>
      </c>
      <c r="K559" s="212">
        <f t="shared" si="151"/>
        <v>1.44</v>
      </c>
      <c r="L559" s="270">
        <v>1.22</v>
      </c>
      <c r="M559" s="270">
        <f t="shared" si="147"/>
        <v>1.22</v>
      </c>
      <c r="N559" s="270">
        <f t="shared" si="152"/>
        <v>1.224</v>
      </c>
      <c r="O559" s="249"/>
      <c r="P559" s="249"/>
      <c r="Q559" s="49">
        <v>2812540700</v>
      </c>
      <c r="R559" s="49" t="s">
        <v>904</v>
      </c>
      <c r="S559" s="49">
        <f t="shared" si="148"/>
        <v>255.62</v>
      </c>
      <c r="T559" s="324">
        <v>260.14</v>
      </c>
      <c r="U559" s="353">
        <v>152.63</v>
      </c>
      <c r="X559" s="49">
        <v>2812540700</v>
      </c>
      <c r="Y559" s="49" t="s">
        <v>904</v>
      </c>
      <c r="Z559" s="324">
        <v>260.14</v>
      </c>
      <c r="AB559" s="401">
        <v>2812322100</v>
      </c>
      <c r="AC559" t="s">
        <v>864</v>
      </c>
      <c r="AD559" s="406">
        <v>28.44</v>
      </c>
    </row>
    <row r="560" spans="2:30">
      <c r="B560" s="210">
        <v>2813910039</v>
      </c>
      <c r="E560" s="211">
        <f t="shared" si="149"/>
        <v>1.44</v>
      </c>
      <c r="F560" s="389">
        <v>1.22</v>
      </c>
      <c r="G560" s="216" t="s">
        <v>1410</v>
      </c>
      <c r="J560" s="49">
        <f t="shared" si="150"/>
        <v>2813910039</v>
      </c>
      <c r="K560" s="212">
        <f t="shared" si="151"/>
        <v>1.44</v>
      </c>
      <c r="L560" s="270">
        <v>1.22</v>
      </c>
      <c r="M560" s="270">
        <f t="shared" si="147"/>
        <v>1.22</v>
      </c>
      <c r="N560" s="270">
        <f t="shared" si="152"/>
        <v>1.224</v>
      </c>
      <c r="O560" s="249"/>
      <c r="P560" s="249"/>
      <c r="Q560" s="49">
        <v>2812541800</v>
      </c>
      <c r="R560" s="49" t="s">
        <v>905</v>
      </c>
      <c r="S560" s="49">
        <f t="shared" si="148"/>
        <v>228.4</v>
      </c>
      <c r="T560" s="324">
        <v>232.44</v>
      </c>
      <c r="U560" s="353">
        <v>239.03</v>
      </c>
      <c r="X560" s="49">
        <v>2812541800</v>
      </c>
      <c r="Y560" s="49" t="s">
        <v>905</v>
      </c>
      <c r="Z560" s="324">
        <v>232.44</v>
      </c>
      <c r="AB560" s="401">
        <v>2812331400</v>
      </c>
      <c r="AC560" t="s">
        <v>865</v>
      </c>
      <c r="AD560" s="406">
        <v>145.77000000000001</v>
      </c>
    </row>
    <row r="561" spans="2:30">
      <c r="B561" s="210">
        <v>2813910040</v>
      </c>
      <c r="E561" s="211">
        <f t="shared" si="149"/>
        <v>2.12</v>
      </c>
      <c r="F561" s="389">
        <v>1.8</v>
      </c>
      <c r="G561" s="216" t="s">
        <v>1411</v>
      </c>
      <c r="J561" s="49">
        <f t="shared" si="150"/>
        <v>2813910040</v>
      </c>
      <c r="K561" s="212">
        <f t="shared" si="151"/>
        <v>2.12</v>
      </c>
      <c r="L561" s="270">
        <v>1.8</v>
      </c>
      <c r="M561" s="270">
        <f t="shared" si="147"/>
        <v>1.8</v>
      </c>
      <c r="N561" s="270">
        <f t="shared" si="152"/>
        <v>1.802</v>
      </c>
      <c r="O561" s="249"/>
      <c r="P561" s="249"/>
      <c r="Q561" s="49">
        <v>2812542100</v>
      </c>
      <c r="R561" s="49" t="s">
        <v>906</v>
      </c>
      <c r="S561" s="49">
        <f t="shared" si="148"/>
        <v>35.06</v>
      </c>
      <c r="T561" s="324">
        <v>35.68</v>
      </c>
      <c r="U561" s="353">
        <v>285.77</v>
      </c>
      <c r="X561" s="49">
        <v>2812542100</v>
      </c>
      <c r="Y561" s="49" t="s">
        <v>906</v>
      </c>
      <c r="Z561" s="324">
        <v>35.68</v>
      </c>
      <c r="AB561" s="401">
        <v>2812331800</v>
      </c>
      <c r="AC561" s="404" t="s">
        <v>866</v>
      </c>
      <c r="AD561" s="406">
        <v>137.19</v>
      </c>
    </row>
    <row r="562" spans="2:30">
      <c r="B562" s="210">
        <v>2813910041</v>
      </c>
      <c r="E562" s="211">
        <f t="shared" si="149"/>
        <v>2.2400000000000002</v>
      </c>
      <c r="F562" s="389">
        <v>1.9</v>
      </c>
      <c r="G562" s="216" t="s">
        <v>1412</v>
      </c>
      <c r="J562" s="49">
        <f t="shared" si="150"/>
        <v>2813910041</v>
      </c>
      <c r="K562" s="212">
        <f t="shared" si="151"/>
        <v>2.2400000000000002</v>
      </c>
      <c r="L562" s="270">
        <v>1.9</v>
      </c>
      <c r="M562" s="270">
        <f t="shared" si="147"/>
        <v>1.9</v>
      </c>
      <c r="N562" s="270">
        <f t="shared" si="152"/>
        <v>1.9040000000000001</v>
      </c>
      <c r="O562" s="249"/>
      <c r="P562" s="249"/>
      <c r="Q562" s="49">
        <v>2812551400</v>
      </c>
      <c r="R562" s="49" t="s">
        <v>907</v>
      </c>
      <c r="S562" s="49">
        <f t="shared" si="148"/>
        <v>224.87</v>
      </c>
      <c r="T562" s="324">
        <v>228.85</v>
      </c>
      <c r="U562" s="353">
        <v>338.76</v>
      </c>
      <c r="X562" s="49">
        <v>2812551400</v>
      </c>
      <c r="Y562" s="49" t="s">
        <v>907</v>
      </c>
      <c r="Z562" s="324">
        <v>228.85</v>
      </c>
      <c r="AB562" s="401">
        <v>2812332000</v>
      </c>
      <c r="AC562" s="404" t="s">
        <v>867</v>
      </c>
      <c r="AD562" s="406">
        <v>137.19</v>
      </c>
    </row>
    <row r="563" spans="2:30">
      <c r="B563" s="210">
        <v>2813910042</v>
      </c>
      <c r="E563" s="211">
        <f t="shared" si="149"/>
        <v>2.59</v>
      </c>
      <c r="F563" s="389">
        <v>2.2000000000000002</v>
      </c>
      <c r="G563" s="216" t="s">
        <v>1413</v>
      </c>
      <c r="J563" s="49">
        <f t="shared" si="150"/>
        <v>2813910042</v>
      </c>
      <c r="K563" s="212">
        <f t="shared" si="151"/>
        <v>2.59</v>
      </c>
      <c r="L563" s="270">
        <v>2.2000000000000002</v>
      </c>
      <c r="M563" s="270">
        <f t="shared" si="147"/>
        <v>2.2000000000000002</v>
      </c>
      <c r="N563" s="270">
        <f t="shared" si="152"/>
        <v>2.2014999999999998</v>
      </c>
      <c r="O563" s="249"/>
      <c r="P563" s="249"/>
      <c r="Q563" s="49">
        <v>2812551800</v>
      </c>
      <c r="R563" s="49" t="s">
        <v>908</v>
      </c>
      <c r="S563" s="49">
        <f t="shared" si="148"/>
        <v>228.4</v>
      </c>
      <c r="T563" s="324">
        <v>232.44</v>
      </c>
      <c r="U563" s="353">
        <v>261.22000000000003</v>
      </c>
      <c r="X563" s="49">
        <v>2812551800</v>
      </c>
      <c r="Y563" s="49" t="s">
        <v>908</v>
      </c>
      <c r="Z563" s="324">
        <v>232.44</v>
      </c>
      <c r="AB563" s="401">
        <v>2812400000</v>
      </c>
      <c r="AC563" t="s">
        <v>868</v>
      </c>
      <c r="AD563" s="406">
        <v>117.92</v>
      </c>
    </row>
    <row r="564" spans="2:30">
      <c r="B564" s="210">
        <v>2813910043</v>
      </c>
      <c r="E564" s="211">
        <f t="shared" si="149"/>
        <v>4.1100000000000003</v>
      </c>
      <c r="F564" s="389">
        <v>3.49</v>
      </c>
      <c r="G564" s="216" t="s">
        <v>1414</v>
      </c>
      <c r="J564" s="49">
        <f t="shared" si="150"/>
        <v>2813910043</v>
      </c>
      <c r="K564" s="212">
        <f t="shared" si="151"/>
        <v>4.1100000000000003</v>
      </c>
      <c r="L564" s="270">
        <v>3.49</v>
      </c>
      <c r="M564" s="270">
        <f t="shared" si="147"/>
        <v>3.49</v>
      </c>
      <c r="N564" s="270">
        <f t="shared" si="152"/>
        <v>3.4935</v>
      </c>
      <c r="O564" s="249"/>
      <c r="P564" s="249"/>
      <c r="Q564" s="49">
        <v>2812552000</v>
      </c>
      <c r="R564" s="49" t="s">
        <v>909</v>
      </c>
      <c r="S564" s="49">
        <f t="shared" si="148"/>
        <v>228.4</v>
      </c>
      <c r="T564" s="324">
        <v>232.44</v>
      </c>
      <c r="U564" s="353">
        <v>233.4</v>
      </c>
      <c r="X564" s="49">
        <v>2812552000</v>
      </c>
      <c r="Y564" s="49" t="s">
        <v>909</v>
      </c>
      <c r="Z564" s="324">
        <v>232.44</v>
      </c>
      <c r="AB564" s="401">
        <v>2812400100</v>
      </c>
      <c r="AC564" t="s">
        <v>869</v>
      </c>
      <c r="AD564" s="406">
        <v>185.94</v>
      </c>
    </row>
    <row r="565" spans="2:30">
      <c r="B565" s="210">
        <v>2813910044</v>
      </c>
      <c r="E565" s="211">
        <f t="shared" si="149"/>
        <v>2.52</v>
      </c>
      <c r="F565" s="389">
        <v>2.14</v>
      </c>
      <c r="G565" s="216" t="s">
        <v>1415</v>
      </c>
      <c r="J565" s="49">
        <f t="shared" si="150"/>
        <v>2813910044</v>
      </c>
      <c r="K565" s="212">
        <f t="shared" si="151"/>
        <v>2.52</v>
      </c>
      <c r="L565" s="270">
        <v>2.14</v>
      </c>
      <c r="M565" s="270">
        <f t="shared" si="147"/>
        <v>2.14</v>
      </c>
      <c r="N565" s="270">
        <f t="shared" si="152"/>
        <v>2.1419999999999999</v>
      </c>
      <c r="O565" s="249"/>
      <c r="P565" s="249"/>
      <c r="Q565" s="49">
        <v>2812600000</v>
      </c>
      <c r="R565" s="49" t="s">
        <v>910</v>
      </c>
      <c r="S565" s="49">
        <f t="shared" si="148"/>
        <v>263.26</v>
      </c>
      <c r="T565" s="324">
        <v>669.79</v>
      </c>
      <c r="U565" s="353">
        <v>35.82</v>
      </c>
      <c r="X565" s="49">
        <v>2812600000</v>
      </c>
      <c r="Y565" s="49" t="s">
        <v>910</v>
      </c>
      <c r="Z565" s="324">
        <v>669.79</v>
      </c>
      <c r="AB565" s="401">
        <v>2812400200</v>
      </c>
      <c r="AC565" t="s">
        <v>870</v>
      </c>
      <c r="AD565" s="406">
        <v>91</v>
      </c>
    </row>
    <row r="566" spans="2:30">
      <c r="B566" s="210">
        <v>2813910045</v>
      </c>
      <c r="E566" s="211">
        <f t="shared" si="149"/>
        <v>3.2</v>
      </c>
      <c r="F566" s="389">
        <v>2.72</v>
      </c>
      <c r="G566" s="216" t="s">
        <v>1417</v>
      </c>
      <c r="J566" s="49">
        <f t="shared" si="150"/>
        <v>2813910045</v>
      </c>
      <c r="K566" s="212">
        <f t="shared" si="151"/>
        <v>3.2</v>
      </c>
      <c r="L566" s="270">
        <v>2.72</v>
      </c>
      <c r="M566" s="270">
        <f t="shared" si="147"/>
        <v>2.72</v>
      </c>
      <c r="N566" s="270">
        <f t="shared" si="152"/>
        <v>2.72</v>
      </c>
      <c r="O566" s="249"/>
      <c r="P566" s="249"/>
      <c r="Q566" s="49">
        <v>2812600200</v>
      </c>
      <c r="R566" s="49" t="s">
        <v>911</v>
      </c>
      <c r="S566" s="49">
        <f t="shared" si="148"/>
        <v>191.83</v>
      </c>
      <c r="T566" s="324">
        <v>195.22</v>
      </c>
      <c r="U566" s="353">
        <v>229.8</v>
      </c>
      <c r="X566" s="49">
        <v>2812600200</v>
      </c>
      <c r="Y566" s="49" t="s">
        <v>911</v>
      </c>
      <c r="Z566" s="324">
        <v>195.22</v>
      </c>
      <c r="AB566" s="401">
        <v>2812400300</v>
      </c>
      <c r="AC566" t="s">
        <v>871</v>
      </c>
      <c r="AD566" s="406">
        <v>99.45</v>
      </c>
    </row>
    <row r="567" spans="2:30">
      <c r="B567" s="210">
        <v>2813910046</v>
      </c>
      <c r="E567" s="211">
        <f t="shared" si="149"/>
        <v>4.07</v>
      </c>
      <c r="F567" s="389">
        <v>3.46</v>
      </c>
      <c r="G567" s="216" t="s">
        <v>1419</v>
      </c>
      <c r="J567" s="49">
        <f t="shared" si="150"/>
        <v>2813910046</v>
      </c>
      <c r="K567" s="212">
        <f t="shared" si="151"/>
        <v>4.07</v>
      </c>
      <c r="L567" s="270">
        <v>3.46</v>
      </c>
      <c r="M567" s="270">
        <f t="shared" si="147"/>
        <v>3.46</v>
      </c>
      <c r="N567" s="270">
        <f t="shared" si="152"/>
        <v>3.4595000000000002</v>
      </c>
      <c r="O567" s="249"/>
      <c r="P567" s="249"/>
      <c r="Q567" s="49">
        <v>2812600300</v>
      </c>
      <c r="R567" s="49" t="s">
        <v>912</v>
      </c>
      <c r="S567" s="49">
        <f t="shared" si="148"/>
        <v>209.64</v>
      </c>
      <c r="T567" s="324">
        <v>213.35</v>
      </c>
      <c r="U567" s="353">
        <v>233.4</v>
      </c>
      <c r="V567">
        <v>96.93</v>
      </c>
      <c r="X567" s="49">
        <v>2812600300</v>
      </c>
      <c r="Y567" s="49" t="s">
        <v>912</v>
      </c>
      <c r="Z567" s="324">
        <v>213.35</v>
      </c>
      <c r="AB567" s="401">
        <v>2812400400</v>
      </c>
      <c r="AC567" t="s">
        <v>872</v>
      </c>
      <c r="AD567" s="406">
        <v>95.6</v>
      </c>
    </row>
    <row r="568" spans="2:30">
      <c r="B568" s="210">
        <v>2813910047</v>
      </c>
      <c r="E568" s="211">
        <f t="shared" si="149"/>
        <v>0.42</v>
      </c>
      <c r="F568" s="389">
        <v>0.36</v>
      </c>
      <c r="G568" s="216" t="s">
        <v>1420</v>
      </c>
      <c r="J568" s="49">
        <f t="shared" si="150"/>
        <v>2813910047</v>
      </c>
      <c r="K568" s="212">
        <f t="shared" si="151"/>
        <v>0.42</v>
      </c>
      <c r="L568" s="270">
        <v>0.36</v>
      </c>
      <c r="M568" s="270">
        <f t="shared" si="147"/>
        <v>0.36</v>
      </c>
      <c r="N568" s="270">
        <f t="shared" si="152"/>
        <v>0.35699999999999998</v>
      </c>
      <c r="O568" s="249"/>
      <c r="P568" s="249"/>
      <c r="Q568" s="49">
        <v>2812600400</v>
      </c>
      <c r="R568" s="49" t="s">
        <v>913</v>
      </c>
      <c r="S568" s="49">
        <f t="shared" si="148"/>
        <v>209.65</v>
      </c>
      <c r="T568" s="324">
        <v>213.36</v>
      </c>
      <c r="U568" s="353">
        <v>233.4</v>
      </c>
      <c r="X568" s="49">
        <v>2812600400</v>
      </c>
      <c r="Y568" s="49" t="s">
        <v>913</v>
      </c>
      <c r="Z568" s="324">
        <v>213.36</v>
      </c>
      <c r="AB568" s="401">
        <v>2812400500</v>
      </c>
      <c r="AC568" t="s">
        <v>873</v>
      </c>
      <c r="AD568" s="406">
        <v>133.77000000000001</v>
      </c>
    </row>
    <row r="569" spans="2:30">
      <c r="B569" s="210">
        <v>2813910048</v>
      </c>
      <c r="E569" s="211">
        <f t="shared" si="149"/>
        <v>0.45</v>
      </c>
      <c r="F569" s="389">
        <v>0.38</v>
      </c>
      <c r="G569" s="216" t="s">
        <v>1421</v>
      </c>
      <c r="J569" s="49">
        <f t="shared" si="150"/>
        <v>2813910048</v>
      </c>
      <c r="K569" s="212">
        <f t="shared" si="151"/>
        <v>0.45</v>
      </c>
      <c r="L569" s="270">
        <v>0.38</v>
      </c>
      <c r="M569" s="270">
        <f t="shared" si="147"/>
        <v>0.38</v>
      </c>
      <c r="N569" s="270">
        <f t="shared" si="152"/>
        <v>0.38250000000000001</v>
      </c>
      <c r="O569" s="249"/>
      <c r="P569" s="249"/>
      <c r="Q569" s="49">
        <v>2812600500</v>
      </c>
      <c r="R569" s="49" t="s">
        <v>914</v>
      </c>
      <c r="S569" s="49">
        <f t="shared" si="148"/>
        <v>446.77</v>
      </c>
      <c r="T569" s="324">
        <v>454.67</v>
      </c>
      <c r="U569" s="353">
        <v>733.94</v>
      </c>
      <c r="X569" s="49">
        <v>2812600500</v>
      </c>
      <c r="Y569" s="49" t="s">
        <v>914</v>
      </c>
      <c r="Z569" s="324">
        <v>454.67</v>
      </c>
      <c r="AB569" s="49">
        <v>2812400600</v>
      </c>
      <c r="AC569" s="187" t="s">
        <v>874</v>
      </c>
      <c r="AD569" s="406">
        <v>91</v>
      </c>
    </row>
    <row r="570" spans="2:30">
      <c r="B570" s="210">
        <v>2813910049</v>
      </c>
      <c r="E570" s="211">
        <f t="shared" si="149"/>
        <v>0.51</v>
      </c>
      <c r="F570" s="389">
        <v>0.43</v>
      </c>
      <c r="G570" s="216" t="s">
        <v>1422</v>
      </c>
      <c r="J570" s="49">
        <f t="shared" si="150"/>
        <v>2813910049</v>
      </c>
      <c r="K570" s="212">
        <f t="shared" si="151"/>
        <v>0.51</v>
      </c>
      <c r="L570" s="270">
        <v>0.43</v>
      </c>
      <c r="M570" s="270">
        <f t="shared" si="147"/>
        <v>0.43</v>
      </c>
      <c r="N570" s="270">
        <f t="shared" si="152"/>
        <v>0.4335</v>
      </c>
      <c r="O570" s="249"/>
      <c r="P570" s="249"/>
      <c r="Q570" s="49">
        <v>2812600600</v>
      </c>
      <c r="R570" s="49" t="s">
        <v>915</v>
      </c>
      <c r="S570" s="49">
        <f t="shared" si="148"/>
        <v>191.83</v>
      </c>
      <c r="T570" s="324">
        <v>195.22</v>
      </c>
      <c r="U570" s="353">
        <v>196.04</v>
      </c>
      <c r="X570" s="49">
        <v>2812600600</v>
      </c>
      <c r="Y570" s="49" t="s">
        <v>915</v>
      </c>
      <c r="Z570" s="324">
        <v>195.22</v>
      </c>
      <c r="AB570" s="49">
        <v>2812402220</v>
      </c>
      <c r="AC570" s="187" t="s">
        <v>875</v>
      </c>
      <c r="AD570" s="406">
        <v>87.47</v>
      </c>
    </row>
    <row r="571" spans="2:30">
      <c r="B571" s="210">
        <v>2813910050</v>
      </c>
      <c r="E571" s="211">
        <f t="shared" si="149"/>
        <v>0.93</v>
      </c>
      <c r="F571" s="389">
        <v>0.79</v>
      </c>
      <c r="G571" s="216" t="s">
        <v>1423</v>
      </c>
      <c r="J571" s="49">
        <f t="shared" si="150"/>
        <v>2813910050</v>
      </c>
      <c r="K571" s="212">
        <f t="shared" si="151"/>
        <v>0.93</v>
      </c>
      <c r="L571" s="270">
        <v>0.79</v>
      </c>
      <c r="M571" s="270">
        <f t="shared" si="147"/>
        <v>0.79</v>
      </c>
      <c r="N571" s="270">
        <f t="shared" si="152"/>
        <v>0.79049999999999998</v>
      </c>
      <c r="O571" s="249"/>
      <c r="P571" s="249"/>
      <c r="Q571" s="49">
        <v>2812602220</v>
      </c>
      <c r="R571" s="49" t="s">
        <v>916</v>
      </c>
      <c r="S571" s="49">
        <f t="shared" si="148"/>
        <v>304.55</v>
      </c>
      <c r="T571" s="324">
        <v>309.94</v>
      </c>
      <c r="U571" s="353">
        <v>214.24</v>
      </c>
      <c r="X571" s="49">
        <v>2812602220</v>
      </c>
      <c r="Y571" s="49" t="s">
        <v>916</v>
      </c>
      <c r="Z571" s="324">
        <v>309.94</v>
      </c>
      <c r="AB571" s="49">
        <v>2812403000</v>
      </c>
      <c r="AC571" s="187" t="s">
        <v>876</v>
      </c>
      <c r="AD571" s="406">
        <v>923.45</v>
      </c>
    </row>
    <row r="572" spans="2:30">
      <c r="B572" s="210">
        <v>2813910051</v>
      </c>
      <c r="E572" s="211">
        <f t="shared" si="149"/>
        <v>0.94</v>
      </c>
      <c r="F572" s="389">
        <v>0.8</v>
      </c>
      <c r="G572" s="216" t="s">
        <v>1424</v>
      </c>
      <c r="J572" s="49">
        <f t="shared" si="150"/>
        <v>2813910051</v>
      </c>
      <c r="K572" s="212">
        <f t="shared" si="151"/>
        <v>0.94</v>
      </c>
      <c r="L572" s="270">
        <v>0.8</v>
      </c>
      <c r="M572" s="270">
        <f t="shared" si="147"/>
        <v>0.8</v>
      </c>
      <c r="N572" s="270">
        <f t="shared" si="152"/>
        <v>0.79899999999999993</v>
      </c>
      <c r="O572" s="249"/>
      <c r="P572" s="249"/>
      <c r="Q572" s="49">
        <v>2812603000</v>
      </c>
      <c r="R572" s="49" t="s">
        <v>917</v>
      </c>
      <c r="S572" s="49">
        <f t="shared" si="148"/>
        <v>1660.83</v>
      </c>
      <c r="T572" s="324">
        <v>1512.63</v>
      </c>
      <c r="U572" s="353">
        <v>214.25</v>
      </c>
      <c r="X572" s="49">
        <v>2812603000</v>
      </c>
      <c r="Y572" s="49" t="s">
        <v>917</v>
      </c>
      <c r="Z572" s="324">
        <v>1512.63</v>
      </c>
      <c r="AB572" s="49">
        <v>2812405100</v>
      </c>
      <c r="AC572" s="187" t="s">
        <v>877</v>
      </c>
      <c r="AD572" s="406">
        <v>482.5</v>
      </c>
    </row>
    <row r="573" spans="2:30">
      <c r="B573" s="210">
        <v>2813910052</v>
      </c>
      <c r="E573" s="211">
        <f t="shared" si="149"/>
        <v>0.97</v>
      </c>
      <c r="F573" s="389">
        <v>0.82</v>
      </c>
      <c r="G573" s="216" t="s">
        <v>1425</v>
      </c>
      <c r="J573" s="49">
        <f t="shared" si="150"/>
        <v>2813910052</v>
      </c>
      <c r="K573" s="212">
        <f t="shared" si="151"/>
        <v>0.97</v>
      </c>
      <c r="L573" s="270">
        <v>0.82</v>
      </c>
      <c r="M573" s="270">
        <f t="shared" si="147"/>
        <v>0.82</v>
      </c>
      <c r="N573" s="270">
        <f t="shared" si="152"/>
        <v>0.82450000000000001</v>
      </c>
      <c r="O573" s="249"/>
      <c r="P573" s="249"/>
      <c r="Q573" s="49">
        <v>2812605100</v>
      </c>
      <c r="R573" s="49" t="s">
        <v>918</v>
      </c>
      <c r="S573" s="49">
        <f t="shared" si="148"/>
        <v>1247.45</v>
      </c>
      <c r="T573" s="324">
        <v>1269.53</v>
      </c>
      <c r="U573" s="353">
        <v>456.58</v>
      </c>
      <c r="X573" s="49">
        <v>2812605100</v>
      </c>
      <c r="Y573" s="49" t="s">
        <v>918</v>
      </c>
      <c r="Z573" s="324">
        <v>1269.53</v>
      </c>
      <c r="AB573" s="49">
        <v>2812405500</v>
      </c>
      <c r="AC573" s="187" t="s">
        <v>878</v>
      </c>
      <c r="AD573" s="406">
        <v>519.04</v>
      </c>
    </row>
    <row r="574" spans="2:30">
      <c r="B574" s="210">
        <v>2813910053</v>
      </c>
      <c r="E574" s="211">
        <f t="shared" si="149"/>
        <v>1.03</v>
      </c>
      <c r="F574" s="389">
        <v>0.88</v>
      </c>
      <c r="G574" s="216" t="s">
        <v>1426</v>
      </c>
      <c r="J574" s="49">
        <f t="shared" si="150"/>
        <v>2813910053</v>
      </c>
      <c r="K574" s="212">
        <f t="shared" si="151"/>
        <v>1.03</v>
      </c>
      <c r="L574" s="270">
        <v>0.88</v>
      </c>
      <c r="M574" s="270">
        <f t="shared" si="147"/>
        <v>0.88</v>
      </c>
      <c r="N574" s="270">
        <f t="shared" si="152"/>
        <v>0.87549999999999994</v>
      </c>
      <c r="O574" s="249"/>
      <c r="P574" s="249"/>
      <c r="Q574" s="49">
        <v>2812606510</v>
      </c>
      <c r="R574" s="49" t="s">
        <v>919</v>
      </c>
      <c r="S574" s="49">
        <f t="shared" si="148"/>
        <v>286.07</v>
      </c>
      <c r="T574" s="324">
        <v>291.13</v>
      </c>
      <c r="U574" s="353">
        <v>196.04</v>
      </c>
      <c r="X574" s="49">
        <v>2812606510</v>
      </c>
      <c r="Y574" s="49" t="s">
        <v>919</v>
      </c>
      <c r="Z574" s="324">
        <v>291.13</v>
      </c>
      <c r="AB574" s="49">
        <v>2812406520</v>
      </c>
      <c r="AC574" s="187" t="s">
        <v>879</v>
      </c>
      <c r="AD574" s="406">
        <v>124.15</v>
      </c>
    </row>
    <row r="575" spans="2:30">
      <c r="B575" s="210">
        <v>2813910054</v>
      </c>
      <c r="E575" s="211">
        <f t="shared" si="149"/>
        <v>2.21</v>
      </c>
      <c r="F575" s="389">
        <v>1.88</v>
      </c>
      <c r="G575" s="216" t="s">
        <v>1427</v>
      </c>
      <c r="J575" s="49">
        <f t="shared" si="150"/>
        <v>2813910054</v>
      </c>
      <c r="K575" s="212">
        <f t="shared" si="151"/>
        <v>2.21</v>
      </c>
      <c r="L575" s="270">
        <v>1.88</v>
      </c>
      <c r="M575" s="270">
        <f t="shared" si="147"/>
        <v>1.88</v>
      </c>
      <c r="N575" s="270">
        <f t="shared" si="152"/>
        <v>1.8784999999999998</v>
      </c>
      <c r="O575" s="249"/>
      <c r="P575" s="249"/>
      <c r="Q575" s="49">
        <v>2812610900</v>
      </c>
      <c r="R575" s="49" t="s">
        <v>920</v>
      </c>
      <c r="S575" s="49">
        <f t="shared" si="148"/>
        <v>372.84</v>
      </c>
      <c r="T575" s="324">
        <v>379.44</v>
      </c>
      <c r="U575" s="353">
        <v>311.25</v>
      </c>
      <c r="X575" s="49">
        <v>2812610900</v>
      </c>
      <c r="Y575" s="49" t="s">
        <v>920</v>
      </c>
      <c r="Z575" s="324">
        <v>379.44</v>
      </c>
      <c r="AB575" s="49">
        <v>2812410000</v>
      </c>
      <c r="AC575" s="49" t="s">
        <v>1800</v>
      </c>
      <c r="AD575" s="187">
        <v>267.38</v>
      </c>
    </row>
    <row r="576" spans="2:30">
      <c r="B576" s="210">
        <v>2813910055</v>
      </c>
      <c r="E576" s="211">
        <f t="shared" si="149"/>
        <v>3.89</v>
      </c>
      <c r="F576" s="389">
        <v>3.31</v>
      </c>
      <c r="G576" s="216" t="s">
        <v>1428</v>
      </c>
      <c r="J576" s="49">
        <f t="shared" si="150"/>
        <v>2813910055</v>
      </c>
      <c r="K576" s="212">
        <f t="shared" si="151"/>
        <v>3.89</v>
      </c>
      <c r="L576" s="270">
        <v>3.31</v>
      </c>
      <c r="M576" s="270">
        <f t="shared" si="147"/>
        <v>3.31</v>
      </c>
      <c r="N576" s="270">
        <f t="shared" si="152"/>
        <v>3.3065000000000002</v>
      </c>
      <c r="O576" s="249"/>
      <c r="P576" s="249"/>
      <c r="Q576" s="49">
        <v>2812612220</v>
      </c>
      <c r="R576" s="49" t="s">
        <v>921</v>
      </c>
      <c r="S576" s="49">
        <f t="shared" si="148"/>
        <v>583.66999999999996</v>
      </c>
      <c r="T576" s="324">
        <v>374.67</v>
      </c>
      <c r="U576" s="353">
        <v>1685.99</v>
      </c>
      <c r="X576" s="49">
        <v>2812612220</v>
      </c>
      <c r="Y576" s="49" t="s">
        <v>921</v>
      </c>
      <c r="Z576" s="324">
        <v>374.67</v>
      </c>
      <c r="AB576" s="49">
        <v>2812410900</v>
      </c>
      <c r="AC576" s="187" t="s">
        <v>880</v>
      </c>
      <c r="AD576" s="406">
        <v>181.91</v>
      </c>
    </row>
    <row r="577" spans="2:30">
      <c r="B577" s="210">
        <v>2813910056</v>
      </c>
      <c r="E577" s="211">
        <f t="shared" si="149"/>
        <v>2.46</v>
      </c>
      <c r="F577" s="389">
        <v>2.09</v>
      </c>
      <c r="G577" s="216" t="s">
        <v>1429</v>
      </c>
      <c r="J577" s="49">
        <f t="shared" si="150"/>
        <v>2813910056</v>
      </c>
      <c r="K577" s="212">
        <f t="shared" si="151"/>
        <v>2.46</v>
      </c>
      <c r="L577" s="270">
        <v>2.09</v>
      </c>
      <c r="M577" s="270">
        <f t="shared" si="147"/>
        <v>2.09</v>
      </c>
      <c r="N577" s="270">
        <f t="shared" si="152"/>
        <v>2.0909999999999997</v>
      </c>
      <c r="O577" s="249"/>
      <c r="P577" s="249"/>
      <c r="Q577" s="49">
        <v>2812615400</v>
      </c>
      <c r="R577" s="49" t="s">
        <v>922</v>
      </c>
      <c r="S577" s="49">
        <f t="shared" si="148"/>
        <v>587.27</v>
      </c>
      <c r="T577" s="324">
        <v>597.66999999999996</v>
      </c>
      <c r="U577" s="353">
        <v>1274.8399999999999</v>
      </c>
      <c r="X577" s="49">
        <v>2812615400</v>
      </c>
      <c r="Y577" s="49" t="s">
        <v>922</v>
      </c>
      <c r="Z577" s="324">
        <v>597.66999999999996</v>
      </c>
      <c r="AB577" s="401">
        <v>2812412220</v>
      </c>
      <c r="AC577" t="s">
        <v>881</v>
      </c>
      <c r="AD577" s="406">
        <v>194.55</v>
      </c>
    </row>
    <row r="578" spans="2:30">
      <c r="B578" s="210">
        <v>2813910057</v>
      </c>
      <c r="E578" s="211">
        <f t="shared" si="149"/>
        <v>2.67</v>
      </c>
      <c r="F578" s="389">
        <v>2.27</v>
      </c>
      <c r="G578" s="216" t="s">
        <v>1430</v>
      </c>
      <c r="J578" s="49">
        <f t="shared" si="150"/>
        <v>2813910057</v>
      </c>
      <c r="K578" s="212">
        <f t="shared" si="151"/>
        <v>2.67</v>
      </c>
      <c r="L578" s="270">
        <v>2.27</v>
      </c>
      <c r="M578" s="270">
        <f t="shared" si="147"/>
        <v>2.27</v>
      </c>
      <c r="N578" s="270">
        <f t="shared" si="152"/>
        <v>2.2694999999999999</v>
      </c>
      <c r="O578" s="249"/>
      <c r="P578" s="249"/>
      <c r="Q578" s="49">
        <v>2812631000</v>
      </c>
      <c r="R578" s="49" t="s">
        <v>923</v>
      </c>
      <c r="S578" s="49">
        <f t="shared" si="148"/>
        <v>210.86</v>
      </c>
      <c r="T578" s="324">
        <v>214.59</v>
      </c>
      <c r="U578" s="353">
        <v>292.33999999999997</v>
      </c>
      <c r="X578" s="49">
        <v>2812631000</v>
      </c>
      <c r="Y578" s="49" t="s">
        <v>923</v>
      </c>
      <c r="Z578" s="324">
        <v>214.59</v>
      </c>
      <c r="AB578" s="405">
        <v>2812415400</v>
      </c>
      <c r="AC578" t="s">
        <v>1801</v>
      </c>
      <c r="AD578" s="406">
        <v>259.89999999999998</v>
      </c>
    </row>
    <row r="579" spans="2:30">
      <c r="B579" s="210">
        <v>2813910058</v>
      </c>
      <c r="E579" s="211">
        <f t="shared" si="149"/>
        <v>3.06</v>
      </c>
      <c r="F579" s="389">
        <v>2.6</v>
      </c>
      <c r="G579" s="216" t="s">
        <v>1431</v>
      </c>
      <c r="J579" s="49">
        <f t="shared" si="150"/>
        <v>2813910058</v>
      </c>
      <c r="K579" s="212">
        <f t="shared" si="151"/>
        <v>3.06</v>
      </c>
      <c r="L579" s="270">
        <v>2.6</v>
      </c>
      <c r="M579" s="270">
        <f t="shared" si="147"/>
        <v>2.6</v>
      </c>
      <c r="N579" s="270">
        <f t="shared" si="152"/>
        <v>2.601</v>
      </c>
      <c r="O579" s="249"/>
      <c r="P579" s="249"/>
      <c r="Q579" s="49">
        <v>2812650700</v>
      </c>
      <c r="R579" s="49" t="s">
        <v>924</v>
      </c>
      <c r="S579" s="49">
        <f t="shared" si="148"/>
        <v>407.46</v>
      </c>
      <c r="T579" s="324">
        <v>414.67</v>
      </c>
      <c r="U579" s="353">
        <v>381.01</v>
      </c>
      <c r="X579" s="49">
        <v>2812650700</v>
      </c>
      <c r="Y579" s="49" t="s">
        <v>924</v>
      </c>
      <c r="Z579" s="324">
        <v>414.67</v>
      </c>
      <c r="AB579" s="49">
        <v>2812420900</v>
      </c>
      <c r="AC579" s="49" t="s">
        <v>1802</v>
      </c>
      <c r="AD579" s="187">
        <v>212.08</v>
      </c>
    </row>
    <row r="580" spans="2:30">
      <c r="B580" s="210">
        <v>2813910059</v>
      </c>
      <c r="E580" s="211">
        <f t="shared" si="149"/>
        <v>4.68</v>
      </c>
      <c r="F580" s="389">
        <v>3.98</v>
      </c>
      <c r="G580" s="216" t="s">
        <v>1432</v>
      </c>
      <c r="J580" s="49">
        <f t="shared" si="150"/>
        <v>2813910059</v>
      </c>
      <c r="K580" s="212">
        <f t="shared" si="151"/>
        <v>4.68</v>
      </c>
      <c r="L580" s="270">
        <v>3.98</v>
      </c>
      <c r="M580" s="270">
        <f t="shared" si="147"/>
        <v>3.98</v>
      </c>
      <c r="N580" s="270">
        <f t="shared" si="152"/>
        <v>3.9779999999999998</v>
      </c>
      <c r="O580" s="249"/>
      <c r="P580" s="249"/>
      <c r="Q580" s="49">
        <v>2812652100</v>
      </c>
      <c r="R580" s="49" t="s">
        <v>925</v>
      </c>
      <c r="S580" s="49">
        <f t="shared" si="148"/>
        <v>150.38999999999999</v>
      </c>
      <c r="T580" s="324">
        <v>153.05000000000001</v>
      </c>
      <c r="U580" s="353">
        <v>376.31</v>
      </c>
      <c r="X580" s="49">
        <v>2812652100</v>
      </c>
      <c r="Y580" s="49" t="s">
        <v>925</v>
      </c>
      <c r="Z580" s="324">
        <v>153.05000000000001</v>
      </c>
      <c r="AB580" s="401">
        <v>2812430700</v>
      </c>
      <c r="AC580" t="s">
        <v>883</v>
      </c>
      <c r="AD580" s="406">
        <v>191.14</v>
      </c>
    </row>
    <row r="581" spans="2:30">
      <c r="B581" s="210">
        <v>2813910060</v>
      </c>
      <c r="E581" s="211">
        <f t="shared" si="149"/>
        <v>5.0999999999999996</v>
      </c>
      <c r="F581" s="389">
        <v>4.34</v>
      </c>
      <c r="G581" s="216" t="s">
        <v>1433</v>
      </c>
      <c r="J581" s="49">
        <f t="shared" si="150"/>
        <v>2813910060</v>
      </c>
      <c r="K581" s="212">
        <f t="shared" si="151"/>
        <v>5.0999999999999996</v>
      </c>
      <c r="L581" s="270">
        <v>4.34</v>
      </c>
      <c r="M581" s="270">
        <f t="shared" si="147"/>
        <v>4.34</v>
      </c>
      <c r="N581" s="270">
        <f t="shared" si="152"/>
        <v>4.335</v>
      </c>
      <c r="O581" s="249"/>
      <c r="P581" s="249"/>
      <c r="Q581" s="49">
        <v>2812661800</v>
      </c>
      <c r="R581" s="49" t="s">
        <v>926</v>
      </c>
      <c r="S581" s="49">
        <f t="shared" si="148"/>
        <v>428.76</v>
      </c>
      <c r="T581" s="324">
        <v>436.35</v>
      </c>
      <c r="U581" s="353">
        <v>600.15</v>
      </c>
      <c r="X581" s="49">
        <v>2812661800</v>
      </c>
      <c r="Y581" s="49" t="s">
        <v>926</v>
      </c>
      <c r="Z581" s="324">
        <v>436.35</v>
      </c>
      <c r="AB581" s="403">
        <v>2812431800</v>
      </c>
      <c r="AC581" s="208" t="s">
        <v>884</v>
      </c>
      <c r="AD581" s="406">
        <v>164.63</v>
      </c>
    </row>
    <row r="582" spans="2:30">
      <c r="B582" s="210">
        <v>2813910061</v>
      </c>
      <c r="E582" s="211">
        <f t="shared" si="149"/>
        <v>5.21</v>
      </c>
      <c r="F582" s="389">
        <v>4.43</v>
      </c>
      <c r="G582" s="216" t="s">
        <v>1434</v>
      </c>
      <c r="J582" s="49">
        <f t="shared" si="150"/>
        <v>2813910061</v>
      </c>
      <c r="K582" s="212">
        <f t="shared" si="151"/>
        <v>5.21</v>
      </c>
      <c r="L582" s="270">
        <v>4.43</v>
      </c>
      <c r="M582" s="270">
        <f t="shared" si="147"/>
        <v>4.43</v>
      </c>
      <c r="N582" s="270">
        <f t="shared" si="152"/>
        <v>4.4284999999999997</v>
      </c>
      <c r="O582" s="249"/>
      <c r="P582" s="249"/>
      <c r="Q582" s="49">
        <v>2812700000</v>
      </c>
      <c r="R582" s="49" t="s">
        <v>927</v>
      </c>
      <c r="S582" s="49">
        <f t="shared" si="148"/>
        <v>400.9</v>
      </c>
      <c r="T582" s="324">
        <v>968.53</v>
      </c>
      <c r="U582" s="353">
        <v>215.67</v>
      </c>
      <c r="X582" s="49">
        <v>2812700000</v>
      </c>
      <c r="Y582" s="49" t="s">
        <v>927</v>
      </c>
      <c r="Z582" s="324">
        <v>968.53</v>
      </c>
      <c r="AB582" s="403">
        <v>2812432100</v>
      </c>
      <c r="AC582" s="208" t="s">
        <v>885</v>
      </c>
      <c r="AD582" s="406">
        <v>32.06</v>
      </c>
    </row>
    <row r="583" spans="2:30">
      <c r="B583" s="210">
        <v>2813910062</v>
      </c>
      <c r="E583" s="211">
        <f t="shared" si="149"/>
        <v>3.54</v>
      </c>
      <c r="F583" s="389">
        <v>3.01</v>
      </c>
      <c r="G583" s="216" t="s">
        <v>1435</v>
      </c>
      <c r="J583" s="49">
        <f t="shared" si="150"/>
        <v>2813910062</v>
      </c>
      <c r="K583" s="212">
        <f t="shared" si="151"/>
        <v>3.54</v>
      </c>
      <c r="L583" s="270">
        <v>3.01</v>
      </c>
      <c r="M583" s="270">
        <f t="shared" si="147"/>
        <v>3.01</v>
      </c>
      <c r="N583" s="270">
        <f t="shared" si="152"/>
        <v>3.0089999999999999</v>
      </c>
      <c r="O583" s="249"/>
      <c r="P583" s="249"/>
      <c r="Q583" s="49">
        <v>2812700200</v>
      </c>
      <c r="R583" s="49" t="s">
        <v>928</v>
      </c>
      <c r="S583" s="49">
        <f t="shared" si="148"/>
        <v>224.1</v>
      </c>
      <c r="T583" s="324">
        <v>228.07</v>
      </c>
      <c r="U583" s="353">
        <v>416.39</v>
      </c>
      <c r="X583" s="49">
        <v>2812700200</v>
      </c>
      <c r="Y583" s="49" t="s">
        <v>928</v>
      </c>
      <c r="Z583" s="324">
        <v>228.07</v>
      </c>
      <c r="AB583" s="403">
        <v>2812441400</v>
      </c>
      <c r="AC583" s="208" t="s">
        <v>886</v>
      </c>
      <c r="AD583" s="406">
        <v>174.9</v>
      </c>
    </row>
    <row r="584" spans="2:30">
      <c r="B584" s="210">
        <v>2813910063</v>
      </c>
      <c r="E584" s="211">
        <f t="shared" si="149"/>
        <v>2.77</v>
      </c>
      <c r="F584" s="389">
        <v>2.35</v>
      </c>
      <c r="G584" s="216" t="s">
        <v>1436</v>
      </c>
      <c r="J584" s="49">
        <f t="shared" si="150"/>
        <v>2813910063</v>
      </c>
      <c r="K584" s="212">
        <f t="shared" si="151"/>
        <v>2.77</v>
      </c>
      <c r="L584" s="270">
        <v>2.35</v>
      </c>
      <c r="M584" s="270">
        <f t="shared" si="147"/>
        <v>2.35</v>
      </c>
      <c r="N584" s="270">
        <f t="shared" si="152"/>
        <v>2.3544999999999998</v>
      </c>
      <c r="O584" s="249"/>
      <c r="P584" s="249"/>
      <c r="Q584" s="49">
        <v>2812700300</v>
      </c>
      <c r="R584" s="49" t="s">
        <v>929</v>
      </c>
      <c r="S584" s="49">
        <f t="shared" si="148"/>
        <v>277.77999999999997</v>
      </c>
      <c r="T584" s="324">
        <v>282.69</v>
      </c>
      <c r="U584" s="353">
        <v>153.69999999999999</v>
      </c>
      <c r="X584" s="49">
        <v>2812700300</v>
      </c>
      <c r="Y584" s="49" t="s">
        <v>929</v>
      </c>
      <c r="Z584" s="324">
        <v>282.69</v>
      </c>
      <c r="AB584" s="403">
        <v>2812441800</v>
      </c>
      <c r="AC584" s="208" t="s">
        <v>887</v>
      </c>
      <c r="AD584" s="406">
        <v>171.23</v>
      </c>
    </row>
    <row r="585" spans="2:30">
      <c r="B585" s="210">
        <v>2813910064</v>
      </c>
      <c r="E585" s="211">
        <f t="shared" si="149"/>
        <v>3.59</v>
      </c>
      <c r="F585" s="389">
        <v>3.05</v>
      </c>
      <c r="G585" s="216" t="s">
        <v>1437</v>
      </c>
      <c r="J585" s="49">
        <f t="shared" si="150"/>
        <v>2813910064</v>
      </c>
      <c r="K585" s="212">
        <f t="shared" si="151"/>
        <v>3.59</v>
      </c>
      <c r="L585" s="270">
        <v>3.05</v>
      </c>
      <c r="M585" s="270">
        <f t="shared" si="147"/>
        <v>3.05</v>
      </c>
      <c r="N585" s="270">
        <f t="shared" si="152"/>
        <v>3.0514999999999999</v>
      </c>
      <c r="O585" s="249"/>
      <c r="P585" s="249"/>
      <c r="Q585" s="49">
        <v>2812700400</v>
      </c>
      <c r="R585" s="49" t="s">
        <v>930</v>
      </c>
      <c r="S585" s="49">
        <f t="shared" si="148"/>
        <v>268.12</v>
      </c>
      <c r="T585" s="324">
        <v>272.86</v>
      </c>
      <c r="U585" s="353">
        <v>171.88</v>
      </c>
      <c r="X585" s="49">
        <v>2812700400</v>
      </c>
      <c r="Y585" s="49" t="s">
        <v>930</v>
      </c>
      <c r="Z585" s="324">
        <v>272.86</v>
      </c>
      <c r="AB585" s="403">
        <v>2812442000</v>
      </c>
      <c r="AC585" s="208" t="s">
        <v>888</v>
      </c>
      <c r="AD585" s="406">
        <v>171.23</v>
      </c>
    </row>
    <row r="586" spans="2:30">
      <c r="B586" s="210">
        <v>2813910065</v>
      </c>
      <c r="E586" s="211">
        <f t="shared" si="149"/>
        <v>3.54</v>
      </c>
      <c r="F586" s="389">
        <v>3.01</v>
      </c>
      <c r="G586" s="216" t="s">
        <v>1438</v>
      </c>
      <c r="J586" s="49">
        <f t="shared" si="150"/>
        <v>2813910065</v>
      </c>
      <c r="K586" s="212">
        <f t="shared" si="151"/>
        <v>3.54</v>
      </c>
      <c r="L586" s="270">
        <v>3.01</v>
      </c>
      <c r="M586" s="270">
        <f t="shared" si="147"/>
        <v>3.01</v>
      </c>
      <c r="N586" s="270">
        <f t="shared" si="152"/>
        <v>3.0089999999999999</v>
      </c>
      <c r="O586" s="249"/>
      <c r="P586" s="249"/>
      <c r="Q586" s="49">
        <v>2812700500</v>
      </c>
      <c r="R586" s="49" t="s">
        <v>931</v>
      </c>
      <c r="S586" s="49">
        <f t="shared" si="148"/>
        <v>454.35</v>
      </c>
      <c r="T586" s="324">
        <v>462.39</v>
      </c>
      <c r="U586" s="353">
        <v>438.18</v>
      </c>
      <c r="X586" s="49">
        <v>2812700500</v>
      </c>
      <c r="Y586" s="49" t="s">
        <v>931</v>
      </c>
      <c r="Z586" s="324">
        <v>462.39</v>
      </c>
      <c r="AB586" s="403">
        <v>2812453000</v>
      </c>
      <c r="AC586" s="208" t="s">
        <v>889</v>
      </c>
      <c r="AD586" s="406">
        <v>239.8</v>
      </c>
    </row>
    <row r="587" spans="2:30">
      <c r="B587" s="210">
        <v>2813910066</v>
      </c>
      <c r="E587" s="211">
        <f t="shared" si="149"/>
        <v>7.01</v>
      </c>
      <c r="F587" s="389">
        <v>5.96</v>
      </c>
      <c r="G587" s="216" t="s">
        <v>1439</v>
      </c>
      <c r="J587" s="49">
        <f t="shared" si="150"/>
        <v>2813910066</v>
      </c>
      <c r="K587" s="212">
        <f t="shared" si="151"/>
        <v>7.01</v>
      </c>
      <c r="L587" s="270">
        <v>5.96</v>
      </c>
      <c r="M587" s="270">
        <f t="shared" si="147"/>
        <v>5.96</v>
      </c>
      <c r="N587" s="270">
        <f t="shared" si="152"/>
        <v>5.9584999999999999</v>
      </c>
      <c r="O587" s="249"/>
      <c r="P587" s="249"/>
      <c r="Q587" s="49">
        <v>2812700600</v>
      </c>
      <c r="R587" s="49" t="s">
        <v>932</v>
      </c>
      <c r="S587" s="49">
        <f t="shared" si="148"/>
        <v>224.1</v>
      </c>
      <c r="T587" s="324">
        <v>228.07</v>
      </c>
      <c r="U587" s="353">
        <v>1061.25</v>
      </c>
      <c r="X587" s="49">
        <v>2812700600</v>
      </c>
      <c r="Y587" s="49" t="s">
        <v>932</v>
      </c>
      <c r="Z587" s="324">
        <v>228.07</v>
      </c>
      <c r="AB587" s="403">
        <v>2812500000</v>
      </c>
      <c r="AC587" s="208" t="s">
        <v>890</v>
      </c>
      <c r="AD587" s="406">
        <v>147.38999999999999</v>
      </c>
    </row>
    <row r="588" spans="2:30">
      <c r="B588" s="210">
        <v>2813910067</v>
      </c>
      <c r="E588" s="211">
        <f t="shared" si="149"/>
        <v>6.36</v>
      </c>
      <c r="F588" s="389">
        <v>5.41</v>
      </c>
      <c r="G588" s="216" t="s">
        <v>1440</v>
      </c>
      <c r="J588" s="49">
        <f t="shared" si="150"/>
        <v>2813910067</v>
      </c>
      <c r="K588" s="212">
        <f t="shared" si="151"/>
        <v>6.36</v>
      </c>
      <c r="L588" s="270">
        <v>5.41</v>
      </c>
      <c r="M588" s="270">
        <f t="shared" si="147"/>
        <v>5.41</v>
      </c>
      <c r="N588" s="270">
        <f t="shared" si="152"/>
        <v>5.4059999999999997</v>
      </c>
      <c r="O588" s="249"/>
      <c r="P588" s="249"/>
      <c r="Q588" s="49">
        <v>2812702220</v>
      </c>
      <c r="R588" s="49" t="s">
        <v>933</v>
      </c>
      <c r="S588" s="49">
        <f t="shared" si="148"/>
        <v>332.32</v>
      </c>
      <c r="T588" s="324">
        <v>338.2</v>
      </c>
      <c r="U588" s="353">
        <v>229.02</v>
      </c>
      <c r="X588" s="49">
        <v>2812702220</v>
      </c>
      <c r="Y588" s="49" t="s">
        <v>933</v>
      </c>
      <c r="Z588" s="324">
        <v>338.2</v>
      </c>
      <c r="AB588" s="403">
        <v>2812500200</v>
      </c>
      <c r="AC588" s="208" t="s">
        <v>891</v>
      </c>
      <c r="AD588" s="406">
        <v>115.6</v>
      </c>
    </row>
    <row r="589" spans="2:30">
      <c r="B589" s="210">
        <v>2813910068</v>
      </c>
      <c r="E589" s="211">
        <f t="shared" si="149"/>
        <v>2.06</v>
      </c>
      <c r="F589" s="389">
        <v>1.75</v>
      </c>
      <c r="G589" s="216" t="s">
        <v>1441</v>
      </c>
      <c r="J589" s="49">
        <f t="shared" si="150"/>
        <v>2813910068</v>
      </c>
      <c r="K589" s="212">
        <f t="shared" si="151"/>
        <v>2.06</v>
      </c>
      <c r="L589" s="270">
        <v>1.75</v>
      </c>
      <c r="M589" s="270">
        <f t="shared" si="147"/>
        <v>1.75</v>
      </c>
      <c r="N589" s="270">
        <f t="shared" si="152"/>
        <v>1.7509999999999999</v>
      </c>
      <c r="O589" s="249"/>
      <c r="P589" s="249"/>
      <c r="Q589" s="49">
        <v>2812703000</v>
      </c>
      <c r="R589" s="49" t="s">
        <v>934</v>
      </c>
      <c r="S589" s="49">
        <f t="shared" si="148"/>
        <v>1699.62</v>
      </c>
      <c r="T589" s="324">
        <v>1843.17</v>
      </c>
      <c r="U589" s="353">
        <v>283.88</v>
      </c>
      <c r="X589" s="49">
        <v>2812703000</v>
      </c>
      <c r="Y589" s="49" t="s">
        <v>934</v>
      </c>
      <c r="Z589" s="324">
        <v>1843.17</v>
      </c>
      <c r="AB589" s="403">
        <v>2812500300</v>
      </c>
      <c r="AC589" s="208" t="s">
        <v>892</v>
      </c>
      <c r="AD589" s="406">
        <v>126.31</v>
      </c>
    </row>
    <row r="590" spans="2:30">
      <c r="B590" s="210">
        <v>2813910069</v>
      </c>
      <c r="E590" s="211">
        <f t="shared" si="149"/>
        <v>2.2799999999999998</v>
      </c>
      <c r="F590" s="389">
        <v>1.94</v>
      </c>
      <c r="G590" s="216" t="s">
        <v>1442</v>
      </c>
      <c r="J590" s="49">
        <f t="shared" si="150"/>
        <v>2813910069</v>
      </c>
      <c r="K590" s="212">
        <f t="shared" si="151"/>
        <v>2.2799999999999998</v>
      </c>
      <c r="L590" s="270">
        <v>1.94</v>
      </c>
      <c r="M590" s="270">
        <f t="shared" si="147"/>
        <v>1.94</v>
      </c>
      <c r="N590" s="270">
        <f t="shared" si="152"/>
        <v>1.9379999999999997</v>
      </c>
      <c r="O590" s="249"/>
      <c r="P590" s="249"/>
      <c r="Q590" s="49">
        <v>2812705100</v>
      </c>
      <c r="R590" s="49" t="s">
        <v>935</v>
      </c>
      <c r="S590" s="49">
        <f t="shared" si="148"/>
        <v>1622.42</v>
      </c>
      <c r="T590" s="324">
        <v>1651.14</v>
      </c>
      <c r="U590" s="353">
        <v>273.98</v>
      </c>
      <c r="X590" s="49">
        <v>2812705100</v>
      </c>
      <c r="Y590" s="49" t="s">
        <v>935</v>
      </c>
      <c r="Z590" s="324">
        <v>1651.14</v>
      </c>
      <c r="AB590" s="403">
        <v>2812500400</v>
      </c>
      <c r="AC590" s="208" t="s">
        <v>893</v>
      </c>
      <c r="AD590" s="406">
        <v>126.31</v>
      </c>
    </row>
    <row r="591" spans="2:30">
      <c r="B591" s="210">
        <v>2813910070</v>
      </c>
      <c r="E591" s="211">
        <f t="shared" si="149"/>
        <v>2.14</v>
      </c>
      <c r="F591" s="389">
        <v>1.82</v>
      </c>
      <c r="G591" s="216" t="s">
        <v>1443</v>
      </c>
      <c r="J591" s="49">
        <f t="shared" si="150"/>
        <v>2813910070</v>
      </c>
      <c r="K591" s="212">
        <f t="shared" si="151"/>
        <v>2.14</v>
      </c>
      <c r="L591" s="270">
        <v>1.82</v>
      </c>
      <c r="M591" s="270">
        <f t="shared" ref="M591:M654" si="153">ROUND(N591,2)</f>
        <v>1.82</v>
      </c>
      <c r="N591" s="270">
        <f t="shared" si="152"/>
        <v>1.819</v>
      </c>
      <c r="O591" s="249"/>
      <c r="P591" s="249"/>
      <c r="Q591" s="49">
        <v>2812705400</v>
      </c>
      <c r="R591" s="49" t="s">
        <v>936</v>
      </c>
      <c r="S591" s="49">
        <f t="shared" ref="S591:S654" si="154">VLOOKUP(Q591,$AB$13:$AD$982,3,FALSE)</f>
        <v>491.06</v>
      </c>
      <c r="T591" s="324">
        <v>499.76</v>
      </c>
      <c r="U591" s="353">
        <v>464.31</v>
      </c>
      <c r="X591" s="49">
        <v>2812705400</v>
      </c>
      <c r="Y591" s="49" t="s">
        <v>936</v>
      </c>
      <c r="Z591" s="324">
        <v>499.76</v>
      </c>
      <c r="AB591" s="403">
        <v>2812500500</v>
      </c>
      <c r="AC591" s="208" t="s">
        <v>894</v>
      </c>
      <c r="AD591" s="406">
        <v>171.99</v>
      </c>
    </row>
    <row r="592" spans="2:30">
      <c r="B592" s="210">
        <v>2813910071</v>
      </c>
      <c r="E592" s="211">
        <f t="shared" si="149"/>
        <v>1.91</v>
      </c>
      <c r="F592" s="389">
        <v>1.62</v>
      </c>
      <c r="G592" s="216" t="s">
        <v>1445</v>
      </c>
      <c r="J592" s="49">
        <f t="shared" si="150"/>
        <v>2813910071</v>
      </c>
      <c r="K592" s="212">
        <f t="shared" si="151"/>
        <v>1.91</v>
      </c>
      <c r="L592" s="270">
        <v>1.62</v>
      </c>
      <c r="M592" s="270">
        <f t="shared" si="153"/>
        <v>1.62</v>
      </c>
      <c r="N592" s="270">
        <f t="shared" si="152"/>
        <v>1.6234999999999999</v>
      </c>
      <c r="O592" s="249"/>
      <c r="P592" s="249"/>
      <c r="Q592" s="49">
        <v>2812706510</v>
      </c>
      <c r="R592" s="49" t="s">
        <v>937</v>
      </c>
      <c r="S592" s="49">
        <f t="shared" si="154"/>
        <v>375.57</v>
      </c>
      <c r="T592" s="324">
        <v>382.21</v>
      </c>
      <c r="U592" s="353">
        <v>229.02</v>
      </c>
      <c r="X592" s="49">
        <v>2812706510</v>
      </c>
      <c r="Y592" s="49" t="s">
        <v>937</v>
      </c>
      <c r="Z592" s="324">
        <v>382.21</v>
      </c>
      <c r="AB592" s="401">
        <v>2812500600</v>
      </c>
      <c r="AC592" t="s">
        <v>895</v>
      </c>
      <c r="AD592" s="406">
        <v>115.6</v>
      </c>
    </row>
    <row r="593" spans="2:30">
      <c r="B593" s="210">
        <v>2813910072</v>
      </c>
      <c r="E593" s="211">
        <f t="shared" si="149"/>
        <v>3.77</v>
      </c>
      <c r="F593" s="389">
        <v>3.2</v>
      </c>
      <c r="G593" s="216" t="s">
        <v>1447</v>
      </c>
      <c r="J593" s="49">
        <f t="shared" si="150"/>
        <v>2813910072</v>
      </c>
      <c r="K593" s="212">
        <f t="shared" si="151"/>
        <v>3.77</v>
      </c>
      <c r="L593" s="270">
        <v>3.2</v>
      </c>
      <c r="M593" s="270">
        <f t="shared" si="153"/>
        <v>3.2</v>
      </c>
      <c r="N593" s="270">
        <f t="shared" si="152"/>
        <v>3.2044999999999999</v>
      </c>
      <c r="O593" s="249"/>
      <c r="P593" s="249"/>
      <c r="Q593" s="49">
        <v>2812710900</v>
      </c>
      <c r="R593" s="49" t="s">
        <v>938</v>
      </c>
      <c r="S593" s="49">
        <f t="shared" si="154"/>
        <v>435.51</v>
      </c>
      <c r="T593" s="324">
        <v>443.22</v>
      </c>
      <c r="U593" s="353">
        <v>339.61</v>
      </c>
      <c r="X593" s="49">
        <v>2812710900</v>
      </c>
      <c r="Y593" s="49" t="s">
        <v>938</v>
      </c>
      <c r="Z593" s="324">
        <v>443.22</v>
      </c>
      <c r="AB593" s="401">
        <v>2812502220</v>
      </c>
      <c r="AC593" t="s">
        <v>896</v>
      </c>
      <c r="AD593" s="406">
        <v>173.44</v>
      </c>
    </row>
    <row r="594" spans="2:30">
      <c r="B594" s="210">
        <v>2813910073</v>
      </c>
      <c r="E594" s="211">
        <f t="shared" si="149"/>
        <v>2.4700000000000002</v>
      </c>
      <c r="F594" s="389">
        <v>2.1</v>
      </c>
      <c r="G594" s="216" t="s">
        <v>1448</v>
      </c>
      <c r="J594" s="49">
        <f t="shared" si="150"/>
        <v>2813910073</v>
      </c>
      <c r="K594" s="212">
        <f t="shared" si="151"/>
        <v>2.4700000000000002</v>
      </c>
      <c r="L594" s="270">
        <v>2.1</v>
      </c>
      <c r="M594" s="270">
        <f t="shared" si="153"/>
        <v>2.1</v>
      </c>
      <c r="N594" s="270">
        <f t="shared" si="152"/>
        <v>2.0994999999999999</v>
      </c>
      <c r="O594" s="249"/>
      <c r="P594" s="249"/>
      <c r="Q594" s="49">
        <v>2812712220</v>
      </c>
      <c r="R594" s="49" t="s">
        <v>939</v>
      </c>
      <c r="S594" s="49">
        <f t="shared" si="154"/>
        <v>233.47</v>
      </c>
      <c r="T594" s="324">
        <v>396.09</v>
      </c>
      <c r="U594" s="353">
        <v>2054.4299999999998</v>
      </c>
      <c r="X594" s="49">
        <v>2812712220</v>
      </c>
      <c r="Y594" s="49" t="s">
        <v>939</v>
      </c>
      <c r="Z594" s="324">
        <v>396.09</v>
      </c>
      <c r="AB594" s="401">
        <v>2812503000</v>
      </c>
      <c r="AC594" t="s">
        <v>897</v>
      </c>
      <c r="AD594" s="406">
        <v>943.74</v>
      </c>
    </row>
    <row r="595" spans="2:30">
      <c r="B595" s="210">
        <v>2813910074</v>
      </c>
      <c r="E595" s="211">
        <f t="shared" si="149"/>
        <v>3.13</v>
      </c>
      <c r="F595" s="389">
        <v>2.66</v>
      </c>
      <c r="G595" s="216" t="s">
        <v>1449</v>
      </c>
      <c r="J595" s="49">
        <f t="shared" si="150"/>
        <v>2813910074</v>
      </c>
      <c r="K595" s="212">
        <f t="shared" si="151"/>
        <v>3.13</v>
      </c>
      <c r="L595" s="270">
        <v>2.66</v>
      </c>
      <c r="M595" s="270">
        <f t="shared" si="153"/>
        <v>2.66</v>
      </c>
      <c r="N595" s="270">
        <f t="shared" si="152"/>
        <v>2.6604999999999999</v>
      </c>
      <c r="O595" s="249"/>
      <c r="P595" s="249"/>
      <c r="Q595" s="49">
        <v>2812715400</v>
      </c>
      <c r="R595" s="49" t="s">
        <v>940</v>
      </c>
      <c r="S595" s="49">
        <f t="shared" si="154"/>
        <v>789.68</v>
      </c>
      <c r="T595" s="324">
        <v>803.65</v>
      </c>
      <c r="U595" s="353">
        <v>1658.05</v>
      </c>
      <c r="X595" s="49">
        <v>2812715400</v>
      </c>
      <c r="Y595" s="49" t="s">
        <v>940</v>
      </c>
      <c r="Z595" s="324">
        <v>803.65</v>
      </c>
      <c r="AB595" s="401">
        <v>2812505100</v>
      </c>
      <c r="AC595" t="s">
        <v>898</v>
      </c>
      <c r="AD595" s="406">
        <v>669.53</v>
      </c>
    </row>
    <row r="596" spans="2:30">
      <c r="B596" s="210">
        <v>2813910075</v>
      </c>
      <c r="E596" s="211">
        <f t="shared" si="149"/>
        <v>4.4400000000000004</v>
      </c>
      <c r="F596" s="389">
        <v>3.77</v>
      </c>
      <c r="G596" s="216" t="s">
        <v>1450</v>
      </c>
      <c r="J596" s="49">
        <f t="shared" si="150"/>
        <v>2813910075</v>
      </c>
      <c r="K596" s="212">
        <f t="shared" si="151"/>
        <v>4.4400000000000004</v>
      </c>
      <c r="L596" s="270">
        <v>3.77</v>
      </c>
      <c r="M596" s="270">
        <f t="shared" si="153"/>
        <v>3.77</v>
      </c>
      <c r="N596" s="270">
        <f t="shared" si="152"/>
        <v>3.774</v>
      </c>
      <c r="O596" s="249"/>
      <c r="P596" s="249"/>
      <c r="Q596" s="49">
        <v>2812741000</v>
      </c>
      <c r="R596" s="49" t="s">
        <v>941</v>
      </c>
      <c r="S596" s="49">
        <f t="shared" si="154"/>
        <v>263.54000000000002</v>
      </c>
      <c r="T596" s="324">
        <v>268.2</v>
      </c>
      <c r="U596" s="353">
        <v>501.85</v>
      </c>
      <c r="X596" s="49">
        <v>2812741000</v>
      </c>
      <c r="Y596" s="49" t="s">
        <v>941</v>
      </c>
      <c r="Z596" s="324">
        <v>268.2</v>
      </c>
      <c r="AB596" s="401">
        <v>2812505500</v>
      </c>
      <c r="AC596" t="s">
        <v>899</v>
      </c>
      <c r="AD596" s="406">
        <v>640.29999999999995</v>
      </c>
    </row>
    <row r="597" spans="2:30">
      <c r="B597" s="210">
        <v>2813910076</v>
      </c>
      <c r="E597" s="211">
        <f t="shared" si="149"/>
        <v>2.21</v>
      </c>
      <c r="F597" s="389">
        <v>1.88</v>
      </c>
      <c r="G597" s="216" t="s">
        <v>1451</v>
      </c>
      <c r="J597" s="49">
        <f t="shared" si="150"/>
        <v>2813910076</v>
      </c>
      <c r="K597" s="212">
        <f t="shared" si="151"/>
        <v>2.21</v>
      </c>
      <c r="L597" s="270">
        <v>1.88</v>
      </c>
      <c r="M597" s="270">
        <f t="shared" si="153"/>
        <v>1.88</v>
      </c>
      <c r="N597" s="270">
        <f t="shared" si="152"/>
        <v>1.8784999999999998</v>
      </c>
      <c r="O597" s="249"/>
      <c r="P597" s="249"/>
      <c r="Q597" s="49">
        <v>2812760700</v>
      </c>
      <c r="R597" s="49" t="s">
        <v>942</v>
      </c>
      <c r="S597" s="49">
        <f t="shared" si="154"/>
        <v>475.96</v>
      </c>
      <c r="T597" s="324">
        <v>484.38</v>
      </c>
      <c r="U597" s="353">
        <v>383.81</v>
      </c>
      <c r="X597" s="49">
        <v>2812760700</v>
      </c>
      <c r="Y597" s="49" t="s">
        <v>942</v>
      </c>
      <c r="Z597" s="324">
        <v>484.38</v>
      </c>
      <c r="AB597" s="401">
        <v>2812506520</v>
      </c>
      <c r="AC597" t="s">
        <v>900</v>
      </c>
      <c r="AD597" s="406">
        <v>149.36000000000001</v>
      </c>
    </row>
    <row r="598" spans="2:30">
      <c r="B598" s="210">
        <v>2813910077</v>
      </c>
      <c r="E598" s="211">
        <f t="shared" si="149"/>
        <v>2.76</v>
      </c>
      <c r="F598" s="389">
        <v>2.35</v>
      </c>
      <c r="G598" s="216" t="s">
        <v>1452</v>
      </c>
      <c r="J598" s="49">
        <f t="shared" si="150"/>
        <v>2813910077</v>
      </c>
      <c r="K598" s="212">
        <f t="shared" si="151"/>
        <v>2.76</v>
      </c>
      <c r="L598" s="270">
        <v>2.35</v>
      </c>
      <c r="M598" s="270">
        <f t="shared" si="153"/>
        <v>2.35</v>
      </c>
      <c r="N598" s="270">
        <f t="shared" si="152"/>
        <v>2.3459999999999996</v>
      </c>
      <c r="O598" s="249"/>
      <c r="P598" s="249"/>
      <c r="Q598" s="49">
        <v>2812762100</v>
      </c>
      <c r="R598" s="49" t="s">
        <v>943</v>
      </c>
      <c r="S598" s="49">
        <f t="shared" si="154"/>
        <v>212.51</v>
      </c>
      <c r="T598" s="324">
        <v>216.27</v>
      </c>
      <c r="U598" s="353">
        <v>445.07</v>
      </c>
      <c r="X598" s="49">
        <v>2812762100</v>
      </c>
      <c r="Y598" s="49" t="s">
        <v>943</v>
      </c>
      <c r="Z598" s="324">
        <v>216.27</v>
      </c>
      <c r="AB598" s="49">
        <v>2812510000</v>
      </c>
      <c r="AC598" s="49" t="s">
        <v>1803</v>
      </c>
      <c r="AD598" s="187">
        <v>332.39</v>
      </c>
    </row>
    <row r="599" spans="2:30">
      <c r="B599" s="210">
        <v>2813910078</v>
      </c>
      <c r="E599" s="211">
        <f t="shared" si="149"/>
        <v>4.8600000000000003</v>
      </c>
      <c r="F599" s="389">
        <v>4.13</v>
      </c>
      <c r="G599" s="216" t="s">
        <v>1453</v>
      </c>
      <c r="J599" s="49">
        <f t="shared" si="150"/>
        <v>2813910078</v>
      </c>
      <c r="K599" s="212">
        <f t="shared" si="151"/>
        <v>4.8600000000000003</v>
      </c>
      <c r="L599" s="270">
        <v>4.13</v>
      </c>
      <c r="M599" s="270">
        <f t="shared" si="153"/>
        <v>4.13</v>
      </c>
      <c r="N599" s="270">
        <f t="shared" si="152"/>
        <v>4.1310000000000002</v>
      </c>
      <c r="O599" s="249"/>
      <c r="P599" s="249"/>
      <c r="Q599" s="49">
        <v>2812771800</v>
      </c>
      <c r="R599" s="49" t="s">
        <v>944</v>
      </c>
      <c r="S599" s="49">
        <f t="shared" si="154"/>
        <v>628.03</v>
      </c>
      <c r="T599" s="324">
        <v>639.15</v>
      </c>
      <c r="U599" s="353">
        <v>397.79</v>
      </c>
      <c r="X599" s="49">
        <v>2812771800</v>
      </c>
      <c r="Y599" s="49" t="s">
        <v>944</v>
      </c>
      <c r="Z599" s="324">
        <v>639.15</v>
      </c>
      <c r="AB599" s="49">
        <v>2812510722</v>
      </c>
      <c r="AC599" s="49" t="s">
        <v>1804</v>
      </c>
      <c r="AD599" s="187">
        <v>123.01</v>
      </c>
    </row>
    <row r="600" spans="2:30">
      <c r="B600" s="210">
        <v>2813910079</v>
      </c>
      <c r="E600" s="211">
        <f t="shared" si="149"/>
        <v>3.73</v>
      </c>
      <c r="F600" s="389">
        <v>3.17</v>
      </c>
      <c r="G600" s="216" t="s">
        <v>1454</v>
      </c>
      <c r="J600" s="49">
        <f t="shared" si="150"/>
        <v>2813910079</v>
      </c>
      <c r="K600" s="212">
        <f t="shared" si="151"/>
        <v>3.73</v>
      </c>
      <c r="L600" s="270">
        <v>3.17</v>
      </c>
      <c r="M600" s="270">
        <f t="shared" si="153"/>
        <v>3.17</v>
      </c>
      <c r="N600" s="270">
        <f t="shared" si="152"/>
        <v>3.1705000000000001</v>
      </c>
      <c r="O600" s="249"/>
      <c r="P600" s="249"/>
      <c r="Q600" s="49">
        <v>2812800000</v>
      </c>
      <c r="R600" s="49" t="s">
        <v>945</v>
      </c>
      <c r="S600" s="49">
        <f t="shared" si="154"/>
        <v>476.57</v>
      </c>
      <c r="T600" s="324">
        <v>1176.5899999999999</v>
      </c>
      <c r="U600" s="353">
        <v>807.02</v>
      </c>
      <c r="X600" s="49">
        <v>2812800000</v>
      </c>
      <c r="Y600" s="49" t="s">
        <v>945</v>
      </c>
      <c r="Z600" s="324">
        <v>1176.5899999999999</v>
      </c>
      <c r="AB600" s="401">
        <v>2812510900</v>
      </c>
      <c r="AC600" t="s">
        <v>901</v>
      </c>
      <c r="AD600" s="406">
        <v>233.91</v>
      </c>
    </row>
    <row r="601" spans="2:30">
      <c r="B601" s="210">
        <v>2813910080</v>
      </c>
      <c r="E601" s="211">
        <f t="shared" ref="E601:E664" si="155">VLOOKUP(B601,$Q$14:$U$1164,3,FALSE)</f>
        <v>5.65</v>
      </c>
      <c r="F601" s="389">
        <v>4.8</v>
      </c>
      <c r="G601" s="216" t="s">
        <v>1455</v>
      </c>
      <c r="J601" s="49">
        <f t="shared" ref="J601:J664" si="156">B601*$K$13</f>
        <v>2813910080</v>
      </c>
      <c r="K601" s="212">
        <f t="shared" ref="K601:K664" si="157">VLOOKUP(J601,$Q$14:$U$1164,3,FALSE)</f>
        <v>5.65</v>
      </c>
      <c r="L601" s="270">
        <v>4.8</v>
      </c>
      <c r="M601" s="270">
        <f t="shared" si="153"/>
        <v>4.8</v>
      </c>
      <c r="N601" s="270">
        <f t="shared" ref="N601:N664" si="158">K601*$N$13</f>
        <v>4.8025000000000002</v>
      </c>
      <c r="O601" s="249"/>
      <c r="P601" s="249"/>
      <c r="Q601" s="49">
        <v>2812800200</v>
      </c>
      <c r="R601" s="49" t="s">
        <v>946</v>
      </c>
      <c r="S601" s="49">
        <f t="shared" si="154"/>
        <v>272.23</v>
      </c>
      <c r="T601" s="324">
        <v>277.05</v>
      </c>
      <c r="U601" s="353">
        <v>269.54000000000002</v>
      </c>
      <c r="X601" s="49">
        <v>2812800200</v>
      </c>
      <c r="Y601" s="49" t="s">
        <v>946</v>
      </c>
      <c r="Z601" s="324">
        <v>277.05</v>
      </c>
      <c r="AB601" s="401">
        <v>2812512220</v>
      </c>
      <c r="AC601" t="s">
        <v>902</v>
      </c>
      <c r="AD601" s="406">
        <v>486.39</v>
      </c>
    </row>
    <row r="602" spans="2:30">
      <c r="B602" s="210">
        <v>2813910081</v>
      </c>
      <c r="E602" s="211">
        <f t="shared" si="155"/>
        <v>2.66</v>
      </c>
      <c r="F602" s="389">
        <v>2.2599999999999998</v>
      </c>
      <c r="G602" s="216" t="s">
        <v>1456</v>
      </c>
      <c r="J602" s="49">
        <f t="shared" si="156"/>
        <v>2813910081</v>
      </c>
      <c r="K602" s="212">
        <f t="shared" si="157"/>
        <v>2.66</v>
      </c>
      <c r="L602" s="270">
        <v>2.2599999999999998</v>
      </c>
      <c r="M602" s="270">
        <f t="shared" si="153"/>
        <v>2.2599999999999998</v>
      </c>
      <c r="N602" s="270">
        <f t="shared" si="158"/>
        <v>2.2610000000000001</v>
      </c>
      <c r="O602" s="249"/>
      <c r="P602" s="249"/>
      <c r="Q602" s="49">
        <v>2812800300</v>
      </c>
      <c r="R602" s="49" t="s">
        <v>947</v>
      </c>
      <c r="S602" s="49">
        <f t="shared" si="154"/>
        <v>374.9</v>
      </c>
      <c r="T602" s="324">
        <v>381.53</v>
      </c>
      <c r="U602" s="353">
        <v>486.4</v>
      </c>
      <c r="X602" s="49">
        <v>2812800300</v>
      </c>
      <c r="Y602" s="49" t="s">
        <v>947</v>
      </c>
      <c r="Z602" s="324">
        <v>381.53</v>
      </c>
      <c r="AB602" s="49">
        <v>2812515400</v>
      </c>
      <c r="AC602" s="187" t="s">
        <v>1805</v>
      </c>
      <c r="AD602" s="406">
        <v>331.49</v>
      </c>
    </row>
    <row r="603" spans="2:30">
      <c r="B603" s="210">
        <v>2813910082</v>
      </c>
      <c r="E603" s="211">
        <f t="shared" si="155"/>
        <v>3.66</v>
      </c>
      <c r="F603" s="389">
        <v>3.11</v>
      </c>
      <c r="G603" s="216" t="s">
        <v>1457</v>
      </c>
      <c r="J603" s="49">
        <f t="shared" si="156"/>
        <v>2813910082</v>
      </c>
      <c r="K603" s="212">
        <f t="shared" si="157"/>
        <v>3.66</v>
      </c>
      <c r="L603" s="270">
        <v>3.11</v>
      </c>
      <c r="M603" s="270">
        <f t="shared" si="153"/>
        <v>3.11</v>
      </c>
      <c r="N603" s="270">
        <f t="shared" si="158"/>
        <v>3.1110000000000002</v>
      </c>
      <c r="O603" s="249"/>
      <c r="P603" s="249"/>
      <c r="Q603" s="49">
        <v>2812800400</v>
      </c>
      <c r="R603" s="49" t="s">
        <v>948</v>
      </c>
      <c r="S603" s="49">
        <f t="shared" si="154"/>
        <v>361.49</v>
      </c>
      <c r="T603" s="324">
        <v>367.89</v>
      </c>
      <c r="U603" s="353">
        <v>217.19</v>
      </c>
      <c r="X603" s="49">
        <v>2812800400</v>
      </c>
      <c r="Y603" s="49" t="s">
        <v>948</v>
      </c>
      <c r="Z603" s="324">
        <v>367.89</v>
      </c>
      <c r="AB603" s="49">
        <v>2812532100</v>
      </c>
      <c r="AC603" s="49" t="s">
        <v>1806</v>
      </c>
      <c r="AD603" s="187">
        <v>51.62</v>
      </c>
    </row>
    <row r="604" spans="2:30">
      <c r="B604" s="210">
        <v>2813910083</v>
      </c>
      <c r="E604" s="211">
        <f t="shared" si="155"/>
        <v>5.44</v>
      </c>
      <c r="F604" s="389">
        <v>4.62</v>
      </c>
      <c r="G604" s="216" t="s">
        <v>1458</v>
      </c>
      <c r="J604" s="49">
        <f t="shared" si="156"/>
        <v>2813910083</v>
      </c>
      <c r="K604" s="212">
        <f t="shared" si="157"/>
        <v>5.44</v>
      </c>
      <c r="L604" s="270">
        <v>4.62</v>
      </c>
      <c r="M604" s="270">
        <f t="shared" si="153"/>
        <v>4.62</v>
      </c>
      <c r="N604" s="270">
        <f t="shared" si="158"/>
        <v>4.6240000000000006</v>
      </c>
      <c r="O604" s="249"/>
      <c r="P604" s="249"/>
      <c r="Q604" s="49">
        <v>2812800500</v>
      </c>
      <c r="R604" s="49" t="s">
        <v>949</v>
      </c>
      <c r="S604" s="49">
        <f t="shared" si="154"/>
        <v>671.57</v>
      </c>
      <c r="T604" s="324">
        <v>683.46</v>
      </c>
      <c r="U604" s="353">
        <v>641.83000000000004</v>
      </c>
      <c r="X604" s="49">
        <v>2812800500</v>
      </c>
      <c r="Y604" s="49" t="s">
        <v>949</v>
      </c>
      <c r="Z604" s="324">
        <v>683.46</v>
      </c>
      <c r="AB604" s="49">
        <v>2812540700</v>
      </c>
      <c r="AC604" s="187" t="s">
        <v>904</v>
      </c>
      <c r="AD604" s="406">
        <v>255.62</v>
      </c>
    </row>
    <row r="605" spans="2:30">
      <c r="B605" s="210">
        <v>2813910084</v>
      </c>
      <c r="E605" s="211">
        <f t="shared" si="155"/>
        <v>11.24</v>
      </c>
      <c r="F605" s="389">
        <v>9.5500000000000007</v>
      </c>
      <c r="G605" s="216" t="s">
        <v>1459</v>
      </c>
      <c r="J605" s="49">
        <f t="shared" si="156"/>
        <v>2813910084</v>
      </c>
      <c r="K605" s="212">
        <f t="shared" si="157"/>
        <v>11.24</v>
      </c>
      <c r="L605" s="270">
        <v>9.5500000000000007</v>
      </c>
      <c r="M605" s="270">
        <f t="shared" si="153"/>
        <v>9.5500000000000007</v>
      </c>
      <c r="N605" s="270">
        <f t="shared" si="158"/>
        <v>9.5540000000000003</v>
      </c>
      <c r="O605" s="249"/>
      <c r="P605" s="249"/>
      <c r="Q605" s="49">
        <v>2812800600</v>
      </c>
      <c r="R605" s="49" t="s">
        <v>950</v>
      </c>
      <c r="S605" s="49">
        <f t="shared" si="154"/>
        <v>272.23</v>
      </c>
      <c r="T605" s="324">
        <v>277.05</v>
      </c>
      <c r="U605" s="353">
        <v>1289.29</v>
      </c>
      <c r="X605" s="49">
        <v>2812800600</v>
      </c>
      <c r="Y605" s="49" t="s">
        <v>950</v>
      </c>
      <c r="Z605" s="324">
        <v>277.05</v>
      </c>
      <c r="AB605" s="49">
        <v>2812541800</v>
      </c>
      <c r="AC605" s="187" t="s">
        <v>905</v>
      </c>
      <c r="AD605" s="406">
        <v>228.4</v>
      </c>
    </row>
    <row r="606" spans="2:30">
      <c r="B606" s="210">
        <v>2813910085</v>
      </c>
      <c r="E606" s="211">
        <f t="shared" si="155"/>
        <v>11.24</v>
      </c>
      <c r="F606" s="389">
        <v>9.5500000000000007</v>
      </c>
      <c r="G606" s="216" t="s">
        <v>1460</v>
      </c>
      <c r="J606" s="49">
        <f t="shared" si="156"/>
        <v>2813910085</v>
      </c>
      <c r="K606" s="212">
        <f t="shared" si="157"/>
        <v>11.24</v>
      </c>
      <c r="L606" s="270">
        <v>9.5500000000000007</v>
      </c>
      <c r="M606" s="270">
        <f t="shared" si="153"/>
        <v>9.5500000000000007</v>
      </c>
      <c r="N606" s="270">
        <f t="shared" si="158"/>
        <v>9.5540000000000003</v>
      </c>
      <c r="O606" s="249"/>
      <c r="P606" s="249"/>
      <c r="Q606" s="49">
        <v>2812803000</v>
      </c>
      <c r="R606" s="49" t="s">
        <v>951</v>
      </c>
      <c r="S606" s="49">
        <f t="shared" si="154"/>
        <v>2224.88</v>
      </c>
      <c r="T606" s="324">
        <v>1716.39</v>
      </c>
      <c r="U606" s="353">
        <v>278.19</v>
      </c>
      <c r="X606" s="49">
        <v>2812803000</v>
      </c>
      <c r="Y606" s="49" t="s">
        <v>951</v>
      </c>
      <c r="Z606" s="324">
        <v>1716.39</v>
      </c>
      <c r="AB606" s="403">
        <v>2812542100</v>
      </c>
      <c r="AC606" s="208" t="s">
        <v>906</v>
      </c>
      <c r="AD606" s="406">
        <v>35.06</v>
      </c>
    </row>
    <row r="607" spans="2:30">
      <c r="B607" s="210">
        <v>2813910086</v>
      </c>
      <c r="E607" s="211">
        <f t="shared" si="155"/>
        <v>12.09</v>
      </c>
      <c r="F607" s="389">
        <v>10.28</v>
      </c>
      <c r="G607" s="216" t="s">
        <v>1461</v>
      </c>
      <c r="J607" s="49">
        <f t="shared" si="156"/>
        <v>2813910086</v>
      </c>
      <c r="K607" s="212">
        <f t="shared" si="157"/>
        <v>12.09</v>
      </c>
      <c r="L607" s="270">
        <v>10.28</v>
      </c>
      <c r="M607" s="270">
        <f t="shared" si="153"/>
        <v>10.28</v>
      </c>
      <c r="N607" s="270">
        <f t="shared" si="158"/>
        <v>10.2765</v>
      </c>
      <c r="O607" s="249"/>
      <c r="P607" s="249"/>
      <c r="Q607" s="49">
        <v>2812805100</v>
      </c>
      <c r="R607" s="49" t="s">
        <v>952</v>
      </c>
      <c r="S607" s="49">
        <f t="shared" si="154"/>
        <v>3019.55</v>
      </c>
      <c r="T607" s="324">
        <v>3073</v>
      </c>
      <c r="U607" s="353">
        <v>383.13</v>
      </c>
      <c r="X607" s="49">
        <v>2812805100</v>
      </c>
      <c r="Y607" s="49" t="s">
        <v>952</v>
      </c>
      <c r="Z607" s="324">
        <v>3073</v>
      </c>
      <c r="AB607" s="49">
        <v>2812550900</v>
      </c>
      <c r="AC607" s="49" t="s">
        <v>1807</v>
      </c>
      <c r="AD607" s="187">
        <v>326.41000000000003</v>
      </c>
    </row>
    <row r="608" spans="2:30">
      <c r="B608" s="210">
        <v>2813910087</v>
      </c>
      <c r="E608" s="211">
        <f t="shared" si="155"/>
        <v>11.54</v>
      </c>
      <c r="F608" s="389">
        <v>9.81</v>
      </c>
      <c r="G608" s="216" t="s">
        <v>1462</v>
      </c>
      <c r="J608" s="49">
        <f t="shared" si="156"/>
        <v>2813910087</v>
      </c>
      <c r="K608" s="212">
        <f t="shared" si="157"/>
        <v>11.54</v>
      </c>
      <c r="L608" s="270">
        <v>9.81</v>
      </c>
      <c r="M608" s="270">
        <f t="shared" si="153"/>
        <v>9.81</v>
      </c>
      <c r="N608" s="270">
        <f t="shared" si="158"/>
        <v>9.8089999999999993</v>
      </c>
      <c r="O608" s="249"/>
      <c r="P608" s="249"/>
      <c r="Q608" s="49">
        <v>2812806510</v>
      </c>
      <c r="R608" s="49" t="s">
        <v>953</v>
      </c>
      <c r="S608" s="49">
        <f t="shared" si="154"/>
        <v>591.45000000000005</v>
      </c>
      <c r="T608" s="324">
        <v>601.91999999999996</v>
      </c>
      <c r="U608" s="353">
        <v>369.42</v>
      </c>
      <c r="X608" s="49">
        <v>2812806510</v>
      </c>
      <c r="Y608" s="49" t="s">
        <v>953</v>
      </c>
      <c r="Z608" s="324">
        <v>601.91999999999996</v>
      </c>
      <c r="AB608" s="403">
        <v>2812551400</v>
      </c>
      <c r="AC608" s="208" t="s">
        <v>907</v>
      </c>
      <c r="AD608" s="406">
        <v>224.87</v>
      </c>
    </row>
    <row r="609" spans="2:30">
      <c r="B609" s="210">
        <v>2813910088</v>
      </c>
      <c r="E609" s="211">
        <f t="shared" si="155"/>
        <v>11.54</v>
      </c>
      <c r="F609" s="389">
        <v>9.81</v>
      </c>
      <c r="G609" s="216" t="s">
        <v>1463</v>
      </c>
      <c r="J609" s="49">
        <f t="shared" si="156"/>
        <v>2813910088</v>
      </c>
      <c r="K609" s="212">
        <f t="shared" si="157"/>
        <v>11.54</v>
      </c>
      <c r="L609" s="270">
        <v>9.81</v>
      </c>
      <c r="M609" s="270">
        <f t="shared" si="153"/>
        <v>9.81</v>
      </c>
      <c r="N609" s="270">
        <f t="shared" si="158"/>
        <v>9.8089999999999993</v>
      </c>
      <c r="O609" s="249"/>
      <c r="P609" s="249"/>
      <c r="Q609" s="49">
        <v>2812810900</v>
      </c>
      <c r="R609" s="49" t="s">
        <v>954</v>
      </c>
      <c r="S609" s="49">
        <f t="shared" si="154"/>
        <v>529.09</v>
      </c>
      <c r="T609" s="324">
        <v>538.45000000000005</v>
      </c>
      <c r="U609" s="353">
        <v>686.3</v>
      </c>
      <c r="X609" s="49">
        <v>2812810900</v>
      </c>
      <c r="Y609" s="49" t="s">
        <v>954</v>
      </c>
      <c r="Z609" s="324">
        <v>538.45000000000005</v>
      </c>
      <c r="AB609" s="403">
        <v>2812551800</v>
      </c>
      <c r="AC609" s="208" t="s">
        <v>908</v>
      </c>
      <c r="AD609" s="406">
        <v>228.4</v>
      </c>
    </row>
    <row r="610" spans="2:30">
      <c r="B610" s="210">
        <v>2813910089</v>
      </c>
      <c r="E610" s="211">
        <f t="shared" si="155"/>
        <v>12.4</v>
      </c>
      <c r="F610" s="389">
        <v>10.54</v>
      </c>
      <c r="G610" s="216" t="s">
        <v>1464</v>
      </c>
      <c r="J610" s="49">
        <f t="shared" si="156"/>
        <v>2813910089</v>
      </c>
      <c r="K610" s="212">
        <f t="shared" si="157"/>
        <v>12.4</v>
      </c>
      <c r="L610" s="270">
        <v>10.54</v>
      </c>
      <c r="M610" s="270">
        <f t="shared" si="153"/>
        <v>10.54</v>
      </c>
      <c r="N610" s="270">
        <f t="shared" si="158"/>
        <v>10.54</v>
      </c>
      <c r="O610" s="249"/>
      <c r="P610" s="249"/>
      <c r="Q610" s="49">
        <v>2812812220</v>
      </c>
      <c r="R610" s="49" t="s">
        <v>955</v>
      </c>
      <c r="S610" s="49">
        <f t="shared" si="154"/>
        <v>583.66999999999996</v>
      </c>
      <c r="T610" s="324">
        <v>436.58</v>
      </c>
      <c r="U610" s="353">
        <v>278.19</v>
      </c>
      <c r="X610" s="49">
        <v>2812812220</v>
      </c>
      <c r="Y610" s="49" t="s">
        <v>955</v>
      </c>
      <c r="Z610" s="324">
        <v>436.58</v>
      </c>
      <c r="AB610" s="403">
        <v>2812552000</v>
      </c>
      <c r="AC610" s="208" t="s">
        <v>909</v>
      </c>
      <c r="AD610" s="406">
        <v>228.4</v>
      </c>
    </row>
    <row r="611" spans="2:30">
      <c r="B611" s="210">
        <v>2813910090</v>
      </c>
      <c r="E611" s="211">
        <f t="shared" si="155"/>
        <v>11.54</v>
      </c>
      <c r="F611" s="389">
        <v>9.81</v>
      </c>
      <c r="G611" s="216" t="s">
        <v>1465</v>
      </c>
      <c r="J611" s="49">
        <f t="shared" si="156"/>
        <v>2813910090</v>
      </c>
      <c r="K611" s="212">
        <f t="shared" si="157"/>
        <v>11.54</v>
      </c>
      <c r="L611" s="270">
        <v>9.81</v>
      </c>
      <c r="M611" s="270">
        <f t="shared" si="153"/>
        <v>9.81</v>
      </c>
      <c r="N611" s="270">
        <f t="shared" si="158"/>
        <v>9.8089999999999993</v>
      </c>
      <c r="O611" s="249"/>
      <c r="P611" s="249"/>
      <c r="Q611" s="49">
        <v>2812815400</v>
      </c>
      <c r="R611" s="49" t="s">
        <v>956</v>
      </c>
      <c r="S611" s="49">
        <f t="shared" si="154"/>
        <v>784.23</v>
      </c>
      <c r="T611" s="324">
        <v>798.11</v>
      </c>
      <c r="U611" s="353">
        <v>2374.06</v>
      </c>
      <c r="X611" s="49">
        <v>2812815400</v>
      </c>
      <c r="Y611" s="49" t="s">
        <v>956</v>
      </c>
      <c r="Z611" s="324">
        <v>798.11</v>
      </c>
      <c r="AB611" s="403">
        <v>2812600000</v>
      </c>
      <c r="AC611" s="208" t="s">
        <v>1808</v>
      </c>
      <c r="AD611" s="406">
        <v>263.26</v>
      </c>
    </row>
    <row r="612" spans="2:30">
      <c r="B612" s="210">
        <v>2813910091</v>
      </c>
      <c r="E612" s="211">
        <f t="shared" si="155"/>
        <v>11.54</v>
      </c>
      <c r="F612" s="389">
        <v>9.81</v>
      </c>
      <c r="G612" s="216" t="s">
        <v>1466</v>
      </c>
      <c r="J612" s="49">
        <f t="shared" si="156"/>
        <v>2813910091</v>
      </c>
      <c r="K612" s="212">
        <f t="shared" si="157"/>
        <v>11.54</v>
      </c>
      <c r="L612" s="270">
        <v>9.81</v>
      </c>
      <c r="M612" s="270">
        <f t="shared" si="153"/>
        <v>9.81</v>
      </c>
      <c r="N612" s="270">
        <f t="shared" si="158"/>
        <v>9.8089999999999993</v>
      </c>
      <c r="O612" s="249"/>
      <c r="P612" s="249"/>
      <c r="Q612" s="49">
        <v>2812851000</v>
      </c>
      <c r="R612" s="49" t="s">
        <v>957</v>
      </c>
      <c r="S612" s="49">
        <f t="shared" si="154"/>
        <v>299.29000000000002</v>
      </c>
      <c r="T612" s="324">
        <v>304.58999999999997</v>
      </c>
      <c r="U612" s="353">
        <v>3085.84</v>
      </c>
      <c r="X612" s="49">
        <v>2812851000</v>
      </c>
      <c r="Y612" s="49" t="s">
        <v>957</v>
      </c>
      <c r="Z612" s="324">
        <v>304.58999999999997</v>
      </c>
      <c r="AB612" s="403">
        <v>2812600200</v>
      </c>
      <c r="AC612" s="208" t="s">
        <v>911</v>
      </c>
      <c r="AD612" s="406">
        <v>191.83</v>
      </c>
    </row>
    <row r="613" spans="2:30">
      <c r="B613" s="210">
        <v>2813910092</v>
      </c>
      <c r="E613" s="211">
        <f t="shared" si="155"/>
        <v>11.54</v>
      </c>
      <c r="F613" s="389">
        <v>9.81</v>
      </c>
      <c r="G613" s="216" t="s">
        <v>1467</v>
      </c>
      <c r="J613" s="49">
        <f t="shared" si="156"/>
        <v>2813910092</v>
      </c>
      <c r="K613" s="212">
        <f t="shared" si="157"/>
        <v>11.54</v>
      </c>
      <c r="L613" s="270">
        <v>9.81</v>
      </c>
      <c r="M613" s="270">
        <f t="shared" si="153"/>
        <v>9.81</v>
      </c>
      <c r="N613" s="270">
        <f t="shared" si="158"/>
        <v>9.8089999999999993</v>
      </c>
      <c r="O613" s="249"/>
      <c r="P613" s="249"/>
      <c r="Q613" s="49">
        <v>2812870700</v>
      </c>
      <c r="R613" s="49" t="s">
        <v>958</v>
      </c>
      <c r="S613" s="49">
        <f t="shared" si="154"/>
        <v>611</v>
      </c>
      <c r="T613" s="324">
        <v>621.82000000000005</v>
      </c>
      <c r="U613" s="353">
        <v>604.42999999999995</v>
      </c>
      <c r="X613" s="49">
        <v>2812870700</v>
      </c>
      <c r="Y613" s="49" t="s">
        <v>958</v>
      </c>
      <c r="Z613" s="324">
        <v>621.82000000000005</v>
      </c>
      <c r="AB613" s="403">
        <v>2812600300</v>
      </c>
      <c r="AC613" s="208" t="s">
        <v>912</v>
      </c>
      <c r="AD613" s="406">
        <v>209.64</v>
      </c>
    </row>
    <row r="614" spans="2:30">
      <c r="B614" s="210">
        <v>2813920000</v>
      </c>
      <c r="E614" s="211">
        <f t="shared" si="155"/>
        <v>56.88</v>
      </c>
      <c r="F614" s="389">
        <v>48.35</v>
      </c>
      <c r="G614" s="216" t="s">
        <v>1468</v>
      </c>
      <c r="J614" s="49">
        <f t="shared" si="156"/>
        <v>2813920000</v>
      </c>
      <c r="K614" s="212">
        <f t="shared" si="157"/>
        <v>56.88</v>
      </c>
      <c r="L614" s="270">
        <v>48.35</v>
      </c>
      <c r="M614" s="270">
        <f t="shared" si="153"/>
        <v>48.35</v>
      </c>
      <c r="N614" s="270">
        <f t="shared" si="158"/>
        <v>48.347999999999999</v>
      </c>
      <c r="O614" s="249"/>
      <c r="P614" s="249"/>
      <c r="Q614" s="49">
        <v>2812872100</v>
      </c>
      <c r="R614" s="49" t="s">
        <v>959</v>
      </c>
      <c r="S614" s="49">
        <f t="shared" si="154"/>
        <v>238.17</v>
      </c>
      <c r="T614" s="324">
        <v>242.38</v>
      </c>
      <c r="U614" s="353">
        <v>540.71</v>
      </c>
      <c r="X614" s="49">
        <v>2812872100</v>
      </c>
      <c r="Y614" s="49" t="s">
        <v>959</v>
      </c>
      <c r="Z614" s="324">
        <v>242.38</v>
      </c>
      <c r="AB614" s="403">
        <v>2812600400</v>
      </c>
      <c r="AC614" s="208" t="s">
        <v>913</v>
      </c>
      <c r="AD614" s="406">
        <v>209.65</v>
      </c>
    </row>
    <row r="615" spans="2:30">
      <c r="B615" s="210">
        <v>2813920001</v>
      </c>
      <c r="E615" s="211">
        <f t="shared" si="155"/>
        <v>75.73</v>
      </c>
      <c r="F615" s="389">
        <v>64.37</v>
      </c>
      <c r="G615" s="216" t="s">
        <v>1470</v>
      </c>
      <c r="J615" s="49">
        <f t="shared" si="156"/>
        <v>2813920001</v>
      </c>
      <c r="K615" s="212">
        <f t="shared" si="157"/>
        <v>75.73</v>
      </c>
      <c r="L615" s="270">
        <v>64.37</v>
      </c>
      <c r="M615" s="270">
        <f t="shared" si="153"/>
        <v>64.37</v>
      </c>
      <c r="N615" s="270">
        <f t="shared" si="158"/>
        <v>64.370500000000007</v>
      </c>
      <c r="O615" s="249"/>
      <c r="P615" s="249"/>
      <c r="Q615" s="49">
        <v>2812881800</v>
      </c>
      <c r="R615" s="49" t="s">
        <v>960</v>
      </c>
      <c r="S615" s="49">
        <f t="shared" si="154"/>
        <v>722.97</v>
      </c>
      <c r="T615" s="324">
        <v>735.77</v>
      </c>
      <c r="U615" s="353">
        <v>438.49</v>
      </c>
      <c r="X615" s="49">
        <v>2812881800</v>
      </c>
      <c r="Y615" s="49" t="s">
        <v>960</v>
      </c>
      <c r="Z615" s="324">
        <v>735.77</v>
      </c>
      <c r="AB615" s="403">
        <v>2812600500</v>
      </c>
      <c r="AC615" s="208" t="s">
        <v>914</v>
      </c>
      <c r="AD615" s="406">
        <v>446.77</v>
      </c>
    </row>
    <row r="616" spans="2:30">
      <c r="B616" s="210">
        <v>2813920002</v>
      </c>
      <c r="E616" s="211">
        <f t="shared" si="155"/>
        <v>72.5</v>
      </c>
      <c r="F616" s="389">
        <v>61.63</v>
      </c>
      <c r="G616" s="216" t="s">
        <v>1471</v>
      </c>
      <c r="J616" s="49">
        <f t="shared" si="156"/>
        <v>2813920002</v>
      </c>
      <c r="K616" s="212">
        <f t="shared" si="157"/>
        <v>72.5</v>
      </c>
      <c r="L616" s="270">
        <v>61.63</v>
      </c>
      <c r="M616" s="270">
        <f t="shared" si="153"/>
        <v>61.63</v>
      </c>
      <c r="N616" s="270">
        <f t="shared" si="158"/>
        <v>61.625</v>
      </c>
      <c r="O616" s="249"/>
      <c r="P616" s="249"/>
      <c r="Q616" s="49">
        <v>2813002200</v>
      </c>
      <c r="R616" s="49" t="s">
        <v>1591</v>
      </c>
      <c r="S616" s="49">
        <f t="shared" si="154"/>
        <v>0.49</v>
      </c>
      <c r="T616" s="324">
        <v>0.49</v>
      </c>
      <c r="U616" s="353">
        <v>801.43</v>
      </c>
      <c r="X616" s="49">
        <v>2813002200</v>
      </c>
      <c r="Y616" s="49" t="s">
        <v>1591</v>
      </c>
      <c r="Z616" s="324">
        <v>0.49</v>
      </c>
      <c r="AB616" s="403">
        <v>2812600600</v>
      </c>
      <c r="AC616" s="208" t="s">
        <v>915</v>
      </c>
      <c r="AD616" s="406">
        <v>191.83</v>
      </c>
    </row>
    <row r="617" spans="2:30">
      <c r="B617" s="210">
        <v>2813920003</v>
      </c>
      <c r="E617" s="211">
        <f t="shared" si="155"/>
        <v>186.04</v>
      </c>
      <c r="F617" s="389">
        <v>158.13</v>
      </c>
      <c r="G617" s="216" t="s">
        <v>1472</v>
      </c>
      <c r="J617" s="49">
        <f t="shared" si="156"/>
        <v>2813920003</v>
      </c>
      <c r="K617" s="212">
        <f t="shared" si="157"/>
        <v>186.04</v>
      </c>
      <c r="L617" s="270">
        <v>158.13</v>
      </c>
      <c r="M617" s="270">
        <f t="shared" si="153"/>
        <v>158.13</v>
      </c>
      <c r="N617" s="270">
        <f t="shared" si="158"/>
        <v>158.13399999999999</v>
      </c>
      <c r="O617" s="249"/>
      <c r="P617" s="249"/>
      <c r="Q617" s="49">
        <v>2813002505</v>
      </c>
      <c r="R617" s="49" t="s">
        <v>1252</v>
      </c>
      <c r="S617" s="277">
        <f t="shared" si="154"/>
        <v>0</v>
      </c>
      <c r="T617" s="324">
        <v>182.02</v>
      </c>
      <c r="U617" s="353">
        <v>306.11</v>
      </c>
      <c r="X617" s="49">
        <v>2813002505</v>
      </c>
      <c r="Y617" s="49" t="s">
        <v>1252</v>
      </c>
      <c r="Z617" s="324">
        <v>182.02</v>
      </c>
      <c r="AB617" s="403">
        <v>2812602220</v>
      </c>
      <c r="AC617" s="208" t="s">
        <v>916</v>
      </c>
      <c r="AD617" s="406">
        <v>304.55</v>
      </c>
    </row>
    <row r="618" spans="2:30">
      <c r="B618" s="210">
        <v>2813920004</v>
      </c>
      <c r="E618" s="211">
        <f t="shared" si="155"/>
        <v>198.07</v>
      </c>
      <c r="F618" s="389">
        <v>168.36</v>
      </c>
      <c r="G618" s="216" t="s">
        <v>1473</v>
      </c>
      <c r="J618" s="49">
        <f t="shared" si="156"/>
        <v>2813920004</v>
      </c>
      <c r="K618" s="212">
        <f t="shared" si="157"/>
        <v>198.07</v>
      </c>
      <c r="L618" s="270">
        <v>168.36</v>
      </c>
      <c r="M618" s="270">
        <f t="shared" si="153"/>
        <v>168.36</v>
      </c>
      <c r="N618" s="270">
        <f t="shared" si="158"/>
        <v>168.3595</v>
      </c>
      <c r="O618" s="249"/>
      <c r="P618" s="249"/>
      <c r="Q618" s="49">
        <v>2813002580</v>
      </c>
      <c r="R618" s="49" t="s">
        <v>1253</v>
      </c>
      <c r="S618" s="277">
        <f t="shared" si="154"/>
        <v>0</v>
      </c>
      <c r="T618" s="324">
        <v>13.36</v>
      </c>
      <c r="U618" s="353">
        <v>624.91</v>
      </c>
      <c r="X618" s="49">
        <v>2813002580</v>
      </c>
      <c r="Y618" s="49" t="s">
        <v>1253</v>
      </c>
      <c r="Z618" s="324">
        <v>13.36</v>
      </c>
      <c r="AB618" s="403">
        <v>2812603000</v>
      </c>
      <c r="AC618" s="208" t="s">
        <v>917</v>
      </c>
      <c r="AD618" s="406">
        <v>1660.83</v>
      </c>
    </row>
    <row r="619" spans="2:30">
      <c r="B619" s="210">
        <v>2813920005</v>
      </c>
      <c r="E619" s="211">
        <f t="shared" si="155"/>
        <v>187.92</v>
      </c>
      <c r="F619" s="389">
        <v>159.72999999999999</v>
      </c>
      <c r="G619" s="216" t="s">
        <v>1474</v>
      </c>
      <c r="J619" s="49">
        <f t="shared" si="156"/>
        <v>2813920005</v>
      </c>
      <c r="K619" s="212">
        <f t="shared" si="157"/>
        <v>187.92</v>
      </c>
      <c r="L619" s="270">
        <v>159.72999999999999</v>
      </c>
      <c r="M619" s="270">
        <f t="shared" si="153"/>
        <v>159.72999999999999</v>
      </c>
      <c r="N619" s="270">
        <f t="shared" si="158"/>
        <v>159.732</v>
      </c>
      <c r="O619" s="249"/>
      <c r="P619" s="249"/>
      <c r="Q619" s="49">
        <v>2813002581</v>
      </c>
      <c r="R619" s="49" t="s">
        <v>1254</v>
      </c>
      <c r="S619" s="277">
        <f t="shared" si="154"/>
        <v>0</v>
      </c>
      <c r="T619" s="324">
        <v>16.149999999999999</v>
      </c>
      <c r="U619" s="353">
        <v>243.39</v>
      </c>
      <c r="X619" s="49">
        <v>2813002581</v>
      </c>
      <c r="Y619" s="49" t="s">
        <v>1254</v>
      </c>
      <c r="Z619" s="324">
        <v>16.149999999999999</v>
      </c>
      <c r="AB619" s="403">
        <v>2812605100</v>
      </c>
      <c r="AC619" s="208" t="s">
        <v>918</v>
      </c>
      <c r="AD619" s="406">
        <v>1247.45</v>
      </c>
    </row>
    <row r="620" spans="2:30">
      <c r="B620" s="210">
        <v>2813920006</v>
      </c>
      <c r="E620" s="211">
        <f t="shared" si="155"/>
        <v>199.99</v>
      </c>
      <c r="F620" s="389">
        <v>169.99</v>
      </c>
      <c r="G620" s="216" t="s">
        <v>1475</v>
      </c>
      <c r="J620" s="49">
        <f t="shared" si="156"/>
        <v>2813920006</v>
      </c>
      <c r="K620" s="212">
        <f t="shared" si="157"/>
        <v>199.99</v>
      </c>
      <c r="L620" s="270">
        <v>169.99</v>
      </c>
      <c r="M620" s="270">
        <f t="shared" si="153"/>
        <v>169.99</v>
      </c>
      <c r="N620" s="270">
        <f t="shared" si="158"/>
        <v>169.9915</v>
      </c>
      <c r="O620" s="249"/>
      <c r="P620" s="249"/>
      <c r="Q620" s="49">
        <v>2813002582</v>
      </c>
      <c r="R620" s="49" t="s">
        <v>1255</v>
      </c>
      <c r="S620" s="277">
        <f t="shared" si="154"/>
        <v>0</v>
      </c>
      <c r="T620" s="324">
        <v>19.79</v>
      </c>
      <c r="U620" s="353">
        <v>738.85</v>
      </c>
      <c r="X620" s="49">
        <v>2813002582</v>
      </c>
      <c r="Y620" s="49" t="s">
        <v>1255</v>
      </c>
      <c r="Z620" s="324">
        <v>19.79</v>
      </c>
      <c r="AB620" s="403">
        <v>2812606510</v>
      </c>
      <c r="AC620" s="208" t="s">
        <v>919</v>
      </c>
      <c r="AD620" s="406">
        <v>286.07</v>
      </c>
    </row>
    <row r="621" spans="2:30">
      <c r="B621" s="210">
        <v>2813920007</v>
      </c>
      <c r="E621" s="211">
        <f t="shared" si="155"/>
        <v>38.840000000000003</v>
      </c>
      <c r="F621" s="389">
        <v>33.01</v>
      </c>
      <c r="G621" s="216" t="s">
        <v>1476</v>
      </c>
      <c r="J621" s="49">
        <f t="shared" si="156"/>
        <v>2813920007</v>
      </c>
      <c r="K621" s="212">
        <f t="shared" si="157"/>
        <v>38.840000000000003</v>
      </c>
      <c r="L621" s="270">
        <v>33.01</v>
      </c>
      <c r="M621" s="270">
        <f t="shared" si="153"/>
        <v>33.01</v>
      </c>
      <c r="N621" s="270">
        <f t="shared" si="158"/>
        <v>33.014000000000003</v>
      </c>
      <c r="O621" s="249"/>
      <c r="P621" s="249"/>
      <c r="Q621" s="49">
        <v>2813002583</v>
      </c>
      <c r="R621" s="49" t="s">
        <v>1256</v>
      </c>
      <c r="S621" s="277">
        <f t="shared" si="154"/>
        <v>0</v>
      </c>
      <c r="T621" s="324">
        <v>25.13</v>
      </c>
      <c r="U621" s="353"/>
      <c r="X621" s="49">
        <v>2813002583</v>
      </c>
      <c r="Y621" s="49" t="s">
        <v>1256</v>
      </c>
      <c r="Z621" s="324">
        <v>25.13</v>
      </c>
      <c r="AB621" s="49">
        <v>2812610000</v>
      </c>
      <c r="AC621" s="49" t="s">
        <v>1809</v>
      </c>
      <c r="AD621" s="187">
        <v>601.62</v>
      </c>
    </row>
    <row r="622" spans="2:30">
      <c r="B622" s="210">
        <v>2813920008</v>
      </c>
      <c r="E622" s="211">
        <f t="shared" si="155"/>
        <v>58.76</v>
      </c>
      <c r="F622" s="389">
        <v>49.95</v>
      </c>
      <c r="G622" s="216" t="s">
        <v>1477</v>
      </c>
      <c r="J622" s="49">
        <f t="shared" si="156"/>
        <v>2813920008</v>
      </c>
      <c r="K622" s="212">
        <f t="shared" si="157"/>
        <v>58.76</v>
      </c>
      <c r="L622" s="270">
        <v>49.95</v>
      </c>
      <c r="M622" s="270">
        <f t="shared" si="153"/>
        <v>49.95</v>
      </c>
      <c r="N622" s="270">
        <f t="shared" si="158"/>
        <v>49.945999999999998</v>
      </c>
      <c r="O622" s="249"/>
      <c r="P622" s="249"/>
      <c r="Q622" s="49">
        <v>2813002680</v>
      </c>
      <c r="R622" s="49" t="s">
        <v>1257</v>
      </c>
      <c r="S622" s="277">
        <f t="shared" si="154"/>
        <v>0</v>
      </c>
      <c r="T622" s="324">
        <v>13.63</v>
      </c>
      <c r="U622" s="353"/>
      <c r="X622" s="49">
        <v>2813002680</v>
      </c>
      <c r="Y622" s="49" t="s">
        <v>1257</v>
      </c>
      <c r="Z622" s="324">
        <v>13.63</v>
      </c>
      <c r="AB622" s="49">
        <v>2812610722</v>
      </c>
      <c r="AC622" s="49" t="s">
        <v>1810</v>
      </c>
      <c r="AD622" s="187">
        <v>220.81</v>
      </c>
    </row>
    <row r="623" spans="2:30">
      <c r="B623" s="210">
        <v>2813920009</v>
      </c>
      <c r="E623" s="211">
        <f t="shared" si="155"/>
        <v>62.18</v>
      </c>
      <c r="F623" s="389">
        <v>52.85</v>
      </c>
      <c r="G623" s="216" t="s">
        <v>1478</v>
      </c>
      <c r="J623" s="49">
        <f t="shared" si="156"/>
        <v>2813920009</v>
      </c>
      <c r="K623" s="212">
        <f t="shared" si="157"/>
        <v>62.18</v>
      </c>
      <c r="L623" s="270">
        <v>52.85</v>
      </c>
      <c r="M623" s="270">
        <f t="shared" si="153"/>
        <v>52.85</v>
      </c>
      <c r="N623" s="270">
        <f t="shared" si="158"/>
        <v>52.853000000000002</v>
      </c>
      <c r="O623" s="249"/>
      <c r="P623" s="249"/>
      <c r="Q623" s="49">
        <v>2813002681</v>
      </c>
      <c r="R623" s="49" t="s">
        <v>1258</v>
      </c>
      <c r="S623" s="277">
        <f t="shared" si="154"/>
        <v>0</v>
      </c>
      <c r="T623" s="324">
        <v>16.399999999999999</v>
      </c>
      <c r="U623" s="353"/>
      <c r="X623" s="49">
        <v>2813002681</v>
      </c>
      <c r="Y623" s="49" t="s">
        <v>1258</v>
      </c>
      <c r="Z623" s="324">
        <v>16.399999999999999</v>
      </c>
      <c r="AB623" s="403">
        <v>2812610900</v>
      </c>
      <c r="AC623" s="208" t="s">
        <v>920</v>
      </c>
      <c r="AD623" s="406">
        <v>372.84</v>
      </c>
    </row>
    <row r="624" spans="2:30">
      <c r="B624" s="210">
        <v>2813920010</v>
      </c>
      <c r="E624" s="211">
        <f t="shared" si="155"/>
        <v>136.62</v>
      </c>
      <c r="F624" s="389">
        <v>116.13</v>
      </c>
      <c r="G624" s="216" t="s">
        <v>1479</v>
      </c>
      <c r="J624" s="49">
        <f t="shared" si="156"/>
        <v>2813920010</v>
      </c>
      <c r="K624" s="212">
        <f t="shared" si="157"/>
        <v>136.62</v>
      </c>
      <c r="L624" s="270">
        <v>116.13</v>
      </c>
      <c r="M624" s="270">
        <f t="shared" si="153"/>
        <v>116.13</v>
      </c>
      <c r="N624" s="270">
        <f t="shared" si="158"/>
        <v>116.127</v>
      </c>
      <c r="O624" s="249"/>
      <c r="P624" s="249"/>
      <c r="Q624" s="49">
        <v>2813002682</v>
      </c>
      <c r="R624" s="49" t="s">
        <v>1259</v>
      </c>
      <c r="S624" s="277">
        <f t="shared" si="154"/>
        <v>0</v>
      </c>
      <c r="T624" s="324">
        <v>19.11</v>
      </c>
      <c r="U624" s="353"/>
      <c r="X624" s="49">
        <v>2813002682</v>
      </c>
      <c r="Y624" s="49" t="s">
        <v>1259</v>
      </c>
      <c r="Z624" s="324">
        <v>19.11</v>
      </c>
      <c r="AB624" s="403">
        <v>2812612220</v>
      </c>
      <c r="AC624" s="208" t="s">
        <v>921</v>
      </c>
      <c r="AD624" s="406">
        <v>583.66999999999996</v>
      </c>
    </row>
    <row r="625" spans="2:30">
      <c r="B625" s="210">
        <v>2813920011</v>
      </c>
      <c r="E625" s="211">
        <f t="shared" si="155"/>
        <v>162.69999999999999</v>
      </c>
      <c r="F625" s="389">
        <v>138.30000000000001</v>
      </c>
      <c r="G625" s="216" t="s">
        <v>1480</v>
      </c>
      <c r="J625" s="49">
        <f t="shared" si="156"/>
        <v>2813920011</v>
      </c>
      <c r="K625" s="212">
        <f t="shared" si="157"/>
        <v>162.69999999999999</v>
      </c>
      <c r="L625" s="270">
        <v>138.30000000000001</v>
      </c>
      <c r="M625" s="270">
        <f t="shared" si="153"/>
        <v>138.30000000000001</v>
      </c>
      <c r="N625" s="270">
        <f t="shared" si="158"/>
        <v>138.29499999999999</v>
      </c>
      <c r="O625" s="249"/>
      <c r="P625" s="249"/>
      <c r="Q625" s="49">
        <v>2813002700</v>
      </c>
      <c r="R625" s="49" t="s">
        <v>1260</v>
      </c>
      <c r="S625" s="277">
        <f t="shared" si="154"/>
        <v>0</v>
      </c>
      <c r="T625" s="324">
        <v>17.73</v>
      </c>
      <c r="U625" s="353"/>
      <c r="X625" s="49">
        <v>2813002700</v>
      </c>
      <c r="Y625" s="49" t="s">
        <v>1260</v>
      </c>
      <c r="Z625" s="324">
        <v>17.73</v>
      </c>
      <c r="AB625" s="403">
        <v>2812615400</v>
      </c>
      <c r="AC625" s="208" t="s">
        <v>1811</v>
      </c>
      <c r="AD625" s="406">
        <v>587.27</v>
      </c>
    </row>
    <row r="626" spans="2:30">
      <c r="B626" s="210">
        <v>2813920012</v>
      </c>
      <c r="E626" s="211">
        <f t="shared" si="155"/>
        <v>141.09</v>
      </c>
      <c r="F626" s="389">
        <v>119.93</v>
      </c>
      <c r="G626" s="216" t="s">
        <v>1481</v>
      </c>
      <c r="J626" s="49">
        <f t="shared" si="156"/>
        <v>2813920012</v>
      </c>
      <c r="K626" s="212">
        <f t="shared" si="157"/>
        <v>141.09</v>
      </c>
      <c r="L626" s="270">
        <v>119.93</v>
      </c>
      <c r="M626" s="270">
        <f t="shared" si="153"/>
        <v>119.93</v>
      </c>
      <c r="N626" s="270">
        <f t="shared" si="158"/>
        <v>119.9265</v>
      </c>
      <c r="O626" s="249"/>
      <c r="P626" s="249"/>
      <c r="Q626" s="49">
        <v>2813002701</v>
      </c>
      <c r="R626" s="49" t="s">
        <v>1261</v>
      </c>
      <c r="S626" s="277">
        <f t="shared" si="154"/>
        <v>0</v>
      </c>
      <c r="T626" s="324">
        <v>3.6</v>
      </c>
      <c r="U626" s="353"/>
      <c r="X626" s="49">
        <v>2813002701</v>
      </c>
      <c r="Y626" s="49" t="s">
        <v>1261</v>
      </c>
      <c r="Z626" s="324">
        <v>3.6</v>
      </c>
      <c r="AB626" s="49">
        <v>2812620700</v>
      </c>
      <c r="AC626" s="49" t="s">
        <v>1812</v>
      </c>
      <c r="AD626" s="187">
        <v>232.11</v>
      </c>
    </row>
    <row r="627" spans="2:30">
      <c r="B627" s="210">
        <v>2813920013</v>
      </c>
      <c r="E627" s="211">
        <f t="shared" si="155"/>
        <v>169.74</v>
      </c>
      <c r="F627" s="389">
        <v>144.28</v>
      </c>
      <c r="G627" s="216" t="s">
        <v>1482</v>
      </c>
      <c r="J627" s="49">
        <f t="shared" si="156"/>
        <v>2813920013</v>
      </c>
      <c r="K627" s="212">
        <f t="shared" si="157"/>
        <v>169.74</v>
      </c>
      <c r="L627" s="270">
        <v>144.28</v>
      </c>
      <c r="M627" s="270">
        <f t="shared" si="153"/>
        <v>144.28</v>
      </c>
      <c r="N627" s="270">
        <f t="shared" si="158"/>
        <v>144.279</v>
      </c>
      <c r="O627" s="249"/>
      <c r="P627" s="249"/>
      <c r="Q627" s="49">
        <v>2813002702</v>
      </c>
      <c r="R627" s="49" t="s">
        <v>1262</v>
      </c>
      <c r="S627" s="277">
        <f t="shared" si="154"/>
        <v>0</v>
      </c>
      <c r="T627" s="324">
        <v>3.6</v>
      </c>
      <c r="U627" s="353"/>
      <c r="X627" s="49">
        <v>2813002702</v>
      </c>
      <c r="Y627" s="49" t="s">
        <v>1262</v>
      </c>
      <c r="Z627" s="324">
        <v>3.6</v>
      </c>
      <c r="AB627" s="403">
        <v>2812631000</v>
      </c>
      <c r="AC627" s="208" t="s">
        <v>923</v>
      </c>
      <c r="AD627" s="406">
        <v>210.86</v>
      </c>
    </row>
    <row r="628" spans="2:30">
      <c r="B628" s="210">
        <v>2813920014</v>
      </c>
      <c r="E628" s="211">
        <f t="shared" si="155"/>
        <v>77.099999999999994</v>
      </c>
      <c r="F628" s="389">
        <v>65.540000000000006</v>
      </c>
      <c r="G628" s="216" t="s">
        <v>1483</v>
      </c>
      <c r="J628" s="49">
        <f t="shared" si="156"/>
        <v>2813920014</v>
      </c>
      <c r="K628" s="212">
        <f t="shared" si="157"/>
        <v>77.099999999999994</v>
      </c>
      <c r="L628" s="270">
        <v>65.540000000000006</v>
      </c>
      <c r="M628" s="270">
        <f t="shared" si="153"/>
        <v>65.540000000000006</v>
      </c>
      <c r="N628" s="270">
        <f t="shared" si="158"/>
        <v>65.534999999999997</v>
      </c>
      <c r="O628" s="249"/>
      <c r="P628" s="249"/>
      <c r="Q628" s="49">
        <v>2813004000</v>
      </c>
      <c r="R628" s="49" t="s">
        <v>1263</v>
      </c>
      <c r="S628" s="49">
        <f t="shared" si="154"/>
        <v>64.599999999999994</v>
      </c>
      <c r="T628" s="324">
        <v>65.75</v>
      </c>
      <c r="U628" s="353"/>
      <c r="X628" s="49">
        <v>2813004000</v>
      </c>
      <c r="Y628" s="49" t="s">
        <v>1263</v>
      </c>
      <c r="Z628" s="324">
        <v>65.75</v>
      </c>
      <c r="AB628" s="49">
        <v>2812642100</v>
      </c>
      <c r="AC628" s="49" t="s">
        <v>1813</v>
      </c>
      <c r="AD628" s="187">
        <v>95.88</v>
      </c>
    </row>
    <row r="629" spans="2:30">
      <c r="B629" s="210">
        <v>2813920015</v>
      </c>
      <c r="E629" s="211">
        <f t="shared" si="155"/>
        <v>103.29</v>
      </c>
      <c r="F629" s="389">
        <v>87.8</v>
      </c>
      <c r="G629" s="216" t="s">
        <v>1484</v>
      </c>
      <c r="J629" s="49">
        <f t="shared" si="156"/>
        <v>2813920015</v>
      </c>
      <c r="K629" s="212">
        <f t="shared" si="157"/>
        <v>103.29</v>
      </c>
      <c r="L629" s="270">
        <v>87.8</v>
      </c>
      <c r="M629" s="270">
        <f t="shared" si="153"/>
        <v>87.8</v>
      </c>
      <c r="N629" s="270">
        <f t="shared" si="158"/>
        <v>87.796500000000009</v>
      </c>
      <c r="O629" s="249"/>
      <c r="P629" s="249"/>
      <c r="Q629" s="49">
        <v>2813014000</v>
      </c>
      <c r="R629" s="49" t="s">
        <v>1592</v>
      </c>
      <c r="S629" s="49">
        <f t="shared" si="154"/>
        <v>44.26</v>
      </c>
      <c r="T629" s="324">
        <v>45.04</v>
      </c>
      <c r="U629" s="353"/>
      <c r="X629" s="49">
        <v>2813014000</v>
      </c>
      <c r="Y629" s="49" t="s">
        <v>1592</v>
      </c>
      <c r="Z629" s="324">
        <v>45.04</v>
      </c>
      <c r="AB629" s="403">
        <v>2812650700</v>
      </c>
      <c r="AC629" s="208" t="s">
        <v>924</v>
      </c>
      <c r="AD629" s="406">
        <v>407.46</v>
      </c>
    </row>
    <row r="630" spans="2:30">
      <c r="B630" s="210">
        <v>2813920016</v>
      </c>
      <c r="E630" s="211">
        <f t="shared" si="155"/>
        <v>103.29</v>
      </c>
      <c r="F630" s="389">
        <v>87.8</v>
      </c>
      <c r="G630" s="216" t="s">
        <v>1485</v>
      </c>
      <c r="J630" s="49">
        <f t="shared" si="156"/>
        <v>2813920016</v>
      </c>
      <c r="K630" s="212">
        <f t="shared" si="157"/>
        <v>103.29</v>
      </c>
      <c r="L630" s="270">
        <v>87.8</v>
      </c>
      <c r="M630" s="270">
        <f t="shared" si="153"/>
        <v>87.8</v>
      </c>
      <c r="N630" s="270">
        <f t="shared" si="158"/>
        <v>87.796500000000009</v>
      </c>
      <c r="O630" s="249"/>
      <c r="P630" s="249"/>
      <c r="Q630" s="49">
        <v>2813024000</v>
      </c>
      <c r="R630" s="49" t="s">
        <v>1265</v>
      </c>
      <c r="S630" s="49">
        <f t="shared" si="154"/>
        <v>175.72</v>
      </c>
      <c r="T630" s="324">
        <v>178.82</v>
      </c>
      <c r="U630" s="353"/>
      <c r="X630" s="49">
        <v>2813024000</v>
      </c>
      <c r="Y630" s="49" t="s">
        <v>1265</v>
      </c>
      <c r="Z630" s="324">
        <v>178.82</v>
      </c>
      <c r="AB630" s="403">
        <v>2812652100</v>
      </c>
      <c r="AC630" s="208" t="s">
        <v>925</v>
      </c>
      <c r="AD630" s="406">
        <v>150.38999999999999</v>
      </c>
    </row>
    <row r="631" spans="2:30">
      <c r="B631" s="210">
        <v>2813920017</v>
      </c>
      <c r="E631" s="211">
        <f t="shared" si="155"/>
        <v>177.16</v>
      </c>
      <c r="F631" s="389">
        <v>150.59</v>
      </c>
      <c r="G631" s="216" t="s">
        <v>1486</v>
      </c>
      <c r="J631" s="49">
        <f t="shared" si="156"/>
        <v>2813920017</v>
      </c>
      <c r="K631" s="212">
        <f t="shared" si="157"/>
        <v>177.16</v>
      </c>
      <c r="L631" s="270">
        <v>150.59</v>
      </c>
      <c r="M631" s="270">
        <f t="shared" si="153"/>
        <v>150.59</v>
      </c>
      <c r="N631" s="270">
        <f t="shared" si="158"/>
        <v>150.58599999999998</v>
      </c>
      <c r="O631" s="249"/>
      <c r="P631" s="249"/>
      <c r="Q631" s="49">
        <v>2813034000</v>
      </c>
      <c r="R631" s="49" t="s">
        <v>1266</v>
      </c>
      <c r="S631" s="49">
        <f t="shared" si="154"/>
        <v>43.65</v>
      </c>
      <c r="T631" s="324">
        <v>44.43</v>
      </c>
      <c r="U631" s="353"/>
      <c r="X631" s="49">
        <v>2813034000</v>
      </c>
      <c r="Y631" s="49" t="s">
        <v>1266</v>
      </c>
      <c r="Z631" s="324">
        <v>44.43</v>
      </c>
      <c r="AB631" s="403">
        <v>2812661800</v>
      </c>
      <c r="AC631" s="208" t="s">
        <v>926</v>
      </c>
      <c r="AD631" s="406">
        <v>428.76</v>
      </c>
    </row>
    <row r="632" spans="2:30">
      <c r="B632" s="210">
        <v>2813920018</v>
      </c>
      <c r="E632" s="211">
        <f t="shared" si="155"/>
        <v>188.68</v>
      </c>
      <c r="F632" s="389">
        <v>160.38</v>
      </c>
      <c r="G632" s="216" t="s">
        <v>1487</v>
      </c>
      <c r="J632" s="49">
        <f t="shared" si="156"/>
        <v>2813920018</v>
      </c>
      <c r="K632" s="212">
        <f t="shared" si="157"/>
        <v>188.68</v>
      </c>
      <c r="L632" s="270">
        <v>160.38</v>
      </c>
      <c r="M632" s="270">
        <f t="shared" si="153"/>
        <v>160.38</v>
      </c>
      <c r="N632" s="270">
        <f t="shared" si="158"/>
        <v>160.37800000000001</v>
      </c>
      <c r="O632" s="249"/>
      <c r="P632" s="249"/>
      <c r="Q632" s="49">
        <v>2813044000</v>
      </c>
      <c r="R632" s="49" t="s">
        <v>1593</v>
      </c>
      <c r="S632" s="49">
        <f t="shared" si="154"/>
        <v>1.55</v>
      </c>
      <c r="T632" s="324">
        <v>1.58</v>
      </c>
      <c r="U632" s="353"/>
      <c r="X632" s="49">
        <v>2813044000</v>
      </c>
      <c r="Y632" s="49" t="s">
        <v>1593</v>
      </c>
      <c r="Z632" s="324">
        <v>1.58</v>
      </c>
      <c r="AB632" s="49">
        <v>2812700000</v>
      </c>
      <c r="AC632" s="187" t="s">
        <v>1814</v>
      </c>
      <c r="AD632" s="406">
        <v>400.9</v>
      </c>
    </row>
    <row r="633" spans="2:30">
      <c r="B633" s="210">
        <v>2813920019</v>
      </c>
      <c r="E633" s="211">
        <f t="shared" si="155"/>
        <v>177.16</v>
      </c>
      <c r="F633" s="389">
        <v>150.59</v>
      </c>
      <c r="G633" s="216" t="s">
        <v>1488</v>
      </c>
      <c r="J633" s="49">
        <f t="shared" si="156"/>
        <v>2813920019</v>
      </c>
      <c r="K633" s="212">
        <f t="shared" si="157"/>
        <v>177.16</v>
      </c>
      <c r="L633" s="270">
        <v>150.59</v>
      </c>
      <c r="M633" s="270">
        <f t="shared" si="153"/>
        <v>150.59</v>
      </c>
      <c r="N633" s="270">
        <f t="shared" si="158"/>
        <v>150.58599999999998</v>
      </c>
      <c r="O633" s="249"/>
      <c r="P633" s="249"/>
      <c r="Q633" s="49">
        <v>2813054000</v>
      </c>
      <c r="R633" s="49" t="s">
        <v>1268</v>
      </c>
      <c r="S633" s="49">
        <f t="shared" si="154"/>
        <v>181.37</v>
      </c>
      <c r="T633" s="324">
        <v>184.58</v>
      </c>
      <c r="U633" s="353"/>
      <c r="X633" s="49">
        <v>2813054000</v>
      </c>
      <c r="Y633" s="49" t="s">
        <v>1268</v>
      </c>
      <c r="Z633" s="324">
        <v>184.58</v>
      </c>
      <c r="AB633" s="49">
        <v>2812700200</v>
      </c>
      <c r="AC633" s="187" t="s">
        <v>928</v>
      </c>
      <c r="AD633" s="406">
        <v>224.1</v>
      </c>
    </row>
    <row r="634" spans="2:30">
      <c r="B634" s="210">
        <v>2813920020</v>
      </c>
      <c r="E634" s="211">
        <f t="shared" si="155"/>
        <v>189.12</v>
      </c>
      <c r="F634" s="389">
        <v>160.75</v>
      </c>
      <c r="G634" s="216" t="s">
        <v>1489</v>
      </c>
      <c r="J634" s="49">
        <f t="shared" si="156"/>
        <v>2813920020</v>
      </c>
      <c r="K634" s="212">
        <f t="shared" si="157"/>
        <v>189.12</v>
      </c>
      <c r="L634" s="270">
        <v>160.75</v>
      </c>
      <c r="M634" s="270">
        <f t="shared" si="153"/>
        <v>160.75</v>
      </c>
      <c r="N634" s="270">
        <f t="shared" si="158"/>
        <v>160.75200000000001</v>
      </c>
      <c r="O634" s="249"/>
      <c r="P634" s="249"/>
      <c r="Q634" s="49">
        <v>2813064000</v>
      </c>
      <c r="R634" s="49" t="s">
        <v>1269</v>
      </c>
      <c r="S634" s="49">
        <f t="shared" si="154"/>
        <v>26.39</v>
      </c>
      <c r="T634" s="324">
        <v>26.85</v>
      </c>
      <c r="U634" s="353"/>
      <c r="X634" s="49">
        <v>2813064000</v>
      </c>
      <c r="Y634" s="49" t="s">
        <v>1269</v>
      </c>
      <c r="Z634" s="324">
        <v>26.85</v>
      </c>
      <c r="AB634" s="403">
        <v>2812700300</v>
      </c>
      <c r="AC634" s="208" t="s">
        <v>929</v>
      </c>
      <c r="AD634" s="406">
        <v>277.77999999999997</v>
      </c>
    </row>
    <row r="635" spans="2:30">
      <c r="B635" s="210">
        <v>2813920021</v>
      </c>
      <c r="E635" s="211">
        <f t="shared" si="155"/>
        <v>52.22</v>
      </c>
      <c r="F635" s="389">
        <v>44.39</v>
      </c>
      <c r="G635" s="216" t="s">
        <v>1490</v>
      </c>
      <c r="J635" s="49">
        <f t="shared" si="156"/>
        <v>2813920021</v>
      </c>
      <c r="K635" s="212">
        <f t="shared" si="157"/>
        <v>52.22</v>
      </c>
      <c r="L635" s="270">
        <v>44.39</v>
      </c>
      <c r="M635" s="270">
        <f t="shared" si="153"/>
        <v>44.39</v>
      </c>
      <c r="N635" s="270">
        <f t="shared" si="158"/>
        <v>44.387</v>
      </c>
      <c r="O635" s="249"/>
      <c r="P635" s="249"/>
      <c r="Q635" s="49">
        <v>2813074000</v>
      </c>
      <c r="R635" s="49" t="s">
        <v>1270</v>
      </c>
      <c r="S635" s="49">
        <f t="shared" si="154"/>
        <v>31.22</v>
      </c>
      <c r="T635" s="324">
        <v>31.78</v>
      </c>
      <c r="U635" s="353"/>
      <c r="X635" s="49">
        <v>2813074000</v>
      </c>
      <c r="Y635" s="49" t="s">
        <v>1270</v>
      </c>
      <c r="Z635" s="324">
        <v>31.78</v>
      </c>
      <c r="AB635" s="403">
        <v>2812700400</v>
      </c>
      <c r="AC635" s="208" t="s">
        <v>930</v>
      </c>
      <c r="AD635" s="406">
        <v>268.12</v>
      </c>
    </row>
    <row r="636" spans="2:30">
      <c r="B636" s="210">
        <v>2813920022</v>
      </c>
      <c r="E636" s="211">
        <f t="shared" si="155"/>
        <v>67.78</v>
      </c>
      <c r="F636" s="389">
        <v>57.61</v>
      </c>
      <c r="G636" s="216" t="s">
        <v>1491</v>
      </c>
      <c r="J636" s="49">
        <f t="shared" si="156"/>
        <v>2813920022</v>
      </c>
      <c r="K636" s="212">
        <f t="shared" si="157"/>
        <v>67.78</v>
      </c>
      <c r="L636" s="270">
        <v>57.61</v>
      </c>
      <c r="M636" s="270">
        <f t="shared" si="153"/>
        <v>57.61</v>
      </c>
      <c r="N636" s="270">
        <f t="shared" si="158"/>
        <v>57.613</v>
      </c>
      <c r="O636" s="249"/>
      <c r="P636" s="249"/>
      <c r="Q636" s="49">
        <v>2813100000</v>
      </c>
      <c r="R636" s="49" t="s">
        <v>1271</v>
      </c>
      <c r="S636" s="49">
        <f t="shared" si="154"/>
        <v>54.57</v>
      </c>
      <c r="T636" s="324">
        <v>55.53</v>
      </c>
      <c r="U636" s="353"/>
      <c r="X636" s="49">
        <v>2813100000</v>
      </c>
      <c r="Y636" s="49" t="s">
        <v>1271</v>
      </c>
      <c r="Z636" s="324">
        <v>55.53</v>
      </c>
      <c r="AB636" s="403">
        <v>2812700500</v>
      </c>
      <c r="AC636" s="208" t="s">
        <v>931</v>
      </c>
      <c r="AD636" s="406">
        <v>454.35</v>
      </c>
    </row>
    <row r="637" spans="2:30">
      <c r="B637" s="210">
        <v>2813920023</v>
      </c>
      <c r="E637" s="211">
        <f t="shared" si="155"/>
        <v>66.39</v>
      </c>
      <c r="F637" s="389">
        <v>56.43</v>
      </c>
      <c r="G637" s="216" t="s">
        <v>1493</v>
      </c>
      <c r="J637" s="49">
        <f t="shared" si="156"/>
        <v>2813920023</v>
      </c>
      <c r="K637" s="212">
        <f t="shared" si="157"/>
        <v>66.39</v>
      </c>
      <c r="L637" s="270">
        <v>56.43</v>
      </c>
      <c r="M637" s="270">
        <f t="shared" si="153"/>
        <v>56.43</v>
      </c>
      <c r="N637" s="270">
        <f t="shared" si="158"/>
        <v>56.4315</v>
      </c>
      <c r="O637" s="249"/>
      <c r="P637" s="249"/>
      <c r="Q637" s="49">
        <v>2813100280</v>
      </c>
      <c r="R637" s="49" t="s">
        <v>1272</v>
      </c>
      <c r="S637" s="49">
        <f t="shared" si="154"/>
        <v>7.05</v>
      </c>
      <c r="T637" s="324">
        <v>7.18</v>
      </c>
      <c r="U637" s="353"/>
      <c r="X637" s="49">
        <v>2813100280</v>
      </c>
      <c r="Y637" s="49" t="s">
        <v>1272</v>
      </c>
      <c r="Z637" s="324">
        <v>7.18</v>
      </c>
      <c r="AB637" s="407">
        <v>2812700600</v>
      </c>
      <c r="AC637" s="173" t="s">
        <v>932</v>
      </c>
      <c r="AD637" s="406">
        <v>224.1</v>
      </c>
    </row>
    <row r="638" spans="2:30">
      <c r="B638" s="210">
        <v>2813920024</v>
      </c>
      <c r="E638" s="211">
        <f t="shared" si="155"/>
        <v>176.33</v>
      </c>
      <c r="F638" s="389">
        <v>149.88</v>
      </c>
      <c r="G638" s="216" t="s">
        <v>1494</v>
      </c>
      <c r="J638" s="49">
        <f t="shared" si="156"/>
        <v>2813920024</v>
      </c>
      <c r="K638" s="212">
        <f t="shared" si="157"/>
        <v>176.33</v>
      </c>
      <c r="L638" s="270">
        <v>149.88</v>
      </c>
      <c r="M638" s="270">
        <f t="shared" si="153"/>
        <v>149.88</v>
      </c>
      <c r="N638" s="270">
        <f t="shared" si="158"/>
        <v>149.88050000000001</v>
      </c>
      <c r="O638" s="249"/>
      <c r="P638" s="249"/>
      <c r="Q638" s="49">
        <v>2813100281</v>
      </c>
      <c r="R638" s="49" t="s">
        <v>1273</v>
      </c>
      <c r="S638" s="49">
        <f t="shared" si="154"/>
        <v>32.79</v>
      </c>
      <c r="T638" s="324">
        <v>33.369999999999997</v>
      </c>
      <c r="U638" s="353"/>
      <c r="X638" s="49">
        <v>2813100281</v>
      </c>
      <c r="Y638" s="49" t="s">
        <v>1273</v>
      </c>
      <c r="Z638" s="324">
        <v>33.369999999999997</v>
      </c>
      <c r="AB638" s="407">
        <v>2812702220</v>
      </c>
      <c r="AC638" s="173" t="s">
        <v>933</v>
      </c>
      <c r="AD638" s="406">
        <v>332.32</v>
      </c>
    </row>
    <row r="639" spans="2:30">
      <c r="B639" s="210">
        <v>2813920025</v>
      </c>
      <c r="E639" s="211">
        <f t="shared" si="155"/>
        <v>182.13</v>
      </c>
      <c r="F639" s="389">
        <v>154.81</v>
      </c>
      <c r="G639" s="216" t="s">
        <v>1495</v>
      </c>
      <c r="J639" s="49">
        <f t="shared" si="156"/>
        <v>2813920025</v>
      </c>
      <c r="K639" s="212">
        <f t="shared" si="157"/>
        <v>182.13</v>
      </c>
      <c r="L639" s="270">
        <v>154.81</v>
      </c>
      <c r="M639" s="270">
        <f t="shared" si="153"/>
        <v>154.81</v>
      </c>
      <c r="N639" s="270">
        <f t="shared" si="158"/>
        <v>154.81049999999999</v>
      </c>
      <c r="O639" s="249"/>
      <c r="P639" s="249"/>
      <c r="Q639" s="49">
        <v>2813100380</v>
      </c>
      <c r="R639" s="49" t="s">
        <v>1274</v>
      </c>
      <c r="S639" s="49">
        <f t="shared" si="154"/>
        <v>7.01</v>
      </c>
      <c r="T639" s="324">
        <v>7.13</v>
      </c>
      <c r="U639" s="353"/>
      <c r="X639" s="49">
        <v>2813100380</v>
      </c>
      <c r="Y639" s="49" t="s">
        <v>1274</v>
      </c>
      <c r="Z639" s="324">
        <v>7.13</v>
      </c>
      <c r="AB639" s="407">
        <v>2812703000</v>
      </c>
      <c r="AC639" s="173" t="s">
        <v>934</v>
      </c>
      <c r="AD639" s="406">
        <v>1699.62</v>
      </c>
    </row>
    <row r="640" spans="2:30">
      <c r="B640" s="210">
        <v>2813920026</v>
      </c>
      <c r="E640" s="211">
        <f t="shared" si="155"/>
        <v>132.55000000000001</v>
      </c>
      <c r="F640" s="389">
        <v>112.67</v>
      </c>
      <c r="G640" s="216" t="s">
        <v>1496</v>
      </c>
      <c r="J640" s="49">
        <f t="shared" si="156"/>
        <v>2813920026</v>
      </c>
      <c r="K640" s="212">
        <f t="shared" si="157"/>
        <v>132.55000000000001</v>
      </c>
      <c r="L640" s="270">
        <v>112.67</v>
      </c>
      <c r="M640" s="270">
        <f t="shared" si="153"/>
        <v>112.67</v>
      </c>
      <c r="N640" s="270">
        <f t="shared" si="158"/>
        <v>112.6675</v>
      </c>
      <c r="O640" s="249"/>
      <c r="P640" s="249"/>
      <c r="Q640" s="49">
        <v>2813100381</v>
      </c>
      <c r="R640" s="49" t="s">
        <v>1275</v>
      </c>
      <c r="S640" s="49">
        <f t="shared" si="154"/>
        <v>28.42</v>
      </c>
      <c r="T640" s="324">
        <v>28.92</v>
      </c>
      <c r="U640" s="353"/>
      <c r="X640" s="49">
        <v>2813100381</v>
      </c>
      <c r="Y640" s="49" t="s">
        <v>1275</v>
      </c>
      <c r="Z640" s="324">
        <v>28.92</v>
      </c>
      <c r="AB640" s="407">
        <v>2812705100</v>
      </c>
      <c r="AC640" s="173" t="s">
        <v>935</v>
      </c>
      <c r="AD640" s="406">
        <v>1622.42</v>
      </c>
    </row>
    <row r="641" spans="2:30">
      <c r="B641" s="210">
        <v>2813920027</v>
      </c>
      <c r="E641" s="211">
        <f t="shared" si="155"/>
        <v>162.83000000000001</v>
      </c>
      <c r="F641" s="389">
        <v>138.41</v>
      </c>
      <c r="G641" s="216" t="s">
        <v>1497</v>
      </c>
      <c r="J641" s="49">
        <f t="shared" si="156"/>
        <v>2813920027</v>
      </c>
      <c r="K641" s="212">
        <f t="shared" si="157"/>
        <v>162.83000000000001</v>
      </c>
      <c r="L641" s="270">
        <v>138.41</v>
      </c>
      <c r="M641" s="270">
        <f t="shared" si="153"/>
        <v>138.41</v>
      </c>
      <c r="N641" s="270">
        <f t="shared" si="158"/>
        <v>138.40550000000002</v>
      </c>
      <c r="O641" s="249"/>
      <c r="P641" s="249"/>
      <c r="Q641" s="49">
        <v>2813100480</v>
      </c>
      <c r="R641" s="49" t="s">
        <v>1276</v>
      </c>
      <c r="S641" s="49">
        <f t="shared" si="154"/>
        <v>8.33</v>
      </c>
      <c r="T641" s="324">
        <v>8.4700000000000006</v>
      </c>
      <c r="U641" s="353"/>
      <c r="X641" s="49">
        <v>2813100480</v>
      </c>
      <c r="Y641" s="49" t="s">
        <v>1276</v>
      </c>
      <c r="Z641" s="324">
        <v>8.4700000000000006</v>
      </c>
      <c r="AB641" s="403">
        <v>2812705400</v>
      </c>
      <c r="AC641" s="208" t="s">
        <v>936</v>
      </c>
      <c r="AD641" s="406">
        <v>491.06</v>
      </c>
    </row>
    <row r="642" spans="2:30">
      <c r="B642" s="210">
        <v>2813920028</v>
      </c>
      <c r="E642" s="211">
        <f t="shared" si="155"/>
        <v>176.33</v>
      </c>
      <c r="F642" s="389">
        <v>149.88</v>
      </c>
      <c r="G642" s="216" t="s">
        <v>1498</v>
      </c>
      <c r="J642" s="49">
        <f t="shared" si="156"/>
        <v>2813920028</v>
      </c>
      <c r="K642" s="212">
        <f t="shared" si="157"/>
        <v>176.33</v>
      </c>
      <c r="L642" s="270">
        <v>149.88</v>
      </c>
      <c r="M642" s="270">
        <f t="shared" si="153"/>
        <v>149.88</v>
      </c>
      <c r="N642" s="270">
        <f t="shared" si="158"/>
        <v>149.88050000000001</v>
      </c>
      <c r="O642" s="249"/>
      <c r="P642" s="249"/>
      <c r="Q642" s="49">
        <v>2813100580</v>
      </c>
      <c r="R642" s="49" t="s">
        <v>1277</v>
      </c>
      <c r="S642" s="49">
        <f t="shared" si="154"/>
        <v>10.41</v>
      </c>
      <c r="T642" s="324">
        <v>10.59</v>
      </c>
      <c r="U642" s="353"/>
      <c r="X642" s="49">
        <v>2813100580</v>
      </c>
      <c r="Y642" s="49" t="s">
        <v>1277</v>
      </c>
      <c r="Z642" s="324">
        <v>10.59</v>
      </c>
      <c r="AB642" s="403">
        <v>2812706510</v>
      </c>
      <c r="AC642" s="208" t="s">
        <v>937</v>
      </c>
      <c r="AD642" s="406">
        <v>375.57</v>
      </c>
    </row>
    <row r="643" spans="2:30">
      <c r="B643" s="210">
        <v>2813920029</v>
      </c>
      <c r="E643" s="211">
        <f t="shared" si="155"/>
        <v>282.95999999999998</v>
      </c>
      <c r="F643" s="389">
        <v>240.52</v>
      </c>
      <c r="G643" s="216" t="s">
        <v>1499</v>
      </c>
      <c r="J643" s="49">
        <f t="shared" si="156"/>
        <v>2813920029</v>
      </c>
      <c r="K643" s="212">
        <f t="shared" si="157"/>
        <v>282.95999999999998</v>
      </c>
      <c r="L643" s="270">
        <v>240.52</v>
      </c>
      <c r="M643" s="270">
        <f t="shared" si="153"/>
        <v>240.52</v>
      </c>
      <c r="N643" s="270">
        <f t="shared" si="158"/>
        <v>240.51599999999996</v>
      </c>
      <c r="O643" s="249"/>
      <c r="P643" s="249"/>
      <c r="Q643" s="49">
        <v>2813100680</v>
      </c>
      <c r="R643" s="49" t="s">
        <v>1278</v>
      </c>
      <c r="S643" s="49">
        <f t="shared" si="154"/>
        <v>10.11</v>
      </c>
      <c r="T643" s="324">
        <v>10.29</v>
      </c>
      <c r="U643" s="353"/>
      <c r="X643" s="49">
        <v>2813100680</v>
      </c>
      <c r="Y643" s="49" t="s">
        <v>1278</v>
      </c>
      <c r="Z643" s="324">
        <v>10.29</v>
      </c>
      <c r="AB643" s="49">
        <v>2812710000</v>
      </c>
      <c r="AC643" s="49" t="s">
        <v>1815</v>
      </c>
      <c r="AD643" s="187">
        <v>967.94</v>
      </c>
    </row>
    <row r="644" spans="2:30">
      <c r="B644" s="210">
        <v>2813920030</v>
      </c>
      <c r="E644" s="211">
        <f t="shared" si="155"/>
        <v>337.07</v>
      </c>
      <c r="F644" s="389">
        <v>286.51</v>
      </c>
      <c r="G644" s="216" t="s">
        <v>1500</v>
      </c>
      <c r="J644" s="49">
        <f t="shared" si="156"/>
        <v>2813920030</v>
      </c>
      <c r="K644" s="212">
        <f t="shared" si="157"/>
        <v>337.07</v>
      </c>
      <c r="L644" s="270">
        <v>286.51</v>
      </c>
      <c r="M644" s="270">
        <f t="shared" si="153"/>
        <v>286.51</v>
      </c>
      <c r="N644" s="270">
        <f t="shared" si="158"/>
        <v>286.5095</v>
      </c>
      <c r="O644" s="249"/>
      <c r="P644" s="249"/>
      <c r="Q644" s="49">
        <v>2813101300</v>
      </c>
      <c r="R644" s="49" t="s">
        <v>1279</v>
      </c>
      <c r="S644" s="49">
        <f t="shared" si="154"/>
        <v>12.51</v>
      </c>
      <c r="T644" s="324">
        <v>12.73</v>
      </c>
      <c r="U644" s="353"/>
      <c r="X644" s="49">
        <v>2813101300</v>
      </c>
      <c r="Y644" s="49" t="s">
        <v>1279</v>
      </c>
      <c r="Z644" s="324">
        <v>12.73</v>
      </c>
      <c r="AB644" s="403">
        <v>2812710900</v>
      </c>
      <c r="AC644" s="208" t="s">
        <v>938</v>
      </c>
      <c r="AD644" s="406">
        <v>435.51</v>
      </c>
    </row>
    <row r="645" spans="2:30">
      <c r="B645" s="210">
        <v>2813920031</v>
      </c>
      <c r="E645" s="211">
        <f t="shared" si="155"/>
        <v>288.72000000000003</v>
      </c>
      <c r="F645" s="389">
        <v>245.41</v>
      </c>
      <c r="G645" s="216" t="s">
        <v>1501</v>
      </c>
      <c r="J645" s="49">
        <f t="shared" si="156"/>
        <v>2813920031</v>
      </c>
      <c r="K645" s="212">
        <f t="shared" si="157"/>
        <v>288.72000000000003</v>
      </c>
      <c r="L645" s="270">
        <v>245.41</v>
      </c>
      <c r="M645" s="270">
        <f t="shared" si="153"/>
        <v>245.41</v>
      </c>
      <c r="N645" s="270">
        <f t="shared" si="158"/>
        <v>245.41200000000001</v>
      </c>
      <c r="O645" s="249"/>
      <c r="P645" s="249"/>
      <c r="Q645" s="49">
        <v>2813101780</v>
      </c>
      <c r="R645" s="49" t="s">
        <v>1280</v>
      </c>
      <c r="S645" s="49">
        <f t="shared" si="154"/>
        <v>10.029999999999999</v>
      </c>
      <c r="T645" s="324">
        <v>10.210000000000001</v>
      </c>
      <c r="U645" s="353"/>
      <c r="X645" s="49">
        <v>2813101780</v>
      </c>
      <c r="Y645" s="49" t="s">
        <v>1280</v>
      </c>
      <c r="Z645" s="324">
        <v>10.210000000000001</v>
      </c>
      <c r="AB645" s="49">
        <v>2812712220</v>
      </c>
      <c r="AC645" s="187" t="s">
        <v>939</v>
      </c>
      <c r="AD645" s="406">
        <v>233.47</v>
      </c>
    </row>
    <row r="646" spans="2:30">
      <c r="B646" s="210">
        <v>2813920032</v>
      </c>
      <c r="E646" s="211">
        <f t="shared" si="155"/>
        <v>343.99</v>
      </c>
      <c r="F646" s="389">
        <v>292.39</v>
      </c>
      <c r="G646" s="216" t="s">
        <v>1502</v>
      </c>
      <c r="J646" s="49">
        <f t="shared" si="156"/>
        <v>2813920032</v>
      </c>
      <c r="K646" s="212">
        <f t="shared" si="157"/>
        <v>343.99</v>
      </c>
      <c r="L646" s="270">
        <v>292.39</v>
      </c>
      <c r="M646" s="270">
        <f t="shared" si="153"/>
        <v>292.39</v>
      </c>
      <c r="N646" s="270">
        <f t="shared" si="158"/>
        <v>292.39150000000001</v>
      </c>
      <c r="O646" s="249"/>
      <c r="P646" s="249"/>
      <c r="Q646" s="49">
        <v>2813101980</v>
      </c>
      <c r="R646" s="49" t="s">
        <v>1281</v>
      </c>
      <c r="S646" s="49">
        <f t="shared" si="154"/>
        <v>9.8000000000000007</v>
      </c>
      <c r="T646" s="324">
        <v>9.9700000000000006</v>
      </c>
      <c r="U646" s="353"/>
      <c r="X646" s="49">
        <v>2813101980</v>
      </c>
      <c r="Y646" s="49" t="s">
        <v>1281</v>
      </c>
      <c r="Z646" s="324">
        <v>9.9700000000000006</v>
      </c>
      <c r="AB646" s="49">
        <v>2812715400</v>
      </c>
      <c r="AC646" s="187" t="s">
        <v>1816</v>
      </c>
      <c r="AD646" s="406">
        <v>789.68</v>
      </c>
    </row>
    <row r="647" spans="2:30">
      <c r="B647" s="210">
        <v>2813920033</v>
      </c>
      <c r="E647" s="211">
        <f t="shared" si="155"/>
        <v>65.13</v>
      </c>
      <c r="F647" s="389">
        <v>55.36</v>
      </c>
      <c r="G647" s="216" t="s">
        <v>1503</v>
      </c>
      <c r="J647" s="49">
        <f t="shared" si="156"/>
        <v>2813920033</v>
      </c>
      <c r="K647" s="212">
        <f t="shared" si="157"/>
        <v>65.13</v>
      </c>
      <c r="L647" s="270">
        <v>55.36</v>
      </c>
      <c r="M647" s="270">
        <f t="shared" si="153"/>
        <v>55.36</v>
      </c>
      <c r="N647" s="270">
        <f t="shared" si="158"/>
        <v>55.360499999999995</v>
      </c>
      <c r="O647" s="249"/>
      <c r="P647" s="249"/>
      <c r="Q647" s="49">
        <v>2813102200</v>
      </c>
      <c r="R647" s="49" t="s">
        <v>1282</v>
      </c>
      <c r="S647" s="49">
        <f t="shared" si="154"/>
        <v>10.36</v>
      </c>
      <c r="T647" s="324">
        <v>10.55</v>
      </c>
      <c r="U647" s="353"/>
      <c r="X647" s="49">
        <v>2813102200</v>
      </c>
      <c r="Y647" s="49" t="s">
        <v>1282</v>
      </c>
      <c r="Z647" s="324">
        <v>10.55</v>
      </c>
      <c r="AB647" s="401">
        <v>2812741000</v>
      </c>
      <c r="AC647" t="s">
        <v>1817</v>
      </c>
      <c r="AD647" s="406">
        <v>263.54000000000002</v>
      </c>
    </row>
    <row r="648" spans="2:30">
      <c r="B648" s="210">
        <v>2813920034</v>
      </c>
      <c r="E648" s="211">
        <f t="shared" si="155"/>
        <v>86.75</v>
      </c>
      <c r="F648" s="389">
        <v>73.739999999999995</v>
      </c>
      <c r="G648" s="216" t="s">
        <v>1504</v>
      </c>
      <c r="J648" s="49">
        <f t="shared" si="156"/>
        <v>2813920034</v>
      </c>
      <c r="K648" s="212">
        <f t="shared" si="157"/>
        <v>86.75</v>
      </c>
      <c r="L648" s="270">
        <v>73.739999999999995</v>
      </c>
      <c r="M648" s="270">
        <f t="shared" si="153"/>
        <v>73.739999999999995</v>
      </c>
      <c r="N648" s="270">
        <f t="shared" si="158"/>
        <v>73.737499999999997</v>
      </c>
      <c r="O648" s="249"/>
      <c r="P648" s="249"/>
      <c r="Q648" s="49">
        <v>2813102800</v>
      </c>
      <c r="R648" s="49" t="s">
        <v>1283</v>
      </c>
      <c r="S648" s="49">
        <f t="shared" si="154"/>
        <v>13.72</v>
      </c>
      <c r="T648" s="324">
        <v>13.96</v>
      </c>
      <c r="U648" s="353"/>
      <c r="X648" s="49">
        <v>2813102800</v>
      </c>
      <c r="Y648" s="49" t="s">
        <v>1283</v>
      </c>
      <c r="Z648" s="324">
        <v>13.96</v>
      </c>
      <c r="AB648" s="49">
        <v>2812752100</v>
      </c>
      <c r="AC648" s="49" t="s">
        <v>1818</v>
      </c>
      <c r="AD648" s="187">
        <v>163.52000000000001</v>
      </c>
    </row>
    <row r="649" spans="2:30">
      <c r="B649" s="210">
        <v>2813920035</v>
      </c>
      <c r="E649" s="211">
        <f t="shared" si="155"/>
        <v>96.72</v>
      </c>
      <c r="F649" s="389">
        <v>82.21</v>
      </c>
      <c r="G649" s="216" t="s">
        <v>1505</v>
      </c>
      <c r="J649" s="49">
        <f t="shared" si="156"/>
        <v>2813920035</v>
      </c>
      <c r="K649" s="212">
        <f t="shared" si="157"/>
        <v>96.72</v>
      </c>
      <c r="L649" s="270">
        <v>82.21</v>
      </c>
      <c r="M649" s="270">
        <f t="shared" si="153"/>
        <v>82.21</v>
      </c>
      <c r="N649" s="270">
        <f t="shared" si="158"/>
        <v>82.212000000000003</v>
      </c>
      <c r="O649" s="249"/>
      <c r="P649" s="249"/>
      <c r="Q649" s="49">
        <v>2813105180</v>
      </c>
      <c r="R649" s="49" t="s">
        <v>1284</v>
      </c>
      <c r="S649" s="49">
        <f t="shared" si="154"/>
        <v>82.86</v>
      </c>
      <c r="T649" s="324">
        <v>84.33</v>
      </c>
      <c r="U649" s="353"/>
      <c r="X649" s="49">
        <v>2813105180</v>
      </c>
      <c r="Y649" s="49" t="s">
        <v>1284</v>
      </c>
      <c r="Z649" s="324">
        <v>84.33</v>
      </c>
      <c r="AB649" s="401">
        <v>2812760700</v>
      </c>
      <c r="AC649" t="s">
        <v>942</v>
      </c>
      <c r="AD649" s="406">
        <v>475.96</v>
      </c>
    </row>
    <row r="650" spans="2:30">
      <c r="B650" s="210">
        <v>2813920036</v>
      </c>
      <c r="E650" s="211">
        <f t="shared" si="155"/>
        <v>38.840000000000003</v>
      </c>
      <c r="F650" s="389">
        <v>33.01</v>
      </c>
      <c r="G650" s="216" t="s">
        <v>1506</v>
      </c>
      <c r="J650" s="49">
        <f t="shared" si="156"/>
        <v>2813920036</v>
      </c>
      <c r="K650" s="212">
        <f t="shared" si="157"/>
        <v>38.840000000000003</v>
      </c>
      <c r="L650" s="270">
        <v>33.01</v>
      </c>
      <c r="M650" s="270">
        <f t="shared" si="153"/>
        <v>33.01</v>
      </c>
      <c r="N650" s="270">
        <f t="shared" si="158"/>
        <v>33.014000000000003</v>
      </c>
      <c r="O650" s="249"/>
      <c r="P650" s="249"/>
      <c r="Q650" s="49">
        <v>2813110000</v>
      </c>
      <c r="R650" s="49" t="s">
        <v>1285</v>
      </c>
      <c r="S650" s="49">
        <f t="shared" si="154"/>
        <v>225.55</v>
      </c>
      <c r="T650" s="324">
        <v>229.54</v>
      </c>
      <c r="U650" s="353"/>
      <c r="X650" s="49">
        <v>2813110000</v>
      </c>
      <c r="Y650" s="49" t="s">
        <v>1285</v>
      </c>
      <c r="Z650" s="324">
        <v>229.54</v>
      </c>
      <c r="AB650" s="401">
        <v>2812762100</v>
      </c>
      <c r="AC650" t="s">
        <v>943</v>
      </c>
      <c r="AD650" s="406">
        <v>212.51</v>
      </c>
    </row>
    <row r="651" spans="2:30">
      <c r="B651" s="210">
        <v>2813920037</v>
      </c>
      <c r="E651" s="211">
        <f t="shared" si="155"/>
        <v>58.75</v>
      </c>
      <c r="F651" s="389">
        <v>49.94</v>
      </c>
      <c r="G651" s="216" t="s">
        <v>1507</v>
      </c>
      <c r="J651" s="49">
        <f t="shared" si="156"/>
        <v>2813920037</v>
      </c>
      <c r="K651" s="212">
        <f t="shared" si="157"/>
        <v>58.75</v>
      </c>
      <c r="L651" s="270">
        <v>49.94</v>
      </c>
      <c r="M651" s="270">
        <f t="shared" si="153"/>
        <v>49.94</v>
      </c>
      <c r="N651" s="270">
        <f t="shared" si="158"/>
        <v>49.9375</v>
      </c>
      <c r="O651" s="249"/>
      <c r="P651" s="249"/>
      <c r="Q651" s="49">
        <v>2813112800</v>
      </c>
      <c r="R651" s="49" t="s">
        <v>1286</v>
      </c>
      <c r="S651" s="49">
        <f t="shared" si="154"/>
        <v>3.42</v>
      </c>
      <c r="T651" s="324">
        <v>3.49</v>
      </c>
      <c r="U651" s="353"/>
      <c r="X651" s="49">
        <v>2813112800</v>
      </c>
      <c r="Y651" s="49" t="s">
        <v>1286</v>
      </c>
      <c r="Z651" s="324">
        <v>3.49</v>
      </c>
      <c r="AB651" s="49">
        <v>2812771800</v>
      </c>
      <c r="AC651" s="187" t="s">
        <v>944</v>
      </c>
      <c r="AD651" s="406">
        <v>628.03</v>
      </c>
    </row>
    <row r="652" spans="2:30">
      <c r="B652" s="210">
        <v>2813920038</v>
      </c>
      <c r="E652" s="211">
        <f t="shared" si="155"/>
        <v>62.21</v>
      </c>
      <c r="F652" s="389">
        <v>52.88</v>
      </c>
      <c r="G652" s="216" t="s">
        <v>1508</v>
      </c>
      <c r="J652" s="49">
        <f t="shared" si="156"/>
        <v>2813920038</v>
      </c>
      <c r="K652" s="212">
        <f t="shared" si="157"/>
        <v>62.21</v>
      </c>
      <c r="L652" s="270">
        <v>52.88</v>
      </c>
      <c r="M652" s="270">
        <f t="shared" si="153"/>
        <v>52.88</v>
      </c>
      <c r="N652" s="270">
        <f t="shared" si="158"/>
        <v>52.878500000000003</v>
      </c>
      <c r="O652" s="249"/>
      <c r="P652" s="249"/>
      <c r="Q652" s="49">
        <v>2813120000</v>
      </c>
      <c r="R652" s="49" t="s">
        <v>1287</v>
      </c>
      <c r="S652" s="49">
        <f t="shared" si="154"/>
        <v>92.06</v>
      </c>
      <c r="T652" s="324">
        <v>93.69</v>
      </c>
      <c r="U652" s="353"/>
      <c r="X652" s="49">
        <v>2813120000</v>
      </c>
      <c r="Y652" s="49" t="s">
        <v>1287</v>
      </c>
      <c r="Z652" s="324">
        <v>93.69</v>
      </c>
      <c r="AB652" s="401">
        <v>2812800000</v>
      </c>
      <c r="AC652" t="s">
        <v>1819</v>
      </c>
      <c r="AD652" s="406">
        <v>476.57</v>
      </c>
    </row>
    <row r="653" spans="2:30">
      <c r="B653" s="210">
        <v>2813920039</v>
      </c>
      <c r="E653" s="211">
        <f t="shared" si="155"/>
        <v>88.33</v>
      </c>
      <c r="F653" s="389">
        <v>75.08</v>
      </c>
      <c r="G653" s="216" t="s">
        <v>1509</v>
      </c>
      <c r="J653" s="49">
        <f t="shared" si="156"/>
        <v>2813920039</v>
      </c>
      <c r="K653" s="212">
        <f t="shared" si="157"/>
        <v>88.33</v>
      </c>
      <c r="L653" s="270">
        <v>75.08</v>
      </c>
      <c r="M653" s="270">
        <f t="shared" si="153"/>
        <v>75.08</v>
      </c>
      <c r="N653" s="270">
        <f t="shared" si="158"/>
        <v>75.080500000000001</v>
      </c>
      <c r="O653" s="249"/>
      <c r="P653" s="249"/>
      <c r="Q653" s="49">
        <v>2813122200</v>
      </c>
      <c r="R653" s="49" t="s">
        <v>1288</v>
      </c>
      <c r="S653" s="49">
        <f t="shared" si="154"/>
        <v>7.46</v>
      </c>
      <c r="T653" s="324">
        <v>7.59</v>
      </c>
      <c r="U653" s="353"/>
      <c r="X653" s="49">
        <v>2813122200</v>
      </c>
      <c r="Y653" s="49" t="s">
        <v>1288</v>
      </c>
      <c r="Z653" s="324">
        <v>7.59</v>
      </c>
      <c r="AB653" s="401">
        <v>2812800200</v>
      </c>
      <c r="AC653" t="s">
        <v>946</v>
      </c>
      <c r="AD653" s="406">
        <v>272.23</v>
      </c>
    </row>
    <row r="654" spans="2:30">
      <c r="B654" s="210">
        <v>2813920040</v>
      </c>
      <c r="E654" s="211">
        <f t="shared" si="155"/>
        <v>118.31</v>
      </c>
      <c r="F654" s="389">
        <v>100.56</v>
      </c>
      <c r="G654" s="216" t="s">
        <v>1510</v>
      </c>
      <c r="J654" s="49">
        <f t="shared" si="156"/>
        <v>2813920040</v>
      </c>
      <c r="K654" s="212">
        <f t="shared" si="157"/>
        <v>118.31</v>
      </c>
      <c r="L654" s="270">
        <v>100.56</v>
      </c>
      <c r="M654" s="270">
        <f t="shared" si="153"/>
        <v>100.56</v>
      </c>
      <c r="N654" s="270">
        <f t="shared" si="158"/>
        <v>100.5635</v>
      </c>
      <c r="O654" s="249"/>
      <c r="P654" s="249"/>
      <c r="Q654" s="49">
        <v>2813130000</v>
      </c>
      <c r="R654" s="49" t="s">
        <v>1290</v>
      </c>
      <c r="S654" s="49">
        <f t="shared" si="154"/>
        <v>225.55</v>
      </c>
      <c r="T654" s="324">
        <v>229.54</v>
      </c>
      <c r="U654" s="353"/>
      <c r="X654" s="49">
        <v>2813130000</v>
      </c>
      <c r="Y654" s="49" t="s">
        <v>1290</v>
      </c>
      <c r="Z654" s="324">
        <v>229.54</v>
      </c>
      <c r="AB654" s="401">
        <v>2812800300</v>
      </c>
      <c r="AC654" t="s">
        <v>947</v>
      </c>
      <c r="AD654" s="406">
        <v>374.9</v>
      </c>
    </row>
    <row r="655" spans="2:30">
      <c r="B655" s="210">
        <v>2813920041</v>
      </c>
      <c r="E655" s="211">
        <f t="shared" si="155"/>
        <v>137.77000000000001</v>
      </c>
      <c r="F655" s="389">
        <v>117.1</v>
      </c>
      <c r="G655" s="216" t="s">
        <v>1511</v>
      </c>
      <c r="J655" s="49">
        <f t="shared" si="156"/>
        <v>2813920041</v>
      </c>
      <c r="K655" s="212">
        <f t="shared" si="157"/>
        <v>137.77000000000001</v>
      </c>
      <c r="L655" s="270">
        <v>117.1</v>
      </c>
      <c r="M655" s="270">
        <f t="shared" ref="M655:M718" si="159">ROUND(N655,2)</f>
        <v>117.1</v>
      </c>
      <c r="N655" s="270">
        <f t="shared" si="158"/>
        <v>117.1045</v>
      </c>
      <c r="O655" s="249"/>
      <c r="P655" s="249"/>
      <c r="Q655" s="49">
        <v>2813140000</v>
      </c>
      <c r="R655" s="49" t="s">
        <v>1291</v>
      </c>
      <c r="S655" s="49">
        <f t="shared" ref="S655:S718" si="160">VLOOKUP(Q655,$AB$13:$AD$982,3,FALSE)</f>
        <v>47.86</v>
      </c>
      <c r="T655" s="324">
        <v>48.7</v>
      </c>
      <c r="U655" s="353"/>
      <c r="X655" s="49">
        <v>2813140000</v>
      </c>
      <c r="Y655" s="49" t="s">
        <v>1291</v>
      </c>
      <c r="Z655" s="324">
        <v>48.7</v>
      </c>
      <c r="AB655" s="49">
        <v>2812800400</v>
      </c>
      <c r="AC655" s="187" t="s">
        <v>948</v>
      </c>
      <c r="AD655" s="406">
        <v>361.49</v>
      </c>
    </row>
    <row r="656" spans="2:30">
      <c r="B656" s="210">
        <v>2813920042</v>
      </c>
      <c r="E656" s="211">
        <f t="shared" si="155"/>
        <v>52.24</v>
      </c>
      <c r="F656" s="389">
        <v>44.4</v>
      </c>
      <c r="G656" s="216" t="s">
        <v>1512</v>
      </c>
      <c r="J656" s="49">
        <f t="shared" si="156"/>
        <v>2813920042</v>
      </c>
      <c r="K656" s="212">
        <f t="shared" si="157"/>
        <v>52.24</v>
      </c>
      <c r="L656" s="270">
        <v>44.4</v>
      </c>
      <c r="M656" s="270">
        <f t="shared" si="159"/>
        <v>44.4</v>
      </c>
      <c r="N656" s="270">
        <f t="shared" si="158"/>
        <v>44.404000000000003</v>
      </c>
      <c r="O656" s="249"/>
      <c r="P656" s="249"/>
      <c r="Q656" s="49">
        <v>2813200000</v>
      </c>
      <c r="R656" s="49" t="s">
        <v>1292</v>
      </c>
      <c r="S656" s="49">
        <f t="shared" si="160"/>
        <v>80.09</v>
      </c>
      <c r="T656" s="324">
        <v>81.510000000000005</v>
      </c>
      <c r="U656" s="353"/>
      <c r="X656" s="49">
        <v>2813200000</v>
      </c>
      <c r="Y656" s="49" t="s">
        <v>1292</v>
      </c>
      <c r="Z656" s="324">
        <v>81.510000000000005</v>
      </c>
      <c r="AB656" s="49">
        <v>2812800500</v>
      </c>
      <c r="AC656" s="187" t="s">
        <v>949</v>
      </c>
      <c r="AD656" s="406">
        <v>671.57</v>
      </c>
    </row>
    <row r="657" spans="2:30">
      <c r="B657" s="210">
        <v>2813920043</v>
      </c>
      <c r="E657" s="211">
        <f t="shared" si="155"/>
        <v>67.78</v>
      </c>
      <c r="F657" s="389">
        <v>57.61</v>
      </c>
      <c r="G657" s="216" t="s">
        <v>1513</v>
      </c>
      <c r="J657" s="49">
        <f t="shared" si="156"/>
        <v>2813920043</v>
      </c>
      <c r="K657" s="212">
        <f t="shared" si="157"/>
        <v>67.78</v>
      </c>
      <c r="L657" s="270">
        <v>57.61</v>
      </c>
      <c r="M657" s="270">
        <f t="shared" si="159"/>
        <v>57.61</v>
      </c>
      <c r="N657" s="270">
        <f t="shared" si="158"/>
        <v>57.613</v>
      </c>
      <c r="O657" s="249"/>
      <c r="P657" s="249"/>
      <c r="Q657" s="49">
        <v>2813200280</v>
      </c>
      <c r="R657" s="49" t="s">
        <v>1293</v>
      </c>
      <c r="S657" s="49">
        <f t="shared" si="160"/>
        <v>8.98</v>
      </c>
      <c r="T657" s="324">
        <v>9.14</v>
      </c>
      <c r="U657" s="353"/>
      <c r="X657" s="49">
        <v>2813200280</v>
      </c>
      <c r="Y657" s="49" t="s">
        <v>1293</v>
      </c>
      <c r="Z657" s="324">
        <v>9.14</v>
      </c>
      <c r="AB657" s="401">
        <v>2812800600</v>
      </c>
      <c r="AC657" t="s">
        <v>950</v>
      </c>
      <c r="AD657" s="406">
        <v>272.23</v>
      </c>
    </row>
    <row r="658" spans="2:30">
      <c r="B658" s="210">
        <v>2813920044</v>
      </c>
      <c r="E658" s="211">
        <f t="shared" si="155"/>
        <v>66.400000000000006</v>
      </c>
      <c r="F658" s="389">
        <v>56.44</v>
      </c>
      <c r="G658" s="216" t="s">
        <v>1514</v>
      </c>
      <c r="J658" s="49">
        <f t="shared" si="156"/>
        <v>2813920044</v>
      </c>
      <c r="K658" s="212">
        <f t="shared" si="157"/>
        <v>66.400000000000006</v>
      </c>
      <c r="L658" s="270">
        <v>56.44</v>
      </c>
      <c r="M658" s="270">
        <f t="shared" si="159"/>
        <v>56.44</v>
      </c>
      <c r="N658" s="270">
        <f t="shared" si="158"/>
        <v>56.440000000000005</v>
      </c>
      <c r="O658" s="249"/>
      <c r="P658" s="249"/>
      <c r="Q658" s="49">
        <v>2813200281</v>
      </c>
      <c r="R658" s="49" t="s">
        <v>1294</v>
      </c>
      <c r="S658" s="49">
        <f t="shared" si="160"/>
        <v>35.130000000000003</v>
      </c>
      <c r="T658" s="324">
        <v>35.75</v>
      </c>
      <c r="U658" s="353"/>
      <c r="X658" s="49">
        <v>2813200281</v>
      </c>
      <c r="Y658" s="49" t="s">
        <v>1294</v>
      </c>
      <c r="Z658" s="324">
        <v>35.75</v>
      </c>
      <c r="AB658" s="401">
        <v>2812803000</v>
      </c>
      <c r="AC658" t="s">
        <v>951</v>
      </c>
      <c r="AD658" s="406">
        <v>2224.88</v>
      </c>
    </row>
    <row r="659" spans="2:30">
      <c r="B659" s="210">
        <v>2813920045</v>
      </c>
      <c r="E659" s="211">
        <f t="shared" si="155"/>
        <v>176.33</v>
      </c>
      <c r="F659" s="389">
        <v>149.88</v>
      </c>
      <c r="G659" s="216" t="s">
        <v>1515</v>
      </c>
      <c r="J659" s="49">
        <f t="shared" si="156"/>
        <v>2813920045</v>
      </c>
      <c r="K659" s="212">
        <f t="shared" si="157"/>
        <v>176.33</v>
      </c>
      <c r="L659" s="270">
        <v>149.88</v>
      </c>
      <c r="M659" s="270">
        <f t="shared" si="159"/>
        <v>149.88</v>
      </c>
      <c r="N659" s="270">
        <f t="shared" si="158"/>
        <v>149.88050000000001</v>
      </c>
      <c r="O659" s="249"/>
      <c r="P659" s="249"/>
      <c r="Q659" s="49">
        <v>2813200380</v>
      </c>
      <c r="R659" s="49" t="s">
        <v>1295</v>
      </c>
      <c r="S659" s="49">
        <f t="shared" si="160"/>
        <v>12.46</v>
      </c>
      <c r="T659" s="324">
        <v>12.68</v>
      </c>
      <c r="U659" s="353"/>
      <c r="X659" s="49">
        <v>2813200380</v>
      </c>
      <c r="Y659" s="49" t="s">
        <v>1295</v>
      </c>
      <c r="Z659" s="324">
        <v>12.68</v>
      </c>
      <c r="AB659" s="401">
        <v>2812805100</v>
      </c>
      <c r="AC659" t="s">
        <v>952</v>
      </c>
      <c r="AD659" s="406">
        <v>3019.55</v>
      </c>
    </row>
    <row r="660" spans="2:30">
      <c r="B660" s="210">
        <v>2813920046</v>
      </c>
      <c r="E660" s="211">
        <f t="shared" si="155"/>
        <v>182.13</v>
      </c>
      <c r="F660" s="389">
        <v>154.81</v>
      </c>
      <c r="G660" s="216" t="s">
        <v>1516</v>
      </c>
      <c r="J660" s="49">
        <f t="shared" si="156"/>
        <v>2813920046</v>
      </c>
      <c r="K660" s="212">
        <f t="shared" si="157"/>
        <v>182.13</v>
      </c>
      <c r="L660" s="270">
        <v>154.81</v>
      </c>
      <c r="M660" s="270">
        <f t="shared" si="159"/>
        <v>154.81</v>
      </c>
      <c r="N660" s="270">
        <f t="shared" si="158"/>
        <v>154.81049999999999</v>
      </c>
      <c r="O660" s="249"/>
      <c r="P660" s="249"/>
      <c r="Q660" s="49">
        <v>2813200381</v>
      </c>
      <c r="R660" s="49" t="s">
        <v>1296</v>
      </c>
      <c r="S660" s="49">
        <f t="shared" si="160"/>
        <v>14.43</v>
      </c>
      <c r="T660" s="324">
        <v>14.68</v>
      </c>
      <c r="U660" s="353"/>
      <c r="X660" s="49">
        <v>2813200381</v>
      </c>
      <c r="Y660" s="49" t="s">
        <v>1296</v>
      </c>
      <c r="Z660" s="324">
        <v>14.68</v>
      </c>
      <c r="AB660" s="401">
        <v>2812806510</v>
      </c>
      <c r="AC660" t="s">
        <v>953</v>
      </c>
      <c r="AD660" s="406">
        <v>591.45000000000005</v>
      </c>
    </row>
    <row r="661" spans="2:30">
      <c r="B661" s="210">
        <v>2813920047</v>
      </c>
      <c r="E661" s="211">
        <f t="shared" si="155"/>
        <v>151.84</v>
      </c>
      <c r="F661" s="389">
        <v>129.06</v>
      </c>
      <c r="G661" s="216" t="s">
        <v>1517</v>
      </c>
      <c r="J661" s="49">
        <f t="shared" si="156"/>
        <v>2813920047</v>
      </c>
      <c r="K661" s="212">
        <f t="shared" si="157"/>
        <v>151.84</v>
      </c>
      <c r="L661" s="270">
        <v>129.06</v>
      </c>
      <c r="M661" s="270">
        <f t="shared" si="159"/>
        <v>129.06</v>
      </c>
      <c r="N661" s="270">
        <f t="shared" si="158"/>
        <v>129.06399999999999</v>
      </c>
      <c r="O661" s="249"/>
      <c r="P661" s="249"/>
      <c r="Q661" s="49">
        <v>2813200480</v>
      </c>
      <c r="R661" s="49" t="s">
        <v>1297</v>
      </c>
      <c r="S661" s="49">
        <f t="shared" si="160"/>
        <v>9.33</v>
      </c>
      <c r="T661" s="324">
        <v>9.5</v>
      </c>
      <c r="U661" s="353"/>
      <c r="X661" s="49">
        <v>2813200480</v>
      </c>
      <c r="Y661" s="49" t="s">
        <v>1297</v>
      </c>
      <c r="Z661" s="324">
        <v>9.5</v>
      </c>
      <c r="AB661" s="49">
        <v>2812810000</v>
      </c>
      <c r="AC661" s="49" t="s">
        <v>1820</v>
      </c>
      <c r="AD661" s="187">
        <v>1154.23</v>
      </c>
    </row>
    <row r="662" spans="2:30">
      <c r="B662" s="210">
        <v>2813920048</v>
      </c>
      <c r="E662" s="211">
        <f t="shared" si="155"/>
        <v>186.52</v>
      </c>
      <c r="F662" s="389">
        <v>158.54</v>
      </c>
      <c r="G662" s="216" t="s">
        <v>1518</v>
      </c>
      <c r="J662" s="49">
        <f t="shared" si="156"/>
        <v>2813920048</v>
      </c>
      <c r="K662" s="212">
        <f t="shared" si="157"/>
        <v>186.52</v>
      </c>
      <c r="L662" s="270">
        <v>158.54</v>
      </c>
      <c r="M662" s="270">
        <f t="shared" si="159"/>
        <v>158.54</v>
      </c>
      <c r="N662" s="270">
        <f t="shared" si="158"/>
        <v>158.542</v>
      </c>
      <c r="O662" s="249"/>
      <c r="P662" s="249"/>
      <c r="Q662" s="49">
        <v>2813200580</v>
      </c>
      <c r="R662" s="49" t="s">
        <v>1298</v>
      </c>
      <c r="S662" s="49">
        <f t="shared" si="160"/>
        <v>19.47</v>
      </c>
      <c r="T662" s="324">
        <v>19.82</v>
      </c>
      <c r="U662" s="353"/>
      <c r="X662" s="49">
        <v>2813200580</v>
      </c>
      <c r="Y662" s="49" t="s">
        <v>1298</v>
      </c>
      <c r="Z662" s="324">
        <v>19.82</v>
      </c>
      <c r="AB662" s="401">
        <v>2812810900</v>
      </c>
      <c r="AC662" t="s">
        <v>954</v>
      </c>
      <c r="AD662" s="406">
        <v>529.09</v>
      </c>
    </row>
    <row r="663" spans="2:30">
      <c r="B663" s="210">
        <v>2813920049</v>
      </c>
      <c r="E663" s="211">
        <f t="shared" si="155"/>
        <v>201.98</v>
      </c>
      <c r="F663" s="389">
        <v>171.68</v>
      </c>
      <c r="G663" s="216" t="s">
        <v>1519</v>
      </c>
      <c r="J663" s="49">
        <f t="shared" si="156"/>
        <v>2813920049</v>
      </c>
      <c r="K663" s="212">
        <f t="shared" si="157"/>
        <v>201.98</v>
      </c>
      <c r="L663" s="270">
        <v>171.68</v>
      </c>
      <c r="M663" s="270">
        <f t="shared" si="159"/>
        <v>171.68</v>
      </c>
      <c r="N663" s="270">
        <f t="shared" si="158"/>
        <v>171.68299999999999</v>
      </c>
      <c r="O663" s="249"/>
      <c r="P663" s="249"/>
      <c r="Q663" s="49">
        <v>2813200680</v>
      </c>
      <c r="R663" s="49" t="s">
        <v>1299</v>
      </c>
      <c r="S663" s="49">
        <f t="shared" si="160"/>
        <v>16.52</v>
      </c>
      <c r="T663" s="324">
        <v>16.809999999999999</v>
      </c>
      <c r="U663" s="353"/>
      <c r="X663" s="49">
        <v>2813200680</v>
      </c>
      <c r="Y663" s="49" t="s">
        <v>1299</v>
      </c>
      <c r="Z663" s="324">
        <v>16.809999999999999</v>
      </c>
      <c r="AB663" s="401">
        <v>2812812220</v>
      </c>
      <c r="AC663" t="s">
        <v>955</v>
      </c>
      <c r="AD663" s="406">
        <v>583.66999999999996</v>
      </c>
    </row>
    <row r="664" spans="2:30">
      <c r="B664" s="210">
        <v>2813930000</v>
      </c>
      <c r="E664" s="211">
        <f t="shared" si="155"/>
        <v>21.78</v>
      </c>
      <c r="F664" s="389">
        <v>18.510000000000002</v>
      </c>
      <c r="G664" s="216" t="s">
        <v>1520</v>
      </c>
      <c r="J664" s="49">
        <f t="shared" si="156"/>
        <v>2813930000</v>
      </c>
      <c r="K664" s="212">
        <f t="shared" si="157"/>
        <v>21.78</v>
      </c>
      <c r="L664" s="270">
        <v>18.510000000000002</v>
      </c>
      <c r="M664" s="270">
        <f t="shared" si="159"/>
        <v>18.510000000000002</v>
      </c>
      <c r="N664" s="270">
        <f t="shared" si="158"/>
        <v>18.513000000000002</v>
      </c>
      <c r="O664" s="249"/>
      <c r="P664" s="249"/>
      <c r="Q664" s="49">
        <v>2813201300</v>
      </c>
      <c r="R664" s="49" t="s">
        <v>1300</v>
      </c>
      <c r="S664" s="49">
        <f t="shared" si="160"/>
        <v>12.97</v>
      </c>
      <c r="T664" s="324">
        <v>13.2</v>
      </c>
      <c r="U664" s="353"/>
      <c r="X664" s="49">
        <v>2813201300</v>
      </c>
      <c r="Y664" s="49" t="s">
        <v>1300</v>
      </c>
      <c r="Z664" s="324">
        <v>13.2</v>
      </c>
      <c r="AB664" s="401">
        <v>2812815400</v>
      </c>
      <c r="AC664" t="s">
        <v>1821</v>
      </c>
      <c r="AD664" s="406">
        <v>784.23</v>
      </c>
    </row>
    <row r="665" spans="2:30">
      <c r="B665" s="210">
        <v>2813930001</v>
      </c>
      <c r="E665" s="211">
        <f t="shared" ref="E665:E728" si="161">VLOOKUP(B665,$Q$14:$U$1164,3,FALSE)</f>
        <v>28.13</v>
      </c>
      <c r="F665" s="389">
        <v>23.91</v>
      </c>
      <c r="G665" s="216" t="s">
        <v>1521</v>
      </c>
      <c r="J665" s="49">
        <f t="shared" ref="J665:J728" si="162">B665*$K$13</f>
        <v>2813930001</v>
      </c>
      <c r="K665" s="212">
        <f t="shared" ref="K665:K728" si="163">VLOOKUP(J665,$Q$14:$U$1164,3,FALSE)</f>
        <v>28.13</v>
      </c>
      <c r="L665" s="270">
        <v>23.91</v>
      </c>
      <c r="M665" s="270">
        <f t="shared" si="159"/>
        <v>23.91</v>
      </c>
      <c r="N665" s="270">
        <f t="shared" ref="N665:N728" si="164">K665*$N$13</f>
        <v>23.910499999999999</v>
      </c>
      <c r="O665" s="249"/>
      <c r="P665" s="249"/>
      <c r="Q665" s="49">
        <v>2813201780</v>
      </c>
      <c r="R665" s="49" t="s">
        <v>1301</v>
      </c>
      <c r="S665" s="49">
        <f t="shared" si="160"/>
        <v>15.18</v>
      </c>
      <c r="T665" s="324">
        <v>15.45</v>
      </c>
      <c r="U665" s="353"/>
      <c r="X665" s="49">
        <v>2813201780</v>
      </c>
      <c r="Y665" s="49" t="s">
        <v>1301</v>
      </c>
      <c r="Z665" s="324">
        <v>15.45</v>
      </c>
      <c r="AB665" s="401">
        <v>2812851000</v>
      </c>
      <c r="AC665" t="s">
        <v>957</v>
      </c>
      <c r="AD665" s="406">
        <v>299.29000000000002</v>
      </c>
    </row>
    <row r="666" spans="2:30">
      <c r="B666" s="210">
        <v>2813930002</v>
      </c>
      <c r="E666" s="211">
        <f t="shared" si="161"/>
        <v>25.14</v>
      </c>
      <c r="F666" s="389">
        <v>21.37</v>
      </c>
      <c r="G666" s="216" t="s">
        <v>1522</v>
      </c>
      <c r="J666" s="49">
        <f t="shared" si="162"/>
        <v>2813930002</v>
      </c>
      <c r="K666" s="212">
        <f t="shared" si="163"/>
        <v>25.14</v>
      </c>
      <c r="L666" s="270">
        <v>21.37</v>
      </c>
      <c r="M666" s="270">
        <f t="shared" si="159"/>
        <v>21.37</v>
      </c>
      <c r="N666" s="270">
        <f t="shared" si="164"/>
        <v>21.369</v>
      </c>
      <c r="O666" s="249"/>
      <c r="P666" s="249"/>
      <c r="Q666" s="49">
        <v>2813201980</v>
      </c>
      <c r="R666" s="49" t="s">
        <v>1302</v>
      </c>
      <c r="S666" s="49">
        <f t="shared" si="160"/>
        <v>17.18</v>
      </c>
      <c r="T666" s="324">
        <v>17.48</v>
      </c>
      <c r="U666" s="353"/>
      <c r="X666" s="49">
        <v>2813201980</v>
      </c>
      <c r="Y666" s="49" t="s">
        <v>1302</v>
      </c>
      <c r="Z666" s="324">
        <v>17.48</v>
      </c>
      <c r="AB666" s="401">
        <v>2812870700</v>
      </c>
      <c r="AC666" t="s">
        <v>958</v>
      </c>
      <c r="AD666" s="406">
        <v>611</v>
      </c>
    </row>
    <row r="667" spans="2:30">
      <c r="B667" s="210">
        <v>2813930003</v>
      </c>
      <c r="E667" s="211">
        <f t="shared" si="161"/>
        <v>35.67</v>
      </c>
      <c r="F667" s="389">
        <v>30.32</v>
      </c>
      <c r="G667" s="216" t="s">
        <v>1523</v>
      </c>
      <c r="J667" s="49">
        <f t="shared" si="162"/>
        <v>2813930003</v>
      </c>
      <c r="K667" s="212">
        <f t="shared" si="163"/>
        <v>35.67</v>
      </c>
      <c r="L667" s="270">
        <v>30.32</v>
      </c>
      <c r="M667" s="270">
        <f t="shared" si="159"/>
        <v>30.32</v>
      </c>
      <c r="N667" s="270">
        <f t="shared" si="164"/>
        <v>30.319500000000001</v>
      </c>
      <c r="O667" s="249"/>
      <c r="P667" s="249"/>
      <c r="Q667" s="49">
        <v>2813202200</v>
      </c>
      <c r="R667" s="49" t="s">
        <v>1303</v>
      </c>
      <c r="S667" s="49">
        <f t="shared" si="160"/>
        <v>11.79</v>
      </c>
      <c r="T667" s="324">
        <v>12</v>
      </c>
      <c r="U667" s="353"/>
      <c r="X667" s="49">
        <v>2813202200</v>
      </c>
      <c r="Y667" s="49" t="s">
        <v>1303</v>
      </c>
      <c r="Z667" s="324">
        <v>12</v>
      </c>
      <c r="AB667" s="401">
        <v>2812872100</v>
      </c>
      <c r="AC667" t="s">
        <v>959</v>
      </c>
      <c r="AD667" s="406">
        <v>238.17</v>
      </c>
    </row>
    <row r="668" spans="2:30">
      <c r="B668" s="210">
        <v>2813930004</v>
      </c>
      <c r="E668" s="211">
        <f t="shared" si="161"/>
        <v>43.96</v>
      </c>
      <c r="F668" s="389">
        <v>37.369999999999997</v>
      </c>
      <c r="G668" s="216" t="s">
        <v>1524</v>
      </c>
      <c r="J668" s="49">
        <f t="shared" si="162"/>
        <v>2813930004</v>
      </c>
      <c r="K668" s="212">
        <f t="shared" si="163"/>
        <v>43.96</v>
      </c>
      <c r="L668" s="270">
        <v>37.369999999999997</v>
      </c>
      <c r="M668" s="270">
        <f t="shared" si="159"/>
        <v>37.369999999999997</v>
      </c>
      <c r="N668" s="270">
        <f t="shared" si="164"/>
        <v>37.366</v>
      </c>
      <c r="O668" s="249"/>
      <c r="P668" s="249"/>
      <c r="Q668" s="49">
        <v>2813202800</v>
      </c>
      <c r="R668" s="49" t="s">
        <v>1304</v>
      </c>
      <c r="S668" s="49">
        <f t="shared" si="160"/>
        <v>15.09</v>
      </c>
      <c r="T668" s="324">
        <v>15.35</v>
      </c>
      <c r="U668" s="353"/>
      <c r="X668" s="49">
        <v>2813202800</v>
      </c>
      <c r="Y668" s="49" t="s">
        <v>1304</v>
      </c>
      <c r="Z668" s="324">
        <v>15.35</v>
      </c>
      <c r="AB668" s="401">
        <v>2812881800</v>
      </c>
      <c r="AC668" t="s">
        <v>960</v>
      </c>
      <c r="AD668" s="406">
        <v>722.97</v>
      </c>
    </row>
    <row r="669" spans="2:30">
      <c r="B669" s="210">
        <v>2813930005</v>
      </c>
      <c r="E669" s="211">
        <f t="shared" si="161"/>
        <v>21.78</v>
      </c>
      <c r="F669" s="389">
        <v>18.510000000000002</v>
      </c>
      <c r="G669" s="216" t="s">
        <v>1525</v>
      </c>
      <c r="J669" s="49">
        <f t="shared" si="162"/>
        <v>2813930005</v>
      </c>
      <c r="K669" s="212">
        <f t="shared" si="163"/>
        <v>21.78</v>
      </c>
      <c r="L669" s="270">
        <v>18.510000000000002</v>
      </c>
      <c r="M669" s="270">
        <f t="shared" si="159"/>
        <v>18.510000000000002</v>
      </c>
      <c r="N669" s="270">
        <f t="shared" si="164"/>
        <v>18.513000000000002</v>
      </c>
      <c r="O669" s="249"/>
      <c r="P669" s="249"/>
      <c r="Q669" s="49">
        <v>2813205180</v>
      </c>
      <c r="R669" s="49" t="s">
        <v>1305</v>
      </c>
      <c r="S669" s="49">
        <f t="shared" si="160"/>
        <v>106.19</v>
      </c>
      <c r="T669" s="324">
        <v>108.06</v>
      </c>
      <c r="U669" s="353"/>
      <c r="X669" s="49">
        <v>2813205180</v>
      </c>
      <c r="Y669" s="49" t="s">
        <v>1305</v>
      </c>
      <c r="Z669" s="324">
        <v>108.06</v>
      </c>
      <c r="AB669" s="401">
        <v>2813002200</v>
      </c>
      <c r="AC669" t="s">
        <v>1591</v>
      </c>
      <c r="AD669" s="406">
        <v>0.49</v>
      </c>
    </row>
    <row r="670" spans="2:30">
      <c r="B670" s="210">
        <v>2813930006</v>
      </c>
      <c r="E670" s="211">
        <f t="shared" si="161"/>
        <v>28.13</v>
      </c>
      <c r="F670" s="389">
        <v>23.91</v>
      </c>
      <c r="G670" s="216" t="s">
        <v>1526</v>
      </c>
      <c r="J670" s="49">
        <f t="shared" si="162"/>
        <v>2813930006</v>
      </c>
      <c r="K670" s="212">
        <f t="shared" si="163"/>
        <v>28.13</v>
      </c>
      <c r="L670" s="270">
        <v>23.91</v>
      </c>
      <c r="M670" s="270">
        <f t="shared" si="159"/>
        <v>23.91</v>
      </c>
      <c r="N670" s="270">
        <f t="shared" si="164"/>
        <v>23.910499999999999</v>
      </c>
      <c r="O670" s="249"/>
      <c r="P670" s="249"/>
      <c r="Q670" s="49">
        <v>2813210000</v>
      </c>
      <c r="R670" s="49" t="s">
        <v>1306</v>
      </c>
      <c r="S670" s="49">
        <f t="shared" si="160"/>
        <v>330.3</v>
      </c>
      <c r="T670" s="324">
        <v>336.15</v>
      </c>
      <c r="U670" s="353"/>
      <c r="X670" s="49">
        <v>2813210000</v>
      </c>
      <c r="Y670" s="49" t="s">
        <v>1306</v>
      </c>
      <c r="Z670" s="324">
        <v>336.15</v>
      </c>
      <c r="AB670" s="405">
        <v>2813002505</v>
      </c>
      <c r="AC670" s="49" t="s">
        <v>1252</v>
      </c>
      <c r="AD670" s="406">
        <v>0</v>
      </c>
    </row>
    <row r="671" spans="2:30">
      <c r="B671" s="210">
        <v>2813930007</v>
      </c>
      <c r="E671" s="211">
        <f t="shared" si="161"/>
        <v>25.13</v>
      </c>
      <c r="F671" s="389">
        <v>21.36</v>
      </c>
      <c r="G671" s="216" t="s">
        <v>1527</v>
      </c>
      <c r="J671" s="49">
        <f t="shared" si="162"/>
        <v>2813930007</v>
      </c>
      <c r="K671" s="212">
        <f t="shared" si="163"/>
        <v>25.13</v>
      </c>
      <c r="L671" s="270">
        <v>21.36</v>
      </c>
      <c r="M671" s="270">
        <f t="shared" si="159"/>
        <v>21.36</v>
      </c>
      <c r="N671" s="270">
        <f t="shared" si="164"/>
        <v>21.360499999999998</v>
      </c>
      <c r="O671" s="249"/>
      <c r="P671" s="249"/>
      <c r="Q671" s="49">
        <v>2813211300</v>
      </c>
      <c r="R671" s="49" t="s">
        <v>1307</v>
      </c>
      <c r="S671" s="49">
        <f t="shared" si="160"/>
        <v>13.71</v>
      </c>
      <c r="T671" s="324">
        <v>13.95</v>
      </c>
      <c r="U671" s="353"/>
      <c r="X671" s="49">
        <v>2813211300</v>
      </c>
      <c r="Y671" s="49" t="s">
        <v>1307</v>
      </c>
      <c r="Z671" s="324">
        <v>13.95</v>
      </c>
      <c r="AB671" s="49">
        <v>2813002580</v>
      </c>
      <c r="AC671" s="187" t="s">
        <v>1253</v>
      </c>
      <c r="AD671" s="406">
        <v>0</v>
      </c>
    </row>
    <row r="672" spans="2:30">
      <c r="B672" s="210">
        <v>2813930008</v>
      </c>
      <c r="E672" s="211">
        <f t="shared" si="161"/>
        <v>35.67</v>
      </c>
      <c r="F672" s="389">
        <v>30.32</v>
      </c>
      <c r="G672" s="216" t="s">
        <v>1528</v>
      </c>
      <c r="J672" s="49">
        <f t="shared" si="162"/>
        <v>2813930008</v>
      </c>
      <c r="K672" s="212">
        <f t="shared" si="163"/>
        <v>35.67</v>
      </c>
      <c r="L672" s="270">
        <v>30.32</v>
      </c>
      <c r="M672" s="270">
        <f t="shared" si="159"/>
        <v>30.32</v>
      </c>
      <c r="N672" s="270">
        <f t="shared" si="164"/>
        <v>30.319500000000001</v>
      </c>
      <c r="O672" s="249"/>
      <c r="P672" s="249"/>
      <c r="Q672" s="49">
        <v>2813211780</v>
      </c>
      <c r="R672" s="49" t="s">
        <v>1308</v>
      </c>
      <c r="S672" s="49">
        <f t="shared" si="160"/>
        <v>15.18</v>
      </c>
      <c r="T672" s="324">
        <v>15.45</v>
      </c>
      <c r="U672" s="353"/>
      <c r="X672" s="49">
        <v>2813211780</v>
      </c>
      <c r="Y672" s="49" t="s">
        <v>1308</v>
      </c>
      <c r="Z672" s="324">
        <v>15.45</v>
      </c>
      <c r="AB672" s="49">
        <v>2813002581</v>
      </c>
      <c r="AC672" s="187" t="s">
        <v>1254</v>
      </c>
      <c r="AD672" s="406">
        <v>0</v>
      </c>
    </row>
    <row r="673" spans="2:30">
      <c r="B673" s="210">
        <v>2813930009</v>
      </c>
      <c r="E673" s="211">
        <f t="shared" si="161"/>
        <v>43.96</v>
      </c>
      <c r="F673" s="389">
        <v>37.369999999999997</v>
      </c>
      <c r="G673" s="216" t="s">
        <v>1529</v>
      </c>
      <c r="J673" s="49">
        <f t="shared" si="162"/>
        <v>2813930009</v>
      </c>
      <c r="K673" s="212">
        <f t="shared" si="163"/>
        <v>43.96</v>
      </c>
      <c r="L673" s="270">
        <v>37.369999999999997</v>
      </c>
      <c r="M673" s="270">
        <f t="shared" si="159"/>
        <v>37.369999999999997</v>
      </c>
      <c r="N673" s="270">
        <f t="shared" si="164"/>
        <v>37.366</v>
      </c>
      <c r="O673" s="249"/>
      <c r="P673" s="249"/>
      <c r="Q673" s="49">
        <v>2813211980</v>
      </c>
      <c r="R673" s="49" t="s">
        <v>1309</v>
      </c>
      <c r="S673" s="49">
        <f t="shared" si="160"/>
        <v>18.84</v>
      </c>
      <c r="T673" s="324">
        <v>19.170000000000002</v>
      </c>
      <c r="U673" s="353"/>
      <c r="X673" s="49">
        <v>2813211980</v>
      </c>
      <c r="Y673" s="49" t="s">
        <v>1309</v>
      </c>
      <c r="Z673" s="324">
        <v>19.170000000000002</v>
      </c>
      <c r="AB673" s="49">
        <v>2813002582</v>
      </c>
      <c r="AC673" s="187" t="s">
        <v>1255</v>
      </c>
      <c r="AD673" s="406">
        <v>0</v>
      </c>
    </row>
    <row r="674" spans="2:30">
      <c r="B674" s="210">
        <v>2813930010</v>
      </c>
      <c r="E674" s="211">
        <f t="shared" si="161"/>
        <v>41.4</v>
      </c>
      <c r="F674" s="389">
        <v>35.19</v>
      </c>
      <c r="G674" s="216" t="s">
        <v>1530</v>
      </c>
      <c r="J674" s="49">
        <f t="shared" si="162"/>
        <v>2813930010</v>
      </c>
      <c r="K674" s="212">
        <f t="shared" si="163"/>
        <v>41.4</v>
      </c>
      <c r="L674" s="270">
        <v>35.19</v>
      </c>
      <c r="M674" s="270">
        <f t="shared" si="159"/>
        <v>35.19</v>
      </c>
      <c r="N674" s="270">
        <f t="shared" si="164"/>
        <v>35.19</v>
      </c>
      <c r="O674" s="249"/>
      <c r="P674" s="249"/>
      <c r="Q674" s="49">
        <v>2813220000</v>
      </c>
      <c r="R674" s="49" t="s">
        <v>1310</v>
      </c>
      <c r="S674" s="49">
        <f t="shared" si="160"/>
        <v>134.80000000000001</v>
      </c>
      <c r="T674" s="324">
        <v>137.18</v>
      </c>
      <c r="U674" s="353"/>
      <c r="X674" s="49">
        <v>2813220000</v>
      </c>
      <c r="Y674" s="49" t="s">
        <v>1310</v>
      </c>
      <c r="Z674" s="324">
        <v>137.18</v>
      </c>
      <c r="AB674" s="401">
        <v>2813002583</v>
      </c>
      <c r="AC674" t="s">
        <v>1256</v>
      </c>
      <c r="AD674" s="406">
        <v>0</v>
      </c>
    </row>
    <row r="675" spans="2:30">
      <c r="B675" s="210">
        <v>2813930011</v>
      </c>
      <c r="E675" s="211">
        <f t="shared" si="161"/>
        <v>23.04</v>
      </c>
      <c r="F675" s="389">
        <v>19.579999999999998</v>
      </c>
      <c r="G675" s="216" t="s">
        <v>1531</v>
      </c>
      <c r="J675" s="49">
        <f t="shared" si="162"/>
        <v>2813930011</v>
      </c>
      <c r="K675" s="212">
        <f t="shared" si="163"/>
        <v>23.04</v>
      </c>
      <c r="L675" s="270">
        <v>19.579999999999998</v>
      </c>
      <c r="M675" s="270">
        <f t="shared" si="159"/>
        <v>19.579999999999998</v>
      </c>
      <c r="N675" s="270">
        <f t="shared" si="164"/>
        <v>19.584</v>
      </c>
      <c r="O675" s="249"/>
      <c r="P675" s="249"/>
      <c r="Q675" s="49">
        <v>2813222800</v>
      </c>
      <c r="R675" s="49" t="s">
        <v>1311</v>
      </c>
      <c r="S675" s="49">
        <f t="shared" si="160"/>
        <v>7.84</v>
      </c>
      <c r="T675" s="324">
        <v>7.98</v>
      </c>
      <c r="U675" s="353"/>
      <c r="X675" s="49">
        <v>2813222800</v>
      </c>
      <c r="Y675" s="49" t="s">
        <v>1311</v>
      </c>
      <c r="Z675" s="324">
        <v>7.98</v>
      </c>
      <c r="AB675" s="401">
        <v>2813002680</v>
      </c>
      <c r="AC675" t="s">
        <v>1257</v>
      </c>
      <c r="AD675" s="406">
        <v>0</v>
      </c>
    </row>
    <row r="676" spans="2:30">
      <c r="B676" s="210">
        <v>2813930012</v>
      </c>
      <c r="E676" s="211">
        <f t="shared" si="161"/>
        <v>30.86</v>
      </c>
      <c r="F676" s="389">
        <v>26.23</v>
      </c>
      <c r="G676" s="216" t="s">
        <v>1532</v>
      </c>
      <c r="J676" s="49">
        <f t="shared" si="162"/>
        <v>2813930012</v>
      </c>
      <c r="K676" s="212">
        <f t="shared" si="163"/>
        <v>30.86</v>
      </c>
      <c r="L676" s="270">
        <v>26.23</v>
      </c>
      <c r="M676" s="270">
        <f t="shared" si="159"/>
        <v>26.23</v>
      </c>
      <c r="N676" s="270">
        <f t="shared" si="164"/>
        <v>26.230999999999998</v>
      </c>
      <c r="O676" s="249"/>
      <c r="P676" s="249"/>
      <c r="Q676" s="49">
        <v>2813230000</v>
      </c>
      <c r="R676" s="49" t="s">
        <v>1312</v>
      </c>
      <c r="S676" s="49">
        <f t="shared" si="160"/>
        <v>294.94</v>
      </c>
      <c r="T676" s="324">
        <v>300.16000000000003</v>
      </c>
      <c r="U676" s="353"/>
      <c r="X676" s="49">
        <v>2813230000</v>
      </c>
      <c r="Y676" s="49" t="s">
        <v>1312</v>
      </c>
      <c r="Z676" s="324">
        <v>300.16000000000003</v>
      </c>
      <c r="AB676" s="401">
        <v>2813002681</v>
      </c>
      <c r="AC676" t="s">
        <v>1822</v>
      </c>
      <c r="AD676" s="406">
        <v>0</v>
      </c>
    </row>
    <row r="677" spans="2:30">
      <c r="B677" s="210">
        <v>2813930013</v>
      </c>
      <c r="E677" s="211">
        <f t="shared" si="161"/>
        <v>32.04</v>
      </c>
      <c r="F677" s="389">
        <v>27.23</v>
      </c>
      <c r="G677" s="216" t="s">
        <v>1533</v>
      </c>
      <c r="J677" s="49">
        <f t="shared" si="162"/>
        <v>2813930013</v>
      </c>
      <c r="K677" s="212">
        <f t="shared" si="163"/>
        <v>32.04</v>
      </c>
      <c r="L677" s="270">
        <v>27.23</v>
      </c>
      <c r="M677" s="270">
        <f t="shared" si="159"/>
        <v>27.23</v>
      </c>
      <c r="N677" s="270">
        <f t="shared" si="164"/>
        <v>27.233999999999998</v>
      </c>
      <c r="O677" s="249"/>
      <c r="P677" s="249"/>
      <c r="Q677" s="49">
        <v>2813240000</v>
      </c>
      <c r="R677" s="49" t="s">
        <v>1313</v>
      </c>
      <c r="S677" s="49">
        <f t="shared" si="160"/>
        <v>50.38</v>
      </c>
      <c r="T677" s="324">
        <v>51.27</v>
      </c>
      <c r="U677" s="353"/>
      <c r="X677" s="49">
        <v>2813240000</v>
      </c>
      <c r="Y677" s="49" t="s">
        <v>1313</v>
      </c>
      <c r="Z677" s="324">
        <v>51.27</v>
      </c>
      <c r="AB677" s="405">
        <v>2813002682</v>
      </c>
      <c r="AC677" s="49" t="s">
        <v>1259</v>
      </c>
      <c r="AD677" s="406">
        <v>0</v>
      </c>
    </row>
    <row r="678" spans="2:30">
      <c r="B678" s="210">
        <v>2813930014</v>
      </c>
      <c r="E678" s="211">
        <f t="shared" si="161"/>
        <v>45.78</v>
      </c>
      <c r="F678" s="389">
        <v>38.909999999999997</v>
      </c>
      <c r="G678" s="216" t="s">
        <v>1534</v>
      </c>
      <c r="J678" s="49">
        <f t="shared" si="162"/>
        <v>2813930014</v>
      </c>
      <c r="K678" s="212">
        <f t="shared" si="163"/>
        <v>45.78</v>
      </c>
      <c r="L678" s="270">
        <v>38.909999999999997</v>
      </c>
      <c r="M678" s="270">
        <f t="shared" si="159"/>
        <v>38.909999999999997</v>
      </c>
      <c r="N678" s="270">
        <f t="shared" si="164"/>
        <v>38.912999999999997</v>
      </c>
      <c r="O678" s="249"/>
      <c r="P678" s="249"/>
      <c r="Q678" s="49">
        <v>2813300000</v>
      </c>
      <c r="R678" s="49" t="s">
        <v>1314</v>
      </c>
      <c r="S678" s="49">
        <f t="shared" si="160"/>
        <v>107.89</v>
      </c>
      <c r="T678" s="324">
        <v>109.8</v>
      </c>
      <c r="U678" s="353"/>
      <c r="X678" s="49">
        <v>2813300000</v>
      </c>
      <c r="Y678" s="49" t="s">
        <v>1314</v>
      </c>
      <c r="Z678" s="324">
        <v>109.8</v>
      </c>
      <c r="AB678" s="405">
        <v>2813002700</v>
      </c>
      <c r="AC678" s="49" t="s">
        <v>1260</v>
      </c>
      <c r="AD678" s="406">
        <v>0</v>
      </c>
    </row>
    <row r="679" spans="2:30">
      <c r="B679" s="210">
        <v>2813930015</v>
      </c>
      <c r="E679" s="211">
        <f t="shared" si="161"/>
        <v>31.43</v>
      </c>
      <c r="F679" s="389">
        <v>26.72</v>
      </c>
      <c r="G679" s="216" t="s">
        <v>1535</v>
      </c>
      <c r="J679" s="49">
        <f t="shared" si="162"/>
        <v>2813930015</v>
      </c>
      <c r="K679" s="212">
        <f t="shared" si="163"/>
        <v>31.43</v>
      </c>
      <c r="L679" s="270">
        <v>26.72</v>
      </c>
      <c r="M679" s="270">
        <f t="shared" si="159"/>
        <v>26.72</v>
      </c>
      <c r="N679" s="270">
        <f t="shared" si="164"/>
        <v>26.715499999999999</v>
      </c>
      <c r="O679" s="249"/>
      <c r="P679" s="249"/>
      <c r="Q679" s="49">
        <v>2813300280</v>
      </c>
      <c r="R679" s="49" t="s">
        <v>1315</v>
      </c>
      <c r="S679" s="49">
        <f t="shared" si="160"/>
        <v>10.7</v>
      </c>
      <c r="T679" s="324">
        <v>10.89</v>
      </c>
      <c r="U679" s="353"/>
      <c r="X679" s="49">
        <v>2813300280</v>
      </c>
      <c r="Y679" s="49" t="s">
        <v>1315</v>
      </c>
      <c r="Z679" s="324">
        <v>10.89</v>
      </c>
      <c r="AB679" s="405">
        <v>2813002701</v>
      </c>
      <c r="AC679" s="49" t="s">
        <v>1261</v>
      </c>
      <c r="AD679" s="406">
        <v>0</v>
      </c>
    </row>
    <row r="680" spans="2:30">
      <c r="B680" s="210">
        <v>2813930016</v>
      </c>
      <c r="E680" s="211">
        <f t="shared" si="161"/>
        <v>66.72</v>
      </c>
      <c r="F680" s="389">
        <v>56.71</v>
      </c>
      <c r="G680" s="216" t="s">
        <v>1536</v>
      </c>
      <c r="J680" s="49">
        <f t="shared" si="162"/>
        <v>2813930016</v>
      </c>
      <c r="K680" s="212">
        <f t="shared" si="163"/>
        <v>66.72</v>
      </c>
      <c r="L680" s="270">
        <v>56.71</v>
      </c>
      <c r="M680" s="270">
        <f t="shared" si="159"/>
        <v>56.71</v>
      </c>
      <c r="N680" s="270">
        <f t="shared" si="164"/>
        <v>56.711999999999996</v>
      </c>
      <c r="O680" s="249"/>
      <c r="P680" s="249"/>
      <c r="Q680" s="49">
        <v>2813300281</v>
      </c>
      <c r="R680" s="49" t="s">
        <v>1316</v>
      </c>
      <c r="S680" s="49">
        <f t="shared" si="160"/>
        <v>37.32</v>
      </c>
      <c r="T680" s="324">
        <v>37.979999999999997</v>
      </c>
      <c r="U680" s="353"/>
      <c r="X680" s="49">
        <v>2813300281</v>
      </c>
      <c r="Y680" s="49" t="s">
        <v>1316</v>
      </c>
      <c r="Z680" s="324">
        <v>37.979999999999997</v>
      </c>
      <c r="AB680" s="405">
        <v>2813002702</v>
      </c>
      <c r="AC680" s="49" t="s">
        <v>1262</v>
      </c>
      <c r="AD680" s="406">
        <v>0</v>
      </c>
    </row>
    <row r="681" spans="2:30">
      <c r="B681" s="210">
        <v>2813930017</v>
      </c>
      <c r="E681" s="211">
        <f t="shared" si="161"/>
        <v>45.57</v>
      </c>
      <c r="F681" s="389">
        <v>38.729999999999997</v>
      </c>
      <c r="G681" s="216" t="s">
        <v>1537</v>
      </c>
      <c r="J681" s="49">
        <f t="shared" si="162"/>
        <v>2813930017</v>
      </c>
      <c r="K681" s="212">
        <f t="shared" si="163"/>
        <v>45.57</v>
      </c>
      <c r="L681" s="270">
        <v>38.729999999999997</v>
      </c>
      <c r="M681" s="270">
        <f t="shared" si="159"/>
        <v>38.729999999999997</v>
      </c>
      <c r="N681" s="270">
        <f t="shared" si="164"/>
        <v>38.734499999999997</v>
      </c>
      <c r="O681" s="249"/>
      <c r="P681" s="249"/>
      <c r="Q681" s="49">
        <v>2813300380</v>
      </c>
      <c r="R681" s="49" t="s">
        <v>1317</v>
      </c>
      <c r="S681" s="49">
        <f t="shared" si="160"/>
        <v>14.54</v>
      </c>
      <c r="T681" s="324">
        <v>14.8</v>
      </c>
      <c r="U681" s="353"/>
      <c r="X681" s="49">
        <v>2813300380</v>
      </c>
      <c r="Y681" s="49" t="s">
        <v>1317</v>
      </c>
      <c r="Z681" s="324">
        <v>14.8</v>
      </c>
      <c r="AB681" s="49">
        <v>2813004000</v>
      </c>
      <c r="AC681" s="187" t="s">
        <v>1263</v>
      </c>
      <c r="AD681" s="406">
        <v>64.599999999999994</v>
      </c>
    </row>
    <row r="682" spans="2:30">
      <c r="B682" s="210">
        <v>2813930018</v>
      </c>
      <c r="E682" s="211">
        <f t="shared" si="161"/>
        <v>92.38</v>
      </c>
      <c r="F682" s="389">
        <v>78.52</v>
      </c>
      <c r="G682" s="216" t="s">
        <v>1538</v>
      </c>
      <c r="J682" s="49">
        <f t="shared" si="162"/>
        <v>2813930018</v>
      </c>
      <c r="K682" s="212">
        <f t="shared" si="163"/>
        <v>92.38</v>
      </c>
      <c r="L682" s="270">
        <v>78.52</v>
      </c>
      <c r="M682" s="270">
        <f t="shared" si="159"/>
        <v>78.52</v>
      </c>
      <c r="N682" s="270">
        <f t="shared" si="164"/>
        <v>78.522999999999996</v>
      </c>
      <c r="O682" s="249"/>
      <c r="P682" s="249"/>
      <c r="Q682" s="49">
        <v>2813300480</v>
      </c>
      <c r="R682" s="49" t="s">
        <v>1318</v>
      </c>
      <c r="S682" s="49">
        <f t="shared" si="160"/>
        <v>11.07</v>
      </c>
      <c r="T682" s="324">
        <v>11.27</v>
      </c>
      <c r="U682" s="353"/>
      <c r="X682" s="49">
        <v>2813300480</v>
      </c>
      <c r="Y682" s="49" t="s">
        <v>1318</v>
      </c>
      <c r="Z682" s="324">
        <v>11.27</v>
      </c>
      <c r="AB682" s="49">
        <v>2813014000</v>
      </c>
      <c r="AC682" s="187" t="s">
        <v>1592</v>
      </c>
      <c r="AD682" s="406">
        <v>44.26</v>
      </c>
    </row>
    <row r="683" spans="2:30">
      <c r="B683" s="210">
        <v>2813930019</v>
      </c>
      <c r="E683" s="211">
        <f t="shared" si="161"/>
        <v>63.54</v>
      </c>
      <c r="F683" s="389">
        <v>54.01</v>
      </c>
      <c r="G683" s="216" t="s">
        <v>1539</v>
      </c>
      <c r="J683" s="49">
        <f t="shared" si="162"/>
        <v>2813930019</v>
      </c>
      <c r="K683" s="212">
        <f t="shared" si="163"/>
        <v>63.54</v>
      </c>
      <c r="L683" s="270">
        <v>54.01</v>
      </c>
      <c r="M683" s="270">
        <f t="shared" si="159"/>
        <v>54.01</v>
      </c>
      <c r="N683" s="270">
        <f t="shared" si="164"/>
        <v>54.009</v>
      </c>
      <c r="O683" s="249"/>
      <c r="P683" s="249"/>
      <c r="Q683" s="49">
        <v>2813300580</v>
      </c>
      <c r="R683" s="49" t="s">
        <v>1319</v>
      </c>
      <c r="S683" s="49">
        <f t="shared" si="160"/>
        <v>19.79</v>
      </c>
      <c r="T683" s="324">
        <v>20.14</v>
      </c>
      <c r="U683" s="353"/>
      <c r="X683" s="49">
        <v>2813300580</v>
      </c>
      <c r="Y683" s="49" t="s">
        <v>1319</v>
      </c>
      <c r="Z683" s="324">
        <v>20.14</v>
      </c>
      <c r="AB683" s="49">
        <v>2813024000</v>
      </c>
      <c r="AC683" s="187" t="s">
        <v>1265</v>
      </c>
      <c r="AD683" s="406">
        <v>175.72</v>
      </c>
    </row>
    <row r="684" spans="2:30">
      <c r="B684" s="210">
        <v>2813930020</v>
      </c>
      <c r="E684" s="211">
        <f t="shared" si="161"/>
        <v>126.32</v>
      </c>
      <c r="F684" s="389">
        <v>107.37</v>
      </c>
      <c r="G684" s="216" t="s">
        <v>1540</v>
      </c>
      <c r="J684" s="49">
        <f t="shared" si="162"/>
        <v>2813930020</v>
      </c>
      <c r="K684" s="212">
        <f t="shared" si="163"/>
        <v>126.32</v>
      </c>
      <c r="L684" s="270">
        <v>107.37</v>
      </c>
      <c r="M684" s="270">
        <f t="shared" si="159"/>
        <v>107.37</v>
      </c>
      <c r="N684" s="270">
        <f t="shared" si="164"/>
        <v>107.37199999999999</v>
      </c>
      <c r="O684" s="249"/>
      <c r="P684" s="249"/>
      <c r="Q684" s="49">
        <v>2813300680</v>
      </c>
      <c r="R684" s="49" t="s">
        <v>1320</v>
      </c>
      <c r="S684" s="49">
        <f t="shared" si="160"/>
        <v>24.42</v>
      </c>
      <c r="T684" s="324">
        <v>24.85</v>
      </c>
      <c r="U684" s="353"/>
      <c r="X684" s="49">
        <v>2813300680</v>
      </c>
      <c r="Y684" s="49" t="s">
        <v>1320</v>
      </c>
      <c r="Z684" s="324">
        <v>24.85</v>
      </c>
      <c r="AB684" s="49">
        <v>2813034000</v>
      </c>
      <c r="AC684" s="187" t="s">
        <v>1266</v>
      </c>
      <c r="AD684" s="406">
        <v>43.65</v>
      </c>
    </row>
    <row r="685" spans="2:30">
      <c r="B685" s="210">
        <v>2813930021</v>
      </c>
      <c r="E685" s="211">
        <f t="shared" si="161"/>
        <v>56.93</v>
      </c>
      <c r="F685" s="389">
        <v>48.39</v>
      </c>
      <c r="G685" s="216" t="s">
        <v>1541</v>
      </c>
      <c r="J685" s="49">
        <f t="shared" si="162"/>
        <v>2813930021</v>
      </c>
      <c r="K685" s="212">
        <f t="shared" si="163"/>
        <v>56.93</v>
      </c>
      <c r="L685" s="270">
        <v>48.39</v>
      </c>
      <c r="M685" s="270">
        <f t="shared" si="159"/>
        <v>48.39</v>
      </c>
      <c r="N685" s="270">
        <f t="shared" si="164"/>
        <v>48.390499999999996</v>
      </c>
      <c r="O685" s="249"/>
      <c r="P685" s="249"/>
      <c r="Q685" s="49">
        <v>2813301300</v>
      </c>
      <c r="R685" s="49" t="s">
        <v>1321</v>
      </c>
      <c r="S685" s="49">
        <f t="shared" si="160"/>
        <v>20.03</v>
      </c>
      <c r="T685" s="324">
        <v>20.39</v>
      </c>
      <c r="U685" s="353"/>
      <c r="X685" s="49">
        <v>2813301300</v>
      </c>
      <c r="Y685" s="49" t="s">
        <v>1321</v>
      </c>
      <c r="Z685" s="324">
        <v>20.39</v>
      </c>
      <c r="AB685" s="49">
        <v>2813044000</v>
      </c>
      <c r="AC685" s="187" t="s">
        <v>1823</v>
      </c>
      <c r="AD685" s="406">
        <v>1.55</v>
      </c>
    </row>
    <row r="686" spans="2:30">
      <c r="B686" s="210">
        <v>2813930022</v>
      </c>
      <c r="E686" s="211">
        <f t="shared" si="161"/>
        <v>36.79</v>
      </c>
      <c r="F686" s="389">
        <v>31.27</v>
      </c>
      <c r="G686" s="216" t="s">
        <v>1542</v>
      </c>
      <c r="J686" s="49">
        <f t="shared" si="162"/>
        <v>2813930022</v>
      </c>
      <c r="K686" s="212">
        <f t="shared" si="163"/>
        <v>36.79</v>
      </c>
      <c r="L686" s="270">
        <v>31.27</v>
      </c>
      <c r="M686" s="270">
        <f t="shared" si="159"/>
        <v>31.27</v>
      </c>
      <c r="N686" s="270">
        <f t="shared" si="164"/>
        <v>31.2715</v>
      </c>
      <c r="O686" s="249"/>
      <c r="P686" s="249"/>
      <c r="Q686" s="49">
        <v>2813301780</v>
      </c>
      <c r="R686" s="49" t="s">
        <v>1322</v>
      </c>
      <c r="S686" s="49">
        <f t="shared" si="160"/>
        <v>16.93</v>
      </c>
      <c r="T686" s="324">
        <v>17.23</v>
      </c>
      <c r="U686" s="353"/>
      <c r="X686" s="49">
        <v>2813301780</v>
      </c>
      <c r="Y686" s="49" t="s">
        <v>1322</v>
      </c>
      <c r="Z686" s="324">
        <v>17.23</v>
      </c>
      <c r="AB686" s="49">
        <v>2813054000</v>
      </c>
      <c r="AC686" s="187" t="s">
        <v>1268</v>
      </c>
      <c r="AD686" s="406">
        <v>181.37</v>
      </c>
    </row>
    <row r="687" spans="2:30">
      <c r="B687" s="210">
        <v>2813930023</v>
      </c>
      <c r="E687" s="211">
        <f t="shared" si="161"/>
        <v>75.900000000000006</v>
      </c>
      <c r="F687" s="389">
        <v>64.52</v>
      </c>
      <c r="G687" s="216" t="s">
        <v>1543</v>
      </c>
      <c r="J687" s="49">
        <f t="shared" si="162"/>
        <v>2813930023</v>
      </c>
      <c r="K687" s="212">
        <f t="shared" si="163"/>
        <v>75.900000000000006</v>
      </c>
      <c r="L687" s="270">
        <v>64.52</v>
      </c>
      <c r="M687" s="270">
        <f t="shared" si="159"/>
        <v>64.52</v>
      </c>
      <c r="N687" s="270">
        <f t="shared" si="164"/>
        <v>64.515000000000001</v>
      </c>
      <c r="O687" s="249"/>
      <c r="P687" s="249"/>
      <c r="Q687" s="49">
        <v>2813301980</v>
      </c>
      <c r="R687" s="49" t="s">
        <v>1323</v>
      </c>
      <c r="S687" s="49">
        <f t="shared" si="160"/>
        <v>24.3</v>
      </c>
      <c r="T687" s="324">
        <v>24.73</v>
      </c>
      <c r="U687" s="353"/>
      <c r="X687" s="49">
        <v>2813301980</v>
      </c>
      <c r="Y687" s="49" t="s">
        <v>1323</v>
      </c>
      <c r="Z687" s="324">
        <v>24.73</v>
      </c>
      <c r="AB687" s="49">
        <v>2813064000</v>
      </c>
      <c r="AC687" s="187" t="s">
        <v>1269</v>
      </c>
      <c r="AD687" s="406">
        <v>26.39</v>
      </c>
    </row>
    <row r="688" spans="2:30">
      <c r="B688" s="210">
        <v>2813930024</v>
      </c>
      <c r="E688" s="211">
        <f t="shared" si="161"/>
        <v>61.13</v>
      </c>
      <c r="F688" s="389">
        <v>51.96</v>
      </c>
      <c r="G688" s="216" t="s">
        <v>1544</v>
      </c>
      <c r="J688" s="49">
        <f t="shared" si="162"/>
        <v>2813930024</v>
      </c>
      <c r="K688" s="212">
        <f t="shared" si="163"/>
        <v>61.13</v>
      </c>
      <c r="L688" s="270">
        <v>51.96</v>
      </c>
      <c r="M688" s="270">
        <f t="shared" si="159"/>
        <v>51.96</v>
      </c>
      <c r="N688" s="270">
        <f t="shared" si="164"/>
        <v>51.960500000000003</v>
      </c>
      <c r="O688" s="249"/>
      <c r="P688" s="249"/>
      <c r="Q688" s="49">
        <v>2813302200</v>
      </c>
      <c r="R688" s="49" t="s">
        <v>1324</v>
      </c>
      <c r="S688" s="49">
        <f t="shared" si="160"/>
        <v>16.16</v>
      </c>
      <c r="T688" s="324">
        <v>16.440000000000001</v>
      </c>
      <c r="U688" s="353"/>
      <c r="X688" s="49">
        <v>2813302200</v>
      </c>
      <c r="Y688" s="49" t="s">
        <v>1324</v>
      </c>
      <c r="Z688" s="324">
        <v>16.440000000000001</v>
      </c>
      <c r="AB688" s="401">
        <v>2813074000</v>
      </c>
      <c r="AC688" t="s">
        <v>1270</v>
      </c>
      <c r="AD688" s="406">
        <v>31.22</v>
      </c>
    </row>
    <row r="689" spans="2:30">
      <c r="B689" s="210">
        <v>2813930025</v>
      </c>
      <c r="E689" s="211">
        <f t="shared" si="161"/>
        <v>121.62</v>
      </c>
      <c r="F689" s="389">
        <v>103.38</v>
      </c>
      <c r="G689" s="216" t="s">
        <v>1545</v>
      </c>
      <c r="J689" s="49">
        <f t="shared" si="162"/>
        <v>2813930025</v>
      </c>
      <c r="K689" s="212">
        <f t="shared" si="163"/>
        <v>121.62</v>
      </c>
      <c r="L689" s="270">
        <v>103.38</v>
      </c>
      <c r="M689" s="270">
        <f t="shared" si="159"/>
        <v>103.38</v>
      </c>
      <c r="N689" s="270">
        <f t="shared" si="164"/>
        <v>103.377</v>
      </c>
      <c r="O689" s="249"/>
      <c r="P689" s="249"/>
      <c r="Q689" s="49">
        <v>2813302800</v>
      </c>
      <c r="R689" s="49" t="s">
        <v>1325</v>
      </c>
      <c r="S689" s="49">
        <f t="shared" si="160"/>
        <v>15.09</v>
      </c>
      <c r="T689" s="324">
        <v>15.35</v>
      </c>
      <c r="U689" s="353"/>
      <c r="X689" s="49">
        <v>2813302800</v>
      </c>
      <c r="Y689" s="49" t="s">
        <v>1325</v>
      </c>
      <c r="Z689" s="324">
        <v>15.35</v>
      </c>
      <c r="AB689" s="401">
        <v>2813100000</v>
      </c>
      <c r="AC689" t="s">
        <v>1824</v>
      </c>
      <c r="AD689" s="406">
        <v>54.57</v>
      </c>
    </row>
    <row r="690" spans="2:30">
      <c r="B690" s="210">
        <v>2813930026</v>
      </c>
      <c r="E690" s="211">
        <f t="shared" si="161"/>
        <v>86.67</v>
      </c>
      <c r="F690" s="389">
        <v>73.67</v>
      </c>
      <c r="G690" s="216" t="s">
        <v>1546</v>
      </c>
      <c r="J690" s="49">
        <f t="shared" si="162"/>
        <v>2813930026</v>
      </c>
      <c r="K690" s="212">
        <f t="shared" si="163"/>
        <v>86.67</v>
      </c>
      <c r="L690" s="270">
        <v>73.67</v>
      </c>
      <c r="M690" s="270">
        <f t="shared" si="159"/>
        <v>73.67</v>
      </c>
      <c r="N690" s="270">
        <f t="shared" si="164"/>
        <v>73.669499999999999</v>
      </c>
      <c r="O690" s="249"/>
      <c r="P690" s="249"/>
      <c r="Q690" s="49">
        <v>2813305180</v>
      </c>
      <c r="R690" s="49" t="s">
        <v>1326</v>
      </c>
      <c r="S690" s="49">
        <f t="shared" si="160"/>
        <v>110.19</v>
      </c>
      <c r="T690" s="324">
        <v>112.14</v>
      </c>
      <c r="U690" s="353"/>
      <c r="X690" s="49">
        <v>2813305180</v>
      </c>
      <c r="Y690" s="49" t="s">
        <v>1326</v>
      </c>
      <c r="Z690" s="324">
        <v>112.14</v>
      </c>
      <c r="AB690" s="401">
        <v>2813100280</v>
      </c>
      <c r="AC690" t="s">
        <v>1272</v>
      </c>
      <c r="AD690" s="406">
        <v>7.05</v>
      </c>
    </row>
    <row r="691" spans="2:30">
      <c r="B691" s="210">
        <v>2813930027</v>
      </c>
      <c r="E691" s="211">
        <f t="shared" si="161"/>
        <v>172.71</v>
      </c>
      <c r="F691" s="389">
        <v>146.80000000000001</v>
      </c>
      <c r="G691" s="216" t="s">
        <v>1547</v>
      </c>
      <c r="J691" s="49">
        <f t="shared" si="162"/>
        <v>2813930027</v>
      </c>
      <c r="K691" s="212">
        <f t="shared" si="163"/>
        <v>172.71</v>
      </c>
      <c r="L691" s="270">
        <v>146.80000000000001</v>
      </c>
      <c r="M691" s="270">
        <f t="shared" si="159"/>
        <v>146.80000000000001</v>
      </c>
      <c r="N691" s="270">
        <f t="shared" si="164"/>
        <v>146.80350000000001</v>
      </c>
      <c r="O691" s="249"/>
      <c r="P691" s="249"/>
      <c r="Q691" s="49">
        <v>2813310000</v>
      </c>
      <c r="R691" s="49" t="s">
        <v>1327</v>
      </c>
      <c r="S691" s="49">
        <f t="shared" si="160"/>
        <v>447.79</v>
      </c>
      <c r="T691" s="324">
        <v>455.71</v>
      </c>
      <c r="U691" s="353"/>
      <c r="X691" s="49">
        <v>2813310000</v>
      </c>
      <c r="Y691" s="49" t="s">
        <v>1327</v>
      </c>
      <c r="Z691" s="324">
        <v>455.71</v>
      </c>
      <c r="AB691" s="405">
        <v>2813100281</v>
      </c>
      <c r="AC691" s="49" t="s">
        <v>1273</v>
      </c>
      <c r="AD691" s="406">
        <v>32.79</v>
      </c>
    </row>
    <row r="692" spans="2:30">
      <c r="B692" s="210">
        <v>2813930028</v>
      </c>
      <c r="E692" s="211">
        <f t="shared" si="161"/>
        <v>153.54</v>
      </c>
      <c r="F692" s="389">
        <v>130.51</v>
      </c>
      <c r="G692" s="216" t="s">
        <v>1548</v>
      </c>
      <c r="J692" s="49">
        <f t="shared" si="162"/>
        <v>2813930028</v>
      </c>
      <c r="K692" s="212">
        <f t="shared" si="163"/>
        <v>153.54</v>
      </c>
      <c r="L692" s="270">
        <v>130.51</v>
      </c>
      <c r="M692" s="270">
        <f t="shared" si="159"/>
        <v>130.51</v>
      </c>
      <c r="N692" s="270">
        <f t="shared" si="164"/>
        <v>130.50899999999999</v>
      </c>
      <c r="O692" s="249"/>
      <c r="P692" s="249"/>
      <c r="Q692" s="49">
        <v>2813310381</v>
      </c>
      <c r="R692" s="49" t="s">
        <v>1328</v>
      </c>
      <c r="S692" s="49">
        <f t="shared" si="160"/>
        <v>47.67</v>
      </c>
      <c r="T692" s="324">
        <v>48.52</v>
      </c>
      <c r="U692" s="353"/>
      <c r="X692" s="49">
        <v>2813310381</v>
      </c>
      <c r="Y692" s="49" t="s">
        <v>1328</v>
      </c>
      <c r="Z692" s="324">
        <v>48.52</v>
      </c>
      <c r="AB692" s="401">
        <v>2813100380</v>
      </c>
      <c r="AC692" t="s">
        <v>1825</v>
      </c>
      <c r="AD692" s="406">
        <v>7.01</v>
      </c>
    </row>
    <row r="693" spans="2:30">
      <c r="B693" s="210">
        <v>2813930029</v>
      </c>
      <c r="E693" s="211">
        <f t="shared" si="161"/>
        <v>306.54000000000002</v>
      </c>
      <c r="F693" s="389">
        <v>260.56</v>
      </c>
      <c r="G693" s="216" t="s">
        <v>1549</v>
      </c>
      <c r="J693" s="49">
        <f t="shared" si="162"/>
        <v>2813930029</v>
      </c>
      <c r="K693" s="212">
        <f t="shared" si="163"/>
        <v>306.54000000000002</v>
      </c>
      <c r="L693" s="270">
        <v>260.56</v>
      </c>
      <c r="M693" s="270">
        <f t="shared" si="159"/>
        <v>260.56</v>
      </c>
      <c r="N693" s="270">
        <f t="shared" si="164"/>
        <v>260.55900000000003</v>
      </c>
      <c r="O693" s="249"/>
      <c r="P693" s="249"/>
      <c r="Q693" s="49">
        <v>2813310780</v>
      </c>
      <c r="R693" s="49" t="s">
        <v>1329</v>
      </c>
      <c r="S693" s="49">
        <f t="shared" si="160"/>
        <v>22.97</v>
      </c>
      <c r="T693" s="324">
        <v>23.38</v>
      </c>
      <c r="U693" s="353"/>
      <c r="X693" s="49">
        <v>2813310780</v>
      </c>
      <c r="Y693" s="49" t="s">
        <v>1329</v>
      </c>
      <c r="Z693" s="324">
        <v>23.38</v>
      </c>
      <c r="AB693" s="401">
        <v>2813100381</v>
      </c>
      <c r="AC693" t="s">
        <v>1826</v>
      </c>
      <c r="AD693" s="406">
        <v>28.42</v>
      </c>
    </row>
    <row r="694" spans="2:30">
      <c r="B694" s="210">
        <v>2813930030</v>
      </c>
      <c r="E694" s="211">
        <f t="shared" si="161"/>
        <v>132.15</v>
      </c>
      <c r="F694" s="389">
        <v>112.33</v>
      </c>
      <c r="G694" s="216" t="s">
        <v>1550</v>
      </c>
      <c r="J694" s="49">
        <f t="shared" si="162"/>
        <v>2813930030</v>
      </c>
      <c r="K694" s="212">
        <f t="shared" si="163"/>
        <v>132.15</v>
      </c>
      <c r="L694" s="270">
        <v>112.33</v>
      </c>
      <c r="M694" s="270">
        <f t="shared" si="159"/>
        <v>112.33</v>
      </c>
      <c r="N694" s="270">
        <f t="shared" si="164"/>
        <v>112.3275</v>
      </c>
      <c r="O694" s="249"/>
      <c r="P694" s="249"/>
      <c r="Q694" s="49">
        <v>2813311300</v>
      </c>
      <c r="R694" s="49" t="s">
        <v>1330</v>
      </c>
      <c r="S694" s="49">
        <f t="shared" si="160"/>
        <v>20.96</v>
      </c>
      <c r="T694" s="324">
        <v>21.33</v>
      </c>
      <c r="U694" s="353"/>
      <c r="X694" s="49">
        <v>2813311300</v>
      </c>
      <c r="Y694" s="49" t="s">
        <v>1330</v>
      </c>
      <c r="Z694" s="324">
        <v>21.33</v>
      </c>
      <c r="AB694" s="401">
        <v>2813100480</v>
      </c>
      <c r="AC694" t="s">
        <v>1827</v>
      </c>
      <c r="AD694" s="406">
        <v>8.33</v>
      </c>
    </row>
    <row r="695" spans="2:30">
      <c r="B695" s="210">
        <v>2813930031</v>
      </c>
      <c r="E695" s="211">
        <f t="shared" si="161"/>
        <v>205.16</v>
      </c>
      <c r="F695" s="389">
        <v>174.39</v>
      </c>
      <c r="G695" s="216" t="s">
        <v>1551</v>
      </c>
      <c r="J695" s="49">
        <f t="shared" si="162"/>
        <v>2813930031</v>
      </c>
      <c r="K695" s="212">
        <f t="shared" si="163"/>
        <v>205.16</v>
      </c>
      <c r="L695" s="270">
        <v>174.39</v>
      </c>
      <c r="M695" s="270">
        <f t="shared" si="159"/>
        <v>174.39</v>
      </c>
      <c r="N695" s="270">
        <f t="shared" si="164"/>
        <v>174.386</v>
      </c>
      <c r="O695" s="249"/>
      <c r="P695" s="249"/>
      <c r="Q695" s="49">
        <v>2813311780</v>
      </c>
      <c r="R695" s="49" t="s">
        <v>1331</v>
      </c>
      <c r="S695" s="49">
        <f t="shared" si="160"/>
        <v>17.829999999999998</v>
      </c>
      <c r="T695" s="324">
        <v>18.149999999999999</v>
      </c>
      <c r="U695" s="353"/>
      <c r="X695" s="49">
        <v>2813311780</v>
      </c>
      <c r="Y695" s="49" t="s">
        <v>1331</v>
      </c>
      <c r="Z695" s="324">
        <v>18.149999999999999</v>
      </c>
      <c r="AB695" s="401">
        <v>2813100580</v>
      </c>
      <c r="AC695" t="s">
        <v>1277</v>
      </c>
      <c r="AD695" s="406">
        <v>10.41</v>
      </c>
    </row>
    <row r="696" spans="2:30">
      <c r="B696" s="210">
        <v>2813940000</v>
      </c>
      <c r="E696" s="211">
        <f t="shared" si="161"/>
        <v>27.47</v>
      </c>
      <c r="F696" s="389">
        <v>23.35</v>
      </c>
      <c r="G696" s="216" t="s">
        <v>1552</v>
      </c>
      <c r="J696" s="49">
        <f t="shared" si="162"/>
        <v>2813940000</v>
      </c>
      <c r="K696" s="212">
        <f t="shared" si="163"/>
        <v>27.47</v>
      </c>
      <c r="L696" s="270">
        <v>23.35</v>
      </c>
      <c r="M696" s="270">
        <f t="shared" si="159"/>
        <v>23.35</v>
      </c>
      <c r="N696" s="270">
        <f t="shared" si="164"/>
        <v>23.349499999999999</v>
      </c>
      <c r="O696" s="249"/>
      <c r="P696" s="249"/>
      <c r="Q696" s="49">
        <v>2813311980</v>
      </c>
      <c r="R696" s="49" t="s">
        <v>1333</v>
      </c>
      <c r="S696" s="49">
        <f t="shared" si="160"/>
        <v>24.16</v>
      </c>
      <c r="T696" s="324">
        <v>24.59</v>
      </c>
      <c r="U696" s="353"/>
      <c r="X696" s="49">
        <v>2813311980</v>
      </c>
      <c r="Y696" s="49" t="s">
        <v>1333</v>
      </c>
      <c r="Z696" s="324">
        <v>24.59</v>
      </c>
      <c r="AB696" s="401">
        <v>2813100680</v>
      </c>
      <c r="AC696" t="s">
        <v>1278</v>
      </c>
      <c r="AD696" s="406">
        <v>10.11</v>
      </c>
    </row>
    <row r="697" spans="2:30">
      <c r="B697" s="210">
        <v>2813940001</v>
      </c>
      <c r="E697" s="211">
        <f t="shared" si="161"/>
        <v>49.89</v>
      </c>
      <c r="F697" s="389">
        <v>42.41</v>
      </c>
      <c r="G697" s="216" t="s">
        <v>1553</v>
      </c>
      <c r="J697" s="49">
        <f t="shared" si="162"/>
        <v>2813940001</v>
      </c>
      <c r="K697" s="212">
        <f t="shared" si="163"/>
        <v>49.89</v>
      </c>
      <c r="L697" s="270">
        <v>42.41</v>
      </c>
      <c r="M697" s="270">
        <f t="shared" si="159"/>
        <v>42.41</v>
      </c>
      <c r="N697" s="270">
        <f t="shared" si="164"/>
        <v>42.406500000000001</v>
      </c>
      <c r="O697" s="249"/>
      <c r="P697" s="249"/>
      <c r="Q697" s="49">
        <v>2813316280</v>
      </c>
      <c r="R697" s="49" t="s">
        <v>1334</v>
      </c>
      <c r="S697" s="49">
        <f t="shared" si="160"/>
        <v>7.65</v>
      </c>
      <c r="T697" s="324">
        <v>7.78</v>
      </c>
      <c r="U697" s="353"/>
      <c r="X697" s="49">
        <v>2813316280</v>
      </c>
      <c r="Y697" s="49" t="s">
        <v>1334</v>
      </c>
      <c r="Z697" s="324">
        <v>7.78</v>
      </c>
      <c r="AB697" s="401">
        <v>2813101300</v>
      </c>
      <c r="AC697" t="s">
        <v>1828</v>
      </c>
      <c r="AD697" s="406">
        <v>12.51</v>
      </c>
    </row>
    <row r="698" spans="2:30">
      <c r="B698" s="210">
        <v>2813940002</v>
      </c>
      <c r="E698" s="211">
        <f t="shared" si="161"/>
        <v>69.02</v>
      </c>
      <c r="F698" s="389">
        <v>58.67</v>
      </c>
      <c r="G698" s="216" t="s">
        <v>1554</v>
      </c>
      <c r="J698" s="49">
        <f t="shared" si="162"/>
        <v>2813940002</v>
      </c>
      <c r="K698" s="212">
        <f t="shared" si="163"/>
        <v>69.02</v>
      </c>
      <c r="L698" s="270">
        <v>58.67</v>
      </c>
      <c r="M698" s="270">
        <f t="shared" si="159"/>
        <v>58.67</v>
      </c>
      <c r="N698" s="270">
        <f t="shared" si="164"/>
        <v>58.666999999999994</v>
      </c>
      <c r="O698" s="249"/>
      <c r="P698" s="249"/>
      <c r="Q698" s="49">
        <v>2813320000</v>
      </c>
      <c r="R698" s="49" t="s">
        <v>1335</v>
      </c>
      <c r="S698" s="49">
        <f t="shared" si="160"/>
        <v>107.89</v>
      </c>
      <c r="T698" s="324">
        <v>109.8</v>
      </c>
      <c r="U698" s="353"/>
      <c r="X698" s="49">
        <v>2813320000</v>
      </c>
      <c r="Y698" s="49" t="s">
        <v>1335</v>
      </c>
      <c r="Z698" s="324">
        <v>109.8</v>
      </c>
      <c r="AB698" s="401">
        <v>2813101780</v>
      </c>
      <c r="AC698" t="s">
        <v>1829</v>
      </c>
      <c r="AD698" s="406">
        <v>10.029999999999999</v>
      </c>
    </row>
    <row r="699" spans="2:30">
      <c r="B699" s="210">
        <v>2813940003</v>
      </c>
      <c r="E699" s="211">
        <f t="shared" si="161"/>
        <v>67.2</v>
      </c>
      <c r="F699" s="389">
        <v>57.12</v>
      </c>
      <c r="G699" s="216" t="s">
        <v>1555</v>
      </c>
      <c r="J699" s="49">
        <f t="shared" si="162"/>
        <v>2813940003</v>
      </c>
      <c r="K699" s="212">
        <f t="shared" si="163"/>
        <v>67.2</v>
      </c>
      <c r="L699" s="270">
        <v>57.12</v>
      </c>
      <c r="M699" s="270">
        <f t="shared" si="159"/>
        <v>57.12</v>
      </c>
      <c r="N699" s="270">
        <f t="shared" si="164"/>
        <v>57.12</v>
      </c>
      <c r="O699" s="249"/>
      <c r="P699" s="249"/>
      <c r="Q699" s="49">
        <v>2813320780</v>
      </c>
      <c r="R699" s="49" t="s">
        <v>1336</v>
      </c>
      <c r="S699" s="49">
        <f t="shared" si="160"/>
        <v>41.1</v>
      </c>
      <c r="T699" s="324">
        <v>41.83</v>
      </c>
      <c r="U699" s="353"/>
      <c r="X699" s="49">
        <v>2813320780</v>
      </c>
      <c r="Y699" s="49" t="s">
        <v>1336</v>
      </c>
      <c r="Z699" s="324">
        <v>41.83</v>
      </c>
      <c r="AB699" s="49">
        <v>2813101980</v>
      </c>
      <c r="AC699" s="187" t="s">
        <v>1830</v>
      </c>
      <c r="AD699" s="406">
        <v>9.8000000000000007</v>
      </c>
    </row>
    <row r="700" spans="2:30">
      <c r="B700" s="210">
        <v>2813940004</v>
      </c>
      <c r="E700" s="211">
        <f t="shared" si="161"/>
        <v>15.61</v>
      </c>
      <c r="F700" s="389">
        <v>13.27</v>
      </c>
      <c r="G700" s="216" t="s">
        <v>1556</v>
      </c>
      <c r="J700" s="49">
        <f t="shared" si="162"/>
        <v>2813940004</v>
      </c>
      <c r="K700" s="212">
        <f t="shared" si="163"/>
        <v>15.61</v>
      </c>
      <c r="L700" s="270">
        <v>13.27</v>
      </c>
      <c r="M700" s="270">
        <f t="shared" si="159"/>
        <v>13.27</v>
      </c>
      <c r="N700" s="270">
        <f t="shared" si="164"/>
        <v>13.2685</v>
      </c>
      <c r="O700" s="249"/>
      <c r="P700" s="249"/>
      <c r="Q700" s="49">
        <v>2813326280</v>
      </c>
      <c r="R700" s="49" t="s">
        <v>1338</v>
      </c>
      <c r="S700" s="49">
        <f t="shared" si="160"/>
        <v>8.69</v>
      </c>
      <c r="T700" s="324">
        <v>8.84</v>
      </c>
      <c r="U700" s="353"/>
      <c r="X700" s="49">
        <v>2813326280</v>
      </c>
      <c r="Y700" s="49" t="s">
        <v>1338</v>
      </c>
      <c r="Z700" s="324">
        <v>8.84</v>
      </c>
      <c r="AB700" s="401">
        <v>2813102200</v>
      </c>
      <c r="AC700" t="s">
        <v>1831</v>
      </c>
      <c r="AD700" s="406">
        <v>10.36</v>
      </c>
    </row>
    <row r="701" spans="2:30">
      <c r="B701" s="210">
        <v>2813940005</v>
      </c>
      <c r="E701" s="211">
        <f t="shared" si="161"/>
        <v>20.48</v>
      </c>
      <c r="F701" s="389">
        <v>17.41</v>
      </c>
      <c r="G701" s="216" t="s">
        <v>1557</v>
      </c>
      <c r="J701" s="49">
        <f t="shared" si="162"/>
        <v>2813940005</v>
      </c>
      <c r="K701" s="212">
        <f t="shared" si="163"/>
        <v>20.48</v>
      </c>
      <c r="L701" s="270">
        <v>17.41</v>
      </c>
      <c r="M701" s="270">
        <f t="shared" si="159"/>
        <v>17.41</v>
      </c>
      <c r="N701" s="270">
        <f t="shared" si="164"/>
        <v>17.408000000000001</v>
      </c>
      <c r="O701" s="249"/>
      <c r="P701" s="249"/>
      <c r="Q701" s="49">
        <v>2813330000</v>
      </c>
      <c r="R701" s="49" t="s">
        <v>1340</v>
      </c>
      <c r="S701" s="49">
        <f t="shared" si="160"/>
        <v>399.82</v>
      </c>
      <c r="T701" s="324">
        <v>406.89</v>
      </c>
      <c r="U701" s="353"/>
      <c r="X701" s="49">
        <v>2813330000</v>
      </c>
      <c r="Y701" s="49" t="s">
        <v>1340</v>
      </c>
      <c r="Z701" s="324">
        <v>406.89</v>
      </c>
      <c r="AB701" s="401">
        <v>2813102800</v>
      </c>
      <c r="AC701" t="s">
        <v>1283</v>
      </c>
      <c r="AD701" s="406">
        <v>13.72</v>
      </c>
    </row>
    <row r="702" spans="2:30">
      <c r="B702" s="210">
        <v>2813940006</v>
      </c>
      <c r="E702" s="211">
        <f t="shared" si="161"/>
        <v>25.9</v>
      </c>
      <c r="F702" s="389">
        <v>22.02</v>
      </c>
      <c r="G702" s="216" t="s">
        <v>1558</v>
      </c>
      <c r="J702" s="49">
        <f t="shared" si="162"/>
        <v>2813940006</v>
      </c>
      <c r="K702" s="212">
        <f t="shared" si="163"/>
        <v>25.9</v>
      </c>
      <c r="L702" s="270">
        <v>22.02</v>
      </c>
      <c r="M702" s="270">
        <f t="shared" si="159"/>
        <v>22.02</v>
      </c>
      <c r="N702" s="270">
        <f t="shared" si="164"/>
        <v>22.014999999999997</v>
      </c>
      <c r="O702" s="249"/>
      <c r="P702" s="249"/>
      <c r="Q702" s="49">
        <v>2813332200</v>
      </c>
      <c r="R702" s="49" t="s">
        <v>1341</v>
      </c>
      <c r="S702" s="49">
        <f t="shared" si="160"/>
        <v>10.31</v>
      </c>
      <c r="T702" s="324">
        <v>10.49</v>
      </c>
      <c r="U702" s="353"/>
      <c r="X702" s="49">
        <v>2813332200</v>
      </c>
      <c r="Y702" s="49" t="s">
        <v>1341</v>
      </c>
      <c r="Z702" s="324">
        <v>10.49</v>
      </c>
      <c r="AB702" s="401">
        <v>2813105180</v>
      </c>
      <c r="AC702" t="s">
        <v>1284</v>
      </c>
      <c r="AD702" s="406">
        <v>82.86</v>
      </c>
    </row>
    <row r="703" spans="2:30">
      <c r="B703" s="210">
        <v>2813940007</v>
      </c>
      <c r="E703" s="211">
        <f t="shared" si="161"/>
        <v>9.59</v>
      </c>
      <c r="F703" s="389">
        <v>8.15</v>
      </c>
      <c r="G703" s="216" t="s">
        <v>1559</v>
      </c>
      <c r="J703" s="49">
        <f t="shared" si="162"/>
        <v>2813940007</v>
      </c>
      <c r="K703" s="212">
        <f t="shared" si="163"/>
        <v>9.59</v>
      </c>
      <c r="L703" s="270">
        <v>8.15</v>
      </c>
      <c r="M703" s="270">
        <f t="shared" si="159"/>
        <v>8.15</v>
      </c>
      <c r="N703" s="270">
        <f t="shared" si="164"/>
        <v>8.1515000000000004</v>
      </c>
      <c r="O703" s="249"/>
      <c r="P703" s="249"/>
      <c r="Q703" s="49">
        <v>2813332800</v>
      </c>
      <c r="R703" s="49" t="s">
        <v>1342</v>
      </c>
      <c r="S703" s="49">
        <f t="shared" si="160"/>
        <v>4.87</v>
      </c>
      <c r="T703" s="324">
        <v>4.96</v>
      </c>
      <c r="U703" s="353"/>
      <c r="X703" s="49">
        <v>2813332800</v>
      </c>
      <c r="Y703" s="49" t="s">
        <v>1342</v>
      </c>
      <c r="Z703" s="324">
        <v>4.96</v>
      </c>
      <c r="AB703" s="401">
        <v>2813110000</v>
      </c>
      <c r="AC703" t="s">
        <v>1285</v>
      </c>
      <c r="AD703" s="406">
        <v>225.55</v>
      </c>
    </row>
    <row r="704" spans="2:30">
      <c r="B704" s="210">
        <v>2813940008</v>
      </c>
      <c r="E704" s="211">
        <f t="shared" si="161"/>
        <v>15.11</v>
      </c>
      <c r="F704" s="389">
        <v>12.84</v>
      </c>
      <c r="G704" s="216" t="s">
        <v>1560</v>
      </c>
      <c r="J704" s="49">
        <f t="shared" si="162"/>
        <v>2813940008</v>
      </c>
      <c r="K704" s="212">
        <f t="shared" si="163"/>
        <v>15.11</v>
      </c>
      <c r="L704" s="270">
        <v>12.84</v>
      </c>
      <c r="M704" s="270">
        <f t="shared" si="159"/>
        <v>12.84</v>
      </c>
      <c r="N704" s="270">
        <f t="shared" si="164"/>
        <v>12.843499999999999</v>
      </c>
      <c r="O704" s="249"/>
      <c r="P704" s="249"/>
      <c r="Q704" s="49">
        <v>2813340000</v>
      </c>
      <c r="R704" s="49" t="s">
        <v>1343</v>
      </c>
      <c r="S704" s="49">
        <f t="shared" si="160"/>
        <v>74.650000000000006</v>
      </c>
      <c r="T704" s="324">
        <v>75.97</v>
      </c>
      <c r="U704" s="353"/>
      <c r="X704" s="49">
        <v>2813340000</v>
      </c>
      <c r="Y704" s="49" t="s">
        <v>1343</v>
      </c>
      <c r="Z704" s="324">
        <v>75.97</v>
      </c>
      <c r="AB704" s="49">
        <v>2813112800</v>
      </c>
      <c r="AC704" s="187" t="s">
        <v>1286</v>
      </c>
      <c r="AD704" s="406">
        <v>3.42</v>
      </c>
    </row>
    <row r="705" spans="2:30">
      <c r="B705" s="210">
        <v>2813940009</v>
      </c>
      <c r="E705" s="211">
        <f t="shared" si="161"/>
        <v>20.62</v>
      </c>
      <c r="F705" s="389">
        <v>17.53</v>
      </c>
      <c r="G705" s="216" t="s">
        <v>1561</v>
      </c>
      <c r="J705" s="49">
        <f t="shared" si="162"/>
        <v>2813940009</v>
      </c>
      <c r="K705" s="212">
        <f t="shared" si="163"/>
        <v>20.62</v>
      </c>
      <c r="L705" s="270">
        <v>17.53</v>
      </c>
      <c r="M705" s="270">
        <f t="shared" si="159"/>
        <v>17.53</v>
      </c>
      <c r="N705" s="270">
        <f t="shared" si="164"/>
        <v>17.527000000000001</v>
      </c>
      <c r="O705" s="249"/>
      <c r="P705" s="249"/>
      <c r="Q705" s="49">
        <v>2813400000</v>
      </c>
      <c r="R705" s="49" t="s">
        <v>1344</v>
      </c>
      <c r="S705" s="49">
        <f t="shared" si="160"/>
        <v>182.18</v>
      </c>
      <c r="T705" s="324">
        <v>185.4</v>
      </c>
      <c r="U705" s="353"/>
      <c r="X705" s="49">
        <v>2813400000</v>
      </c>
      <c r="Y705" s="49" t="s">
        <v>1344</v>
      </c>
      <c r="Z705" s="324">
        <v>185.4</v>
      </c>
      <c r="AB705" s="401">
        <v>2813120000</v>
      </c>
      <c r="AC705" t="s">
        <v>1287</v>
      </c>
      <c r="AD705" s="406">
        <v>92.06</v>
      </c>
    </row>
    <row r="706" spans="2:30">
      <c r="B706" s="210">
        <v>2813940010</v>
      </c>
      <c r="E706" s="211">
        <f t="shared" si="161"/>
        <v>52.19</v>
      </c>
      <c r="F706" s="389">
        <v>44.36</v>
      </c>
      <c r="G706" s="216" t="s">
        <v>1562</v>
      </c>
      <c r="J706" s="49">
        <f t="shared" si="162"/>
        <v>2813940010</v>
      </c>
      <c r="K706" s="212">
        <f t="shared" si="163"/>
        <v>52.19</v>
      </c>
      <c r="L706" s="270">
        <v>44.36</v>
      </c>
      <c r="M706" s="270">
        <f t="shared" si="159"/>
        <v>44.36</v>
      </c>
      <c r="N706" s="270">
        <f t="shared" si="164"/>
        <v>44.361499999999999</v>
      </c>
      <c r="O706" s="249"/>
      <c r="P706" s="249"/>
      <c r="Q706" s="49">
        <v>2813400280</v>
      </c>
      <c r="R706" s="49" t="s">
        <v>1345</v>
      </c>
      <c r="S706" s="49">
        <f t="shared" si="160"/>
        <v>21.72</v>
      </c>
      <c r="T706" s="324">
        <v>22.1</v>
      </c>
      <c r="U706" s="353"/>
      <c r="X706" s="49">
        <v>2813400280</v>
      </c>
      <c r="Y706" s="49" t="s">
        <v>1345</v>
      </c>
      <c r="Z706" s="324">
        <v>22.1</v>
      </c>
      <c r="AB706" s="405">
        <v>2813122200</v>
      </c>
      <c r="AC706" s="49" t="s">
        <v>1288</v>
      </c>
      <c r="AD706" s="406">
        <v>7.46</v>
      </c>
    </row>
    <row r="707" spans="2:30">
      <c r="B707" s="210">
        <v>2813940011</v>
      </c>
      <c r="E707" s="211">
        <f t="shared" si="161"/>
        <v>56.26</v>
      </c>
      <c r="F707" s="389">
        <v>47.82</v>
      </c>
      <c r="G707" s="216" t="s">
        <v>1563</v>
      </c>
      <c r="J707" s="49">
        <f t="shared" si="162"/>
        <v>2813940011</v>
      </c>
      <c r="K707" s="212">
        <f t="shared" si="163"/>
        <v>56.26</v>
      </c>
      <c r="L707" s="270">
        <v>47.82</v>
      </c>
      <c r="M707" s="270">
        <f t="shared" si="159"/>
        <v>47.82</v>
      </c>
      <c r="N707" s="270">
        <f t="shared" si="164"/>
        <v>47.820999999999998</v>
      </c>
      <c r="O707" s="249"/>
      <c r="P707" s="249"/>
      <c r="Q707" s="49">
        <v>2813400281</v>
      </c>
      <c r="R707" s="49" t="s">
        <v>1346</v>
      </c>
      <c r="S707" s="49">
        <f t="shared" si="160"/>
        <v>41.39</v>
      </c>
      <c r="T707" s="324">
        <v>42.12</v>
      </c>
      <c r="U707" s="353"/>
      <c r="X707" s="49">
        <v>2813400281</v>
      </c>
      <c r="Y707" s="49" t="s">
        <v>1346</v>
      </c>
      <c r="Z707" s="324">
        <v>42.12</v>
      </c>
      <c r="AB707" s="401">
        <v>2813130000</v>
      </c>
      <c r="AC707" t="s">
        <v>1290</v>
      </c>
      <c r="AD707" s="406">
        <v>225.55</v>
      </c>
    </row>
    <row r="708" spans="2:30">
      <c r="B708" s="210">
        <v>2813940012</v>
      </c>
      <c r="E708" s="211">
        <f t="shared" si="161"/>
        <v>57.31</v>
      </c>
      <c r="F708" s="389">
        <v>48.71</v>
      </c>
      <c r="G708" s="216" t="s">
        <v>1564</v>
      </c>
      <c r="J708" s="49">
        <f t="shared" si="162"/>
        <v>2813940012</v>
      </c>
      <c r="K708" s="212">
        <f t="shared" si="163"/>
        <v>57.31</v>
      </c>
      <c r="L708" s="270">
        <v>48.71</v>
      </c>
      <c r="M708" s="270">
        <f t="shared" si="159"/>
        <v>48.71</v>
      </c>
      <c r="N708" s="270">
        <f t="shared" si="164"/>
        <v>48.713500000000003</v>
      </c>
      <c r="O708" s="249"/>
      <c r="P708" s="249"/>
      <c r="Q708" s="49">
        <v>2813400380</v>
      </c>
      <c r="R708" s="49" t="s">
        <v>1347</v>
      </c>
      <c r="S708" s="49">
        <f t="shared" si="160"/>
        <v>27.83</v>
      </c>
      <c r="T708" s="324">
        <v>28.32</v>
      </c>
      <c r="U708" s="353"/>
      <c r="X708" s="49">
        <v>2813400380</v>
      </c>
      <c r="Y708" s="49" t="s">
        <v>1347</v>
      </c>
      <c r="Z708" s="324">
        <v>28.32</v>
      </c>
      <c r="AB708" s="401">
        <v>2813140000</v>
      </c>
      <c r="AC708" t="s">
        <v>1832</v>
      </c>
      <c r="AD708" s="406">
        <v>47.86</v>
      </c>
    </row>
    <row r="709" spans="2:30">
      <c r="B709" s="210">
        <v>2813940013</v>
      </c>
      <c r="E709" s="211">
        <f t="shared" si="161"/>
        <v>63.46</v>
      </c>
      <c r="F709" s="389">
        <v>53.94</v>
      </c>
      <c r="G709" s="216" t="s">
        <v>1565</v>
      </c>
      <c r="J709" s="49">
        <f t="shared" si="162"/>
        <v>2813940013</v>
      </c>
      <c r="K709" s="212">
        <f t="shared" si="163"/>
        <v>63.46</v>
      </c>
      <c r="L709" s="270">
        <v>53.94</v>
      </c>
      <c r="M709" s="270">
        <f t="shared" si="159"/>
        <v>53.94</v>
      </c>
      <c r="N709" s="270">
        <f t="shared" si="164"/>
        <v>53.941000000000003</v>
      </c>
      <c r="O709" s="249"/>
      <c r="P709" s="249"/>
      <c r="Q709" s="49">
        <v>2813400480</v>
      </c>
      <c r="R709" s="49" t="s">
        <v>1348</v>
      </c>
      <c r="S709" s="49">
        <f t="shared" si="160"/>
        <v>31.24</v>
      </c>
      <c r="T709" s="324">
        <v>31.8</v>
      </c>
      <c r="U709" s="353"/>
      <c r="X709" s="49">
        <v>2813400480</v>
      </c>
      <c r="Y709" s="49" t="s">
        <v>1348</v>
      </c>
      <c r="Z709" s="324">
        <v>31.8</v>
      </c>
      <c r="AB709" s="405">
        <v>2813200000</v>
      </c>
      <c r="AC709" s="49" t="s">
        <v>1833</v>
      </c>
      <c r="AD709" s="406">
        <v>80.09</v>
      </c>
    </row>
    <row r="710" spans="2:30">
      <c r="B710" s="210">
        <v>2813940014</v>
      </c>
      <c r="E710" s="211">
        <f t="shared" si="161"/>
        <v>47</v>
      </c>
      <c r="F710" s="389">
        <v>39.950000000000003</v>
      </c>
      <c r="G710" s="216" t="s">
        <v>1566</v>
      </c>
      <c r="J710" s="49">
        <f t="shared" si="162"/>
        <v>2813940014</v>
      </c>
      <c r="K710" s="212">
        <f t="shared" si="163"/>
        <v>47</v>
      </c>
      <c r="L710" s="270">
        <v>39.950000000000003</v>
      </c>
      <c r="M710" s="270">
        <f t="shared" si="159"/>
        <v>39.950000000000003</v>
      </c>
      <c r="N710" s="270">
        <f t="shared" si="164"/>
        <v>39.949999999999996</v>
      </c>
      <c r="O710" s="249"/>
      <c r="P710" s="249"/>
      <c r="Q710" s="49">
        <v>2813400580</v>
      </c>
      <c r="R710" s="49" t="s">
        <v>1349</v>
      </c>
      <c r="S710" s="49">
        <f t="shared" si="160"/>
        <v>26.33</v>
      </c>
      <c r="T710" s="324">
        <v>26.79</v>
      </c>
      <c r="U710" s="353"/>
      <c r="X710" s="49">
        <v>2813400580</v>
      </c>
      <c r="Y710" s="49" t="s">
        <v>1349</v>
      </c>
      <c r="Z710" s="324">
        <v>26.79</v>
      </c>
      <c r="AB710" s="405">
        <v>2813200280</v>
      </c>
      <c r="AC710" s="49" t="s">
        <v>1293</v>
      </c>
      <c r="AD710" s="406">
        <v>8.98</v>
      </c>
    </row>
    <row r="711" spans="2:30">
      <c r="B711" s="210">
        <v>2813940015</v>
      </c>
      <c r="E711" s="211">
        <f t="shared" si="161"/>
        <v>52.86</v>
      </c>
      <c r="F711" s="389">
        <v>44.93</v>
      </c>
      <c r="G711" s="216" t="s">
        <v>1567</v>
      </c>
      <c r="J711" s="49">
        <f t="shared" si="162"/>
        <v>2813940015</v>
      </c>
      <c r="K711" s="212">
        <f t="shared" si="163"/>
        <v>52.86</v>
      </c>
      <c r="L711" s="270">
        <v>44.93</v>
      </c>
      <c r="M711" s="270">
        <f t="shared" si="159"/>
        <v>44.93</v>
      </c>
      <c r="N711" s="270">
        <f t="shared" si="164"/>
        <v>44.930999999999997</v>
      </c>
      <c r="O711" s="249"/>
      <c r="P711" s="249"/>
      <c r="Q711" s="49">
        <v>2813400680</v>
      </c>
      <c r="R711" s="49" t="s">
        <v>1350</v>
      </c>
      <c r="S711" s="49">
        <f t="shared" si="160"/>
        <v>35.83</v>
      </c>
      <c r="T711" s="324">
        <v>36.47</v>
      </c>
      <c r="U711" s="353"/>
      <c r="X711" s="49">
        <v>2813400680</v>
      </c>
      <c r="Y711" s="49" t="s">
        <v>1350</v>
      </c>
      <c r="Z711" s="324">
        <v>36.47</v>
      </c>
      <c r="AB711" s="405">
        <v>2813200281</v>
      </c>
      <c r="AC711" s="49" t="s">
        <v>1294</v>
      </c>
      <c r="AD711" s="406">
        <v>35.130000000000003</v>
      </c>
    </row>
    <row r="712" spans="2:30">
      <c r="B712" s="210">
        <v>2813940016</v>
      </c>
      <c r="E712" s="211">
        <f t="shared" si="161"/>
        <v>94.93</v>
      </c>
      <c r="F712" s="389">
        <v>80.69</v>
      </c>
      <c r="G712" s="216" t="s">
        <v>1568</v>
      </c>
      <c r="J712" s="49">
        <f t="shared" si="162"/>
        <v>2813940016</v>
      </c>
      <c r="K712" s="212">
        <f t="shared" si="163"/>
        <v>94.93</v>
      </c>
      <c r="L712" s="270">
        <v>80.69</v>
      </c>
      <c r="M712" s="270">
        <f t="shared" si="159"/>
        <v>80.69</v>
      </c>
      <c r="N712" s="270">
        <f t="shared" si="164"/>
        <v>80.6905</v>
      </c>
      <c r="O712" s="249"/>
      <c r="P712" s="249"/>
      <c r="Q712" s="49">
        <v>2813402200</v>
      </c>
      <c r="R712" s="49" t="s">
        <v>1351</v>
      </c>
      <c r="S712" s="49">
        <f t="shared" si="160"/>
        <v>19.93</v>
      </c>
      <c r="T712" s="324">
        <v>20.29</v>
      </c>
      <c r="U712" s="353"/>
      <c r="X712" s="49">
        <v>2813402200</v>
      </c>
      <c r="Y712" s="49" t="s">
        <v>1351</v>
      </c>
      <c r="Z712" s="324">
        <v>20.29</v>
      </c>
      <c r="AB712" s="405">
        <v>2813200380</v>
      </c>
      <c r="AC712" s="49" t="s">
        <v>1834</v>
      </c>
      <c r="AD712" s="406">
        <v>12.46</v>
      </c>
    </row>
    <row r="713" spans="2:30">
      <c r="B713" s="210">
        <v>2813940017</v>
      </c>
      <c r="E713" s="211">
        <f t="shared" si="161"/>
        <v>138.04</v>
      </c>
      <c r="F713" s="389">
        <v>117.33</v>
      </c>
      <c r="G713" s="216" t="s">
        <v>1569</v>
      </c>
      <c r="J713" s="49">
        <f t="shared" si="162"/>
        <v>2813940017</v>
      </c>
      <c r="K713" s="212">
        <f t="shared" si="163"/>
        <v>138.04</v>
      </c>
      <c r="L713" s="270">
        <v>117.33</v>
      </c>
      <c r="M713" s="270">
        <f t="shared" si="159"/>
        <v>117.33</v>
      </c>
      <c r="N713" s="270">
        <f t="shared" si="164"/>
        <v>117.33399999999999</v>
      </c>
      <c r="O713" s="249"/>
      <c r="P713" s="249"/>
      <c r="Q713" s="49">
        <v>2813402800</v>
      </c>
      <c r="R713" s="49" t="s">
        <v>1352</v>
      </c>
      <c r="S713" s="49">
        <f t="shared" si="160"/>
        <v>16.27</v>
      </c>
      <c r="T713" s="324">
        <v>16.559999999999999</v>
      </c>
      <c r="U713" s="353"/>
      <c r="X713" s="49">
        <v>2813402800</v>
      </c>
      <c r="Y713" s="49" t="s">
        <v>1352</v>
      </c>
      <c r="Z713" s="324">
        <v>16.559999999999999</v>
      </c>
      <c r="AB713" s="405">
        <v>2813200381</v>
      </c>
      <c r="AC713" s="49" t="s">
        <v>1835</v>
      </c>
      <c r="AD713" s="406">
        <v>14.43</v>
      </c>
    </row>
    <row r="714" spans="2:30">
      <c r="B714" s="210">
        <v>2813950000</v>
      </c>
      <c r="E714" s="211">
        <f t="shared" si="161"/>
        <v>143.4</v>
      </c>
      <c r="F714" s="389">
        <v>121.89</v>
      </c>
      <c r="G714" s="216" t="s">
        <v>1570</v>
      </c>
      <c r="J714" s="49">
        <f t="shared" si="162"/>
        <v>2813950000</v>
      </c>
      <c r="K714" s="212">
        <f t="shared" si="163"/>
        <v>143.4</v>
      </c>
      <c r="L714" s="270">
        <v>121.89</v>
      </c>
      <c r="M714" s="270">
        <f t="shared" si="159"/>
        <v>121.89</v>
      </c>
      <c r="N714" s="270">
        <f t="shared" si="164"/>
        <v>121.89</v>
      </c>
      <c r="O714" s="249"/>
      <c r="P714" s="249"/>
      <c r="Q714" s="49">
        <v>2813405180</v>
      </c>
      <c r="R714" s="49" t="s">
        <v>1353</v>
      </c>
      <c r="S714" s="49">
        <f t="shared" si="160"/>
        <v>161.76</v>
      </c>
      <c r="T714" s="324">
        <v>164.62</v>
      </c>
      <c r="U714" s="353"/>
      <c r="X714" s="49">
        <v>2813405180</v>
      </c>
      <c r="Y714" s="49" t="s">
        <v>1353</v>
      </c>
      <c r="Z714" s="324">
        <v>164.62</v>
      </c>
      <c r="AB714" s="405">
        <v>2813200480</v>
      </c>
      <c r="AC714" s="49" t="s">
        <v>1836</v>
      </c>
      <c r="AD714" s="406">
        <v>9.33</v>
      </c>
    </row>
    <row r="715" spans="2:30">
      <c r="B715" s="210">
        <v>2813950001</v>
      </c>
      <c r="E715" s="211">
        <f t="shared" si="161"/>
        <v>343.58</v>
      </c>
      <c r="F715" s="389">
        <v>292.04000000000002</v>
      </c>
      <c r="G715" s="216" t="s">
        <v>1571</v>
      </c>
      <c r="J715" s="49">
        <f t="shared" si="162"/>
        <v>2813950001</v>
      </c>
      <c r="K715" s="212">
        <f t="shared" si="163"/>
        <v>343.58</v>
      </c>
      <c r="L715" s="270">
        <v>292.04000000000002</v>
      </c>
      <c r="M715" s="270">
        <f t="shared" si="159"/>
        <v>292.04000000000002</v>
      </c>
      <c r="N715" s="270">
        <f t="shared" si="164"/>
        <v>292.04300000000001</v>
      </c>
      <c r="O715" s="249"/>
      <c r="P715" s="249"/>
      <c r="Q715" s="49">
        <v>2813410000</v>
      </c>
      <c r="R715" s="49" t="s">
        <v>1354</v>
      </c>
      <c r="S715" s="49">
        <f t="shared" si="160"/>
        <v>762.21</v>
      </c>
      <c r="T715" s="324">
        <v>775.7</v>
      </c>
      <c r="U715" s="353"/>
      <c r="X715" s="49">
        <v>2813410000</v>
      </c>
      <c r="Y715" s="49" t="s">
        <v>1354</v>
      </c>
      <c r="Z715" s="324">
        <v>775.7</v>
      </c>
      <c r="AB715" s="405">
        <v>2813200580</v>
      </c>
      <c r="AC715" s="49" t="s">
        <v>1298</v>
      </c>
      <c r="AD715" s="406">
        <v>19.47</v>
      </c>
    </row>
    <row r="716" spans="2:30">
      <c r="B716" s="210">
        <v>2813950002</v>
      </c>
      <c r="E716" s="211">
        <f t="shared" si="161"/>
        <v>224</v>
      </c>
      <c r="F716" s="389">
        <v>190.4</v>
      </c>
      <c r="G716" s="216" t="s">
        <v>1572</v>
      </c>
      <c r="J716" s="49">
        <f t="shared" si="162"/>
        <v>2813950002</v>
      </c>
      <c r="K716" s="212">
        <f t="shared" si="163"/>
        <v>224</v>
      </c>
      <c r="L716" s="270">
        <v>190.4</v>
      </c>
      <c r="M716" s="270">
        <f t="shared" si="159"/>
        <v>190.4</v>
      </c>
      <c r="N716" s="270">
        <f t="shared" si="164"/>
        <v>190.4</v>
      </c>
      <c r="O716" s="249"/>
      <c r="P716" s="249"/>
      <c r="Q716" s="49">
        <v>2813420381</v>
      </c>
      <c r="R716" s="49" t="s">
        <v>1355</v>
      </c>
      <c r="S716" s="49">
        <f t="shared" si="160"/>
        <v>69.8</v>
      </c>
      <c r="T716" s="324">
        <v>71.040000000000006</v>
      </c>
      <c r="U716" s="353"/>
      <c r="X716" s="49">
        <v>2813420381</v>
      </c>
      <c r="Y716" s="49" t="s">
        <v>1355</v>
      </c>
      <c r="Z716" s="324">
        <v>71.040000000000006</v>
      </c>
      <c r="AB716" s="401">
        <v>2813200680</v>
      </c>
      <c r="AC716" t="s">
        <v>1299</v>
      </c>
      <c r="AD716" s="406">
        <v>16.52</v>
      </c>
    </row>
    <row r="717" spans="2:30">
      <c r="B717" s="210">
        <v>2813950003</v>
      </c>
      <c r="E717" s="211">
        <f t="shared" si="161"/>
        <v>275.91000000000003</v>
      </c>
      <c r="F717" s="389">
        <v>234.52</v>
      </c>
      <c r="G717" s="216" t="s">
        <v>1573</v>
      </c>
      <c r="J717" s="49">
        <f t="shared" si="162"/>
        <v>2813950003</v>
      </c>
      <c r="K717" s="212">
        <f t="shared" si="163"/>
        <v>275.91000000000003</v>
      </c>
      <c r="L717" s="270">
        <v>234.52</v>
      </c>
      <c r="M717" s="270">
        <f t="shared" si="159"/>
        <v>234.52</v>
      </c>
      <c r="N717" s="270">
        <f t="shared" si="164"/>
        <v>234.52350000000001</v>
      </c>
      <c r="O717" s="249"/>
      <c r="P717" s="249"/>
      <c r="Q717" s="49">
        <v>2813420780</v>
      </c>
      <c r="R717" s="49" t="s">
        <v>1356</v>
      </c>
      <c r="S717" s="49">
        <f t="shared" si="160"/>
        <v>50.66</v>
      </c>
      <c r="T717" s="324">
        <v>51.56</v>
      </c>
      <c r="U717" s="353"/>
      <c r="X717" s="49">
        <v>2813420780</v>
      </c>
      <c r="Y717" s="49" t="s">
        <v>1356</v>
      </c>
      <c r="Z717" s="324">
        <v>51.56</v>
      </c>
      <c r="AB717" s="401">
        <v>2813201300</v>
      </c>
      <c r="AC717" t="s">
        <v>1837</v>
      </c>
      <c r="AD717" s="406">
        <v>12.97</v>
      </c>
    </row>
    <row r="718" spans="2:30">
      <c r="B718" s="210">
        <v>2813950004</v>
      </c>
      <c r="E718" s="211">
        <f t="shared" si="161"/>
        <v>440.85</v>
      </c>
      <c r="F718" s="389">
        <v>374.72</v>
      </c>
      <c r="G718" s="216" t="s">
        <v>1574</v>
      </c>
      <c r="J718" s="49">
        <f t="shared" si="162"/>
        <v>2813950004</v>
      </c>
      <c r="K718" s="212">
        <f t="shared" si="163"/>
        <v>440.85</v>
      </c>
      <c r="L718" s="270">
        <v>374.72</v>
      </c>
      <c r="M718" s="270">
        <f t="shared" si="159"/>
        <v>374.72</v>
      </c>
      <c r="N718" s="270">
        <f t="shared" si="164"/>
        <v>374.72250000000003</v>
      </c>
      <c r="O718" s="249"/>
      <c r="P718" s="249"/>
      <c r="Q718" s="49">
        <v>2813421300</v>
      </c>
      <c r="R718" s="49" t="s">
        <v>1357</v>
      </c>
      <c r="S718" s="49">
        <f t="shared" si="160"/>
        <v>30.7</v>
      </c>
      <c r="T718" s="324">
        <v>31.25</v>
      </c>
      <c r="U718" s="353"/>
      <c r="X718" s="49">
        <v>2813421300</v>
      </c>
      <c r="Y718" s="49" t="s">
        <v>1357</v>
      </c>
      <c r="Z718" s="324">
        <v>31.25</v>
      </c>
      <c r="AB718" s="401">
        <v>2813201780</v>
      </c>
      <c r="AC718" t="s">
        <v>1838</v>
      </c>
      <c r="AD718" s="406">
        <v>15.18</v>
      </c>
    </row>
    <row r="719" spans="2:30">
      <c r="B719" s="210">
        <v>2813950005</v>
      </c>
      <c r="E719" s="211">
        <f t="shared" si="161"/>
        <v>546.52</v>
      </c>
      <c r="F719" s="389">
        <v>464.54</v>
      </c>
      <c r="G719" s="216" t="s">
        <v>1573</v>
      </c>
      <c r="J719" s="49">
        <f t="shared" si="162"/>
        <v>2813950005</v>
      </c>
      <c r="K719" s="212">
        <f t="shared" si="163"/>
        <v>546.52</v>
      </c>
      <c r="L719" s="270">
        <v>464.54</v>
      </c>
      <c r="M719" s="270">
        <f t="shared" ref="M719:M790" si="165">ROUND(N719,2)</f>
        <v>464.54</v>
      </c>
      <c r="N719" s="270">
        <f t="shared" si="164"/>
        <v>464.54199999999997</v>
      </c>
      <c r="O719" s="249"/>
      <c r="P719" s="249"/>
      <c r="Q719" s="49">
        <v>2813421780</v>
      </c>
      <c r="R719" s="49" t="s">
        <v>1358</v>
      </c>
      <c r="S719" s="49">
        <f t="shared" ref="S719:S782" si="166">VLOOKUP(Q719,$AB$13:$AD$982,3,FALSE)</f>
        <v>22.29</v>
      </c>
      <c r="T719" s="324">
        <v>22.69</v>
      </c>
      <c r="U719" s="353"/>
      <c r="X719" s="49">
        <v>2813421780</v>
      </c>
      <c r="Y719" s="49" t="s">
        <v>1358</v>
      </c>
      <c r="Z719" s="324">
        <v>22.69</v>
      </c>
      <c r="AB719" s="401">
        <v>2813201980</v>
      </c>
      <c r="AC719" s="49" t="s">
        <v>1839</v>
      </c>
      <c r="AD719" s="406">
        <v>17.18</v>
      </c>
    </row>
    <row r="720" spans="2:30">
      <c r="B720" s="210">
        <v>2813950006</v>
      </c>
      <c r="E720" s="211">
        <f t="shared" si="161"/>
        <v>739.96</v>
      </c>
      <c r="F720" s="389">
        <v>628.97</v>
      </c>
      <c r="G720" s="216" t="s">
        <v>1575</v>
      </c>
      <c r="J720" s="49">
        <f t="shared" si="162"/>
        <v>2813950006</v>
      </c>
      <c r="K720" s="212">
        <f t="shared" si="163"/>
        <v>739.96</v>
      </c>
      <c r="L720" s="270">
        <v>628.97</v>
      </c>
      <c r="M720" s="270">
        <f t="shared" si="165"/>
        <v>628.97</v>
      </c>
      <c r="N720" s="270">
        <f t="shared" si="164"/>
        <v>628.96600000000001</v>
      </c>
      <c r="O720" s="249"/>
      <c r="P720" s="249"/>
      <c r="Q720" s="49">
        <v>2813421980</v>
      </c>
      <c r="R720" s="49" t="s">
        <v>1359</v>
      </c>
      <c r="S720" s="49">
        <f t="shared" si="166"/>
        <v>33.14</v>
      </c>
      <c r="T720" s="324">
        <v>33.729999999999997</v>
      </c>
      <c r="U720" s="353"/>
      <c r="X720" s="49">
        <v>2813421980</v>
      </c>
      <c r="Y720" s="49" t="s">
        <v>1359</v>
      </c>
      <c r="Z720" s="324">
        <v>33.729999999999997</v>
      </c>
      <c r="AB720" s="401">
        <v>2813202200</v>
      </c>
      <c r="AC720" s="49" t="s">
        <v>1303</v>
      </c>
      <c r="AD720" s="406">
        <v>11.79</v>
      </c>
    </row>
    <row r="721" spans="2:30">
      <c r="B721" s="210">
        <v>2813950007</v>
      </c>
      <c r="E721" s="211">
        <f t="shared" si="161"/>
        <v>745.83</v>
      </c>
      <c r="F721" s="389">
        <v>633.96</v>
      </c>
      <c r="G721" s="216" t="s">
        <v>1576</v>
      </c>
      <c r="J721" s="49">
        <f t="shared" si="162"/>
        <v>2813950007</v>
      </c>
      <c r="K721" s="212">
        <f t="shared" si="163"/>
        <v>745.83</v>
      </c>
      <c r="L721" s="270">
        <v>633.96</v>
      </c>
      <c r="M721" s="270">
        <f t="shared" si="165"/>
        <v>633.96</v>
      </c>
      <c r="N721" s="270">
        <f t="shared" si="164"/>
        <v>633.95550000000003</v>
      </c>
      <c r="O721" s="249"/>
      <c r="P721" s="249"/>
      <c r="Q721" s="49">
        <v>2813426280</v>
      </c>
      <c r="R721" s="49" t="s">
        <v>1360</v>
      </c>
      <c r="S721" s="49">
        <f t="shared" si="166"/>
        <v>22.19</v>
      </c>
      <c r="T721" s="324">
        <v>22.59</v>
      </c>
      <c r="U721" s="353"/>
      <c r="X721" s="49">
        <v>2813426280</v>
      </c>
      <c r="Y721" s="49" t="s">
        <v>1360</v>
      </c>
      <c r="Z721" s="324">
        <v>22.59</v>
      </c>
      <c r="AB721" s="401">
        <v>2813202800</v>
      </c>
      <c r="AC721" s="49" t="s">
        <v>1304</v>
      </c>
      <c r="AD721" s="406">
        <v>15.09</v>
      </c>
    </row>
    <row r="722" spans="2:30">
      <c r="B722" s="210">
        <v>2813950008</v>
      </c>
      <c r="E722" s="211">
        <f t="shared" si="161"/>
        <v>70.739999999999995</v>
      </c>
      <c r="F722" s="389">
        <v>60.13</v>
      </c>
      <c r="G722" s="216" t="s">
        <v>1577</v>
      </c>
      <c r="J722" s="49">
        <f t="shared" si="162"/>
        <v>2813950008</v>
      </c>
      <c r="K722" s="212">
        <f t="shared" si="163"/>
        <v>70.739999999999995</v>
      </c>
      <c r="L722" s="270">
        <v>60.13</v>
      </c>
      <c r="M722" s="270">
        <f t="shared" si="165"/>
        <v>60.13</v>
      </c>
      <c r="N722" s="270">
        <f t="shared" si="164"/>
        <v>60.128999999999991</v>
      </c>
      <c r="O722" s="249"/>
      <c r="P722" s="249"/>
      <c r="Q722" s="49">
        <v>2813430780</v>
      </c>
      <c r="R722" s="49" t="s">
        <v>1361</v>
      </c>
      <c r="S722" s="49">
        <f t="shared" si="166"/>
        <v>44.57</v>
      </c>
      <c r="T722" s="324">
        <v>45.36</v>
      </c>
      <c r="U722" s="353"/>
      <c r="X722" s="49">
        <v>2813430780</v>
      </c>
      <c r="Y722" s="49" t="s">
        <v>1361</v>
      </c>
      <c r="Z722" s="324">
        <v>45.36</v>
      </c>
      <c r="AB722" s="401">
        <v>2813205180</v>
      </c>
      <c r="AC722" s="49" t="s">
        <v>1305</v>
      </c>
      <c r="AD722" s="406">
        <v>106.19</v>
      </c>
    </row>
    <row r="723" spans="2:30">
      <c r="B723" s="210">
        <v>2813960000</v>
      </c>
      <c r="E723" s="211" t="e">
        <f t="shared" si="161"/>
        <v>#N/A</v>
      </c>
      <c r="F723" s="389">
        <v>64.569999999999993</v>
      </c>
      <c r="G723" s="216" t="s">
        <v>1578</v>
      </c>
      <c r="J723" s="49">
        <f t="shared" si="162"/>
        <v>2813960000</v>
      </c>
      <c r="K723" s="212" t="e">
        <f t="shared" si="163"/>
        <v>#N/A</v>
      </c>
      <c r="L723" s="270">
        <v>64.569999999999993</v>
      </c>
      <c r="M723" s="270" t="e">
        <f t="shared" si="165"/>
        <v>#N/A</v>
      </c>
      <c r="N723" s="270" t="e">
        <f t="shared" si="164"/>
        <v>#N/A</v>
      </c>
      <c r="O723" s="249"/>
      <c r="P723" s="249"/>
      <c r="Q723" s="49">
        <v>2813430781</v>
      </c>
      <c r="R723" s="49" t="s">
        <v>1362</v>
      </c>
      <c r="S723" s="49">
        <f t="shared" si="166"/>
        <v>48.93</v>
      </c>
      <c r="T723" s="324">
        <v>49.79</v>
      </c>
      <c r="U723" s="353"/>
      <c r="X723" s="49">
        <v>2813430781</v>
      </c>
      <c r="Y723" s="49" t="s">
        <v>1362</v>
      </c>
      <c r="Z723" s="324">
        <v>49.79</v>
      </c>
      <c r="AB723" s="401">
        <v>2813210000</v>
      </c>
      <c r="AC723" s="49" t="s">
        <v>1306</v>
      </c>
      <c r="AD723" s="406">
        <v>330.3</v>
      </c>
    </row>
    <row r="724" spans="2:30">
      <c r="B724" s="210">
        <v>2813960001</v>
      </c>
      <c r="E724" s="211" t="e">
        <f t="shared" si="161"/>
        <v>#N/A</v>
      </c>
      <c r="F724" s="389">
        <v>67.260000000000005</v>
      </c>
      <c r="G724" s="216" t="s">
        <v>1579</v>
      </c>
      <c r="J724" s="49">
        <f t="shared" si="162"/>
        <v>2813960001</v>
      </c>
      <c r="K724" s="212" t="e">
        <f t="shared" si="163"/>
        <v>#N/A</v>
      </c>
      <c r="L724" s="270">
        <v>67.260000000000005</v>
      </c>
      <c r="M724" s="270" t="e">
        <f t="shared" si="165"/>
        <v>#N/A</v>
      </c>
      <c r="N724" s="270" t="e">
        <f t="shared" si="164"/>
        <v>#N/A</v>
      </c>
      <c r="O724" s="249"/>
      <c r="P724" s="249"/>
      <c r="Q724" s="49">
        <v>2813436280</v>
      </c>
      <c r="R724" s="49" t="s">
        <v>1364</v>
      </c>
      <c r="S724" s="49">
        <f t="shared" si="166"/>
        <v>23.04</v>
      </c>
      <c r="T724" s="324">
        <v>23.45</v>
      </c>
      <c r="U724" s="353"/>
      <c r="X724" s="49">
        <v>2813436280</v>
      </c>
      <c r="Y724" s="49" t="s">
        <v>1364</v>
      </c>
      <c r="Z724" s="324">
        <v>23.45</v>
      </c>
      <c r="AB724" s="401">
        <v>2813211300</v>
      </c>
      <c r="AC724" s="49" t="s">
        <v>1840</v>
      </c>
      <c r="AD724" s="406">
        <v>13.71</v>
      </c>
    </row>
    <row r="725" spans="2:30">
      <c r="B725" s="210">
        <v>2813960002</v>
      </c>
      <c r="E725" s="211" t="e">
        <f t="shared" si="161"/>
        <v>#N/A</v>
      </c>
      <c r="F725" s="389">
        <v>69.95</v>
      </c>
      <c r="G725" s="216" t="s">
        <v>1580</v>
      </c>
      <c r="J725" s="49">
        <f t="shared" si="162"/>
        <v>2813960002</v>
      </c>
      <c r="K725" s="212" t="e">
        <f t="shared" si="163"/>
        <v>#N/A</v>
      </c>
      <c r="L725" s="270">
        <v>69.95</v>
      </c>
      <c r="M725" s="270" t="e">
        <f t="shared" si="165"/>
        <v>#N/A</v>
      </c>
      <c r="N725" s="270" t="e">
        <f t="shared" si="164"/>
        <v>#N/A</v>
      </c>
      <c r="O725" s="249"/>
      <c r="P725" s="249"/>
      <c r="Q725" s="49">
        <v>2813440000</v>
      </c>
      <c r="R725" s="49" t="s">
        <v>1365</v>
      </c>
      <c r="S725" s="49">
        <f t="shared" si="166"/>
        <v>82.52</v>
      </c>
      <c r="T725" s="324">
        <v>83.99</v>
      </c>
      <c r="U725" s="353"/>
      <c r="X725" s="49">
        <v>2813440000</v>
      </c>
      <c r="Y725" s="49" t="s">
        <v>1365</v>
      </c>
      <c r="Z725" s="324">
        <v>83.99</v>
      </c>
      <c r="AB725" s="401">
        <v>2813211780</v>
      </c>
      <c r="AC725" s="49" t="s">
        <v>1841</v>
      </c>
      <c r="AD725" s="406">
        <v>15.18</v>
      </c>
    </row>
    <row r="726" spans="2:30">
      <c r="B726" s="210">
        <v>2813960003</v>
      </c>
      <c r="E726" s="211" t="e">
        <f t="shared" si="161"/>
        <v>#N/A</v>
      </c>
      <c r="F726" s="389">
        <v>180.26</v>
      </c>
      <c r="G726" s="216" t="s">
        <v>1581</v>
      </c>
      <c r="J726" s="49">
        <f t="shared" si="162"/>
        <v>2813960003</v>
      </c>
      <c r="K726" s="212" t="e">
        <f t="shared" si="163"/>
        <v>#N/A</v>
      </c>
      <c r="L726" s="270">
        <v>180.26</v>
      </c>
      <c r="M726" s="270" t="e">
        <f t="shared" si="165"/>
        <v>#N/A</v>
      </c>
      <c r="N726" s="270" t="e">
        <f t="shared" si="164"/>
        <v>#N/A</v>
      </c>
      <c r="O726" s="249"/>
      <c r="P726" s="249"/>
      <c r="Q726" s="49">
        <v>2813442200</v>
      </c>
      <c r="R726" s="49" t="s">
        <v>1366</v>
      </c>
      <c r="S726" s="49">
        <f t="shared" si="166"/>
        <v>72.98</v>
      </c>
      <c r="T726" s="324">
        <v>74.27</v>
      </c>
      <c r="U726" s="353"/>
      <c r="X726" s="49">
        <v>2813442200</v>
      </c>
      <c r="Y726" s="49" t="s">
        <v>1366</v>
      </c>
      <c r="Z726" s="324">
        <v>74.27</v>
      </c>
      <c r="AB726" s="401">
        <v>2813211980</v>
      </c>
      <c r="AC726" s="49" t="s">
        <v>1842</v>
      </c>
      <c r="AD726" s="406">
        <v>18.84</v>
      </c>
    </row>
    <row r="727" spans="2:30">
      <c r="B727" s="210">
        <v>2813960004</v>
      </c>
      <c r="E727" s="211" t="e">
        <f t="shared" si="161"/>
        <v>#N/A</v>
      </c>
      <c r="F727" s="389">
        <v>188.33</v>
      </c>
      <c r="G727" s="216" t="s">
        <v>1582</v>
      </c>
      <c r="J727" s="49">
        <f t="shared" si="162"/>
        <v>2813960004</v>
      </c>
      <c r="K727" s="212" t="e">
        <f t="shared" si="163"/>
        <v>#N/A</v>
      </c>
      <c r="L727" s="270">
        <v>188.33</v>
      </c>
      <c r="M727" s="270" t="e">
        <f t="shared" si="165"/>
        <v>#N/A</v>
      </c>
      <c r="N727" s="270" t="e">
        <f t="shared" si="164"/>
        <v>#N/A</v>
      </c>
      <c r="O727" s="249"/>
      <c r="P727" s="249"/>
      <c r="Q727" s="49">
        <v>2813442800</v>
      </c>
      <c r="R727" s="49" t="s">
        <v>1367</v>
      </c>
      <c r="S727" s="49">
        <f t="shared" si="166"/>
        <v>5.51</v>
      </c>
      <c r="T727" s="324">
        <v>5.61</v>
      </c>
      <c r="U727" s="353"/>
      <c r="X727" s="49">
        <v>2813442800</v>
      </c>
      <c r="Y727" s="49" t="s">
        <v>1367</v>
      </c>
      <c r="Z727" s="324">
        <v>5.61</v>
      </c>
      <c r="AB727" s="401">
        <v>2813220000</v>
      </c>
      <c r="AC727" s="49" t="s">
        <v>1310</v>
      </c>
      <c r="AD727" s="406">
        <v>134.80000000000001</v>
      </c>
    </row>
    <row r="728" spans="2:30">
      <c r="B728" s="210">
        <v>2813960005</v>
      </c>
      <c r="E728" s="211" t="e">
        <f t="shared" si="161"/>
        <v>#N/A</v>
      </c>
      <c r="F728" s="389">
        <v>191.02</v>
      </c>
      <c r="G728" s="216" t="s">
        <v>1583</v>
      </c>
      <c r="J728" s="49">
        <f t="shared" si="162"/>
        <v>2813960005</v>
      </c>
      <c r="K728" s="212" t="e">
        <f t="shared" si="163"/>
        <v>#N/A</v>
      </c>
      <c r="L728" s="270">
        <v>191.02</v>
      </c>
      <c r="M728" s="270" t="e">
        <f t="shared" si="165"/>
        <v>#N/A</v>
      </c>
      <c r="N728" s="270" t="e">
        <f t="shared" si="164"/>
        <v>#N/A</v>
      </c>
      <c r="O728" s="249"/>
      <c r="P728" s="249"/>
      <c r="Q728" s="49">
        <v>2813910000</v>
      </c>
      <c r="R728" s="49" t="s">
        <v>1368</v>
      </c>
      <c r="S728" s="49">
        <f t="shared" si="166"/>
        <v>3.97</v>
      </c>
      <c r="T728" s="324">
        <v>4.04</v>
      </c>
      <c r="U728" s="353"/>
      <c r="X728" s="49">
        <v>2813910000</v>
      </c>
      <c r="Y728" s="49" t="s">
        <v>1368</v>
      </c>
      <c r="Z728" s="324">
        <v>4.04</v>
      </c>
      <c r="AB728" s="401">
        <v>2813222800</v>
      </c>
      <c r="AC728" t="s">
        <v>1311</v>
      </c>
      <c r="AD728" s="406">
        <v>7.84</v>
      </c>
    </row>
    <row r="729" spans="2:30">
      <c r="B729" s="210">
        <v>2813960006</v>
      </c>
      <c r="E729" s="211" t="e">
        <f t="shared" ref="E729:E734" si="167">VLOOKUP(B729,$Q$14:$U$1164,3,FALSE)</f>
        <v>#N/A</v>
      </c>
      <c r="F729" s="389">
        <v>240.42</v>
      </c>
      <c r="G729" s="216" t="s">
        <v>1584</v>
      </c>
      <c r="J729" s="49">
        <f t="shared" ref="J729:J734" si="168">B729*$K$13</f>
        <v>2813960006</v>
      </c>
      <c r="K729" s="212" t="e">
        <f t="shared" ref="K729:K734" si="169">VLOOKUP(J729,$Q$14:$U$1164,3,FALSE)</f>
        <v>#N/A</v>
      </c>
      <c r="L729" s="270">
        <v>240.42</v>
      </c>
      <c r="M729" s="270" t="e">
        <f t="shared" si="165"/>
        <v>#N/A</v>
      </c>
      <c r="N729" s="270" t="e">
        <f t="shared" ref="N729:N734" si="170">K729*$N$13</f>
        <v>#N/A</v>
      </c>
      <c r="O729" s="249"/>
      <c r="P729" s="249"/>
      <c r="Q729" s="49">
        <v>2813910001</v>
      </c>
      <c r="R729" s="49" t="s">
        <v>1369</v>
      </c>
      <c r="S729" s="49">
        <f t="shared" si="166"/>
        <v>4.6900000000000004</v>
      </c>
      <c r="T729" s="324">
        <v>4.7699999999999996</v>
      </c>
      <c r="U729" s="353"/>
      <c r="X729" s="49">
        <v>2813910001</v>
      </c>
      <c r="Y729" s="49" t="s">
        <v>1369</v>
      </c>
      <c r="Z729" s="324">
        <v>4.7699999999999996</v>
      </c>
      <c r="AB729" s="401">
        <v>2813230000</v>
      </c>
      <c r="AC729" t="s">
        <v>1312</v>
      </c>
      <c r="AD729" s="406">
        <v>294.94</v>
      </c>
    </row>
    <row r="730" spans="2:30">
      <c r="B730" s="210">
        <v>2813960007</v>
      </c>
      <c r="E730" s="211" t="e">
        <f t="shared" si="167"/>
        <v>#N/A</v>
      </c>
      <c r="F730" s="389">
        <v>249.38</v>
      </c>
      <c r="G730" s="216" t="s">
        <v>1585</v>
      </c>
      <c r="J730" s="49">
        <f t="shared" si="168"/>
        <v>2813960007</v>
      </c>
      <c r="K730" s="212" t="e">
        <f t="shared" si="169"/>
        <v>#N/A</v>
      </c>
      <c r="L730" s="270">
        <v>249.38</v>
      </c>
      <c r="M730" s="270" t="e">
        <f t="shared" si="165"/>
        <v>#N/A</v>
      </c>
      <c r="N730" s="270" t="e">
        <f t="shared" si="170"/>
        <v>#N/A</v>
      </c>
      <c r="O730" s="249"/>
      <c r="P730" s="249"/>
      <c r="Q730" s="49">
        <v>2813910002</v>
      </c>
      <c r="R730" s="49" t="s">
        <v>1370</v>
      </c>
      <c r="S730" s="49">
        <f t="shared" si="166"/>
        <v>9.07</v>
      </c>
      <c r="T730" s="324">
        <v>9.23</v>
      </c>
      <c r="U730" s="353"/>
      <c r="X730" s="49">
        <v>2813910002</v>
      </c>
      <c r="Y730" s="49" t="s">
        <v>1370</v>
      </c>
      <c r="Z730" s="324">
        <v>9.23</v>
      </c>
      <c r="AB730" s="401">
        <v>2813240000</v>
      </c>
      <c r="AC730" t="s">
        <v>1843</v>
      </c>
      <c r="AD730" s="406">
        <v>50.38</v>
      </c>
    </row>
    <row r="731" spans="2:30">
      <c r="B731" s="210">
        <v>2813960008</v>
      </c>
      <c r="E731" s="211" t="e">
        <f t="shared" si="167"/>
        <v>#N/A</v>
      </c>
      <c r="F731" s="389">
        <v>256.88</v>
      </c>
      <c r="G731" s="216" t="s">
        <v>1586</v>
      </c>
      <c r="J731" s="49">
        <f t="shared" si="168"/>
        <v>2813960008</v>
      </c>
      <c r="K731" s="212" t="e">
        <f t="shared" si="169"/>
        <v>#N/A</v>
      </c>
      <c r="L731" s="270">
        <v>256.88</v>
      </c>
      <c r="M731" s="270" t="e">
        <f t="shared" si="165"/>
        <v>#N/A</v>
      </c>
      <c r="N731" s="270" t="e">
        <f t="shared" si="170"/>
        <v>#N/A</v>
      </c>
      <c r="O731" s="249"/>
      <c r="P731" s="249"/>
      <c r="Q731" s="49">
        <v>2813910003</v>
      </c>
      <c r="R731" s="49" t="s">
        <v>1371</v>
      </c>
      <c r="S731" s="49">
        <f t="shared" si="166"/>
        <v>4.9000000000000004</v>
      </c>
      <c r="T731" s="324">
        <v>4.99</v>
      </c>
      <c r="U731" s="353"/>
      <c r="X731" s="49">
        <v>2813910003</v>
      </c>
      <c r="Y731" s="49" t="s">
        <v>1371</v>
      </c>
      <c r="Z731" s="324">
        <v>4.99</v>
      </c>
      <c r="AB731" s="405">
        <v>2813300000</v>
      </c>
      <c r="AC731" s="49" t="s">
        <v>1844</v>
      </c>
      <c r="AD731" s="406">
        <v>107.89</v>
      </c>
    </row>
    <row r="732" spans="2:30">
      <c r="B732" s="210">
        <v>2813960009</v>
      </c>
      <c r="E732" s="211" t="e">
        <f t="shared" si="167"/>
        <v>#N/A</v>
      </c>
      <c r="F732" s="389">
        <v>486.2</v>
      </c>
      <c r="G732" s="216" t="s">
        <v>1587</v>
      </c>
      <c r="J732" s="49">
        <f t="shared" si="168"/>
        <v>2813960009</v>
      </c>
      <c r="K732" s="212" t="e">
        <f t="shared" si="169"/>
        <v>#N/A</v>
      </c>
      <c r="L732" s="270">
        <v>486.2</v>
      </c>
      <c r="M732" s="270" t="e">
        <f t="shared" si="165"/>
        <v>#N/A</v>
      </c>
      <c r="N732" s="270" t="e">
        <f t="shared" si="170"/>
        <v>#N/A</v>
      </c>
      <c r="O732" s="249"/>
      <c r="P732" s="249"/>
      <c r="Q732" s="49">
        <v>2813910004</v>
      </c>
      <c r="R732" s="49" t="s">
        <v>1372</v>
      </c>
      <c r="S732" s="49">
        <f t="shared" si="166"/>
        <v>9.58</v>
      </c>
      <c r="T732" s="324">
        <v>9.75</v>
      </c>
      <c r="U732" s="353"/>
      <c r="X732" s="49">
        <v>2813910004</v>
      </c>
      <c r="Y732" s="49" t="s">
        <v>1372</v>
      </c>
      <c r="Z732" s="324">
        <v>9.75</v>
      </c>
      <c r="AB732" s="405">
        <v>2813300280</v>
      </c>
      <c r="AC732" s="49" t="s">
        <v>1315</v>
      </c>
      <c r="AD732" s="406">
        <v>10.7</v>
      </c>
    </row>
    <row r="733" spans="2:30">
      <c r="B733" s="210">
        <v>2813960010</v>
      </c>
      <c r="E733" s="211" t="e">
        <f t="shared" si="167"/>
        <v>#N/A</v>
      </c>
      <c r="F733" s="389">
        <v>584.1</v>
      </c>
      <c r="G733" s="216" t="s">
        <v>1588</v>
      </c>
      <c r="J733" s="49">
        <f t="shared" si="168"/>
        <v>2813960010</v>
      </c>
      <c r="K733" s="212" t="e">
        <f t="shared" si="169"/>
        <v>#N/A</v>
      </c>
      <c r="L733" s="270">
        <v>584.1</v>
      </c>
      <c r="M733" s="270" t="e">
        <f t="shared" si="165"/>
        <v>#N/A</v>
      </c>
      <c r="N733" s="270" t="e">
        <f t="shared" si="170"/>
        <v>#N/A</v>
      </c>
      <c r="O733" s="249"/>
      <c r="P733" s="249"/>
      <c r="Q733" s="49">
        <v>2813910005</v>
      </c>
      <c r="R733" s="49" t="s">
        <v>1373</v>
      </c>
      <c r="S733" s="49">
        <f t="shared" si="166"/>
        <v>16.27</v>
      </c>
      <c r="T733" s="324">
        <v>16.559999999999999</v>
      </c>
      <c r="U733" s="353"/>
      <c r="X733" s="49">
        <v>2813910005</v>
      </c>
      <c r="Y733" s="49" t="s">
        <v>1373</v>
      </c>
      <c r="Z733" s="324">
        <v>16.559999999999999</v>
      </c>
      <c r="AB733" s="405">
        <v>2813300281</v>
      </c>
      <c r="AC733" s="49" t="s">
        <v>1316</v>
      </c>
      <c r="AD733" s="406">
        <v>37.32</v>
      </c>
    </row>
    <row r="734" spans="2:30">
      <c r="B734" s="210">
        <v>2813960011</v>
      </c>
      <c r="E734" s="211" t="e">
        <f t="shared" si="167"/>
        <v>#N/A</v>
      </c>
      <c r="F734" s="389">
        <v>221.94</v>
      </c>
      <c r="G734" s="216" t="s">
        <v>1589</v>
      </c>
      <c r="J734" s="49">
        <f t="shared" si="168"/>
        <v>2813960011</v>
      </c>
      <c r="K734" s="212" t="e">
        <f t="shared" si="169"/>
        <v>#N/A</v>
      </c>
      <c r="L734" s="270">
        <v>221.94</v>
      </c>
      <c r="M734" s="270" t="e">
        <f t="shared" si="165"/>
        <v>#N/A</v>
      </c>
      <c r="N734" s="270" t="e">
        <f t="shared" si="170"/>
        <v>#N/A</v>
      </c>
      <c r="O734" s="249"/>
      <c r="P734" s="249"/>
      <c r="Q734" s="49">
        <v>2813910006</v>
      </c>
      <c r="R734" s="49" t="s">
        <v>1374</v>
      </c>
      <c r="S734" s="49">
        <f t="shared" si="166"/>
        <v>7.49</v>
      </c>
      <c r="T734" s="324">
        <v>7.62</v>
      </c>
      <c r="U734" s="353"/>
      <c r="X734" s="49">
        <v>2813910006</v>
      </c>
      <c r="Y734" s="49" t="s">
        <v>1374</v>
      </c>
      <c r="Z734" s="324">
        <v>7.62</v>
      </c>
      <c r="AB734" s="405">
        <v>2813300380</v>
      </c>
      <c r="AC734" s="49" t="s">
        <v>1845</v>
      </c>
      <c r="AD734" s="406">
        <v>14.54</v>
      </c>
    </row>
    <row r="735" spans="2:30">
      <c r="B735" s="210"/>
      <c r="E735" s="211"/>
      <c r="F735" s="211"/>
      <c r="G735" s="216"/>
      <c r="K735" s="212"/>
      <c r="L735" s="270"/>
      <c r="M735" s="270"/>
      <c r="N735" s="270"/>
      <c r="O735" s="249"/>
      <c r="P735" s="249"/>
      <c r="Q735" s="49">
        <v>2813910007</v>
      </c>
      <c r="R735" s="49" t="s">
        <v>1375</v>
      </c>
      <c r="S735" s="49">
        <f t="shared" si="166"/>
        <v>5.09</v>
      </c>
      <c r="T735" s="324">
        <v>5.18</v>
      </c>
      <c r="U735" s="353"/>
      <c r="X735" s="49">
        <v>2813910007</v>
      </c>
      <c r="Y735" s="49" t="s">
        <v>1375</v>
      </c>
      <c r="Z735" s="324">
        <v>5.18</v>
      </c>
      <c r="AB735" s="405">
        <v>2813300480</v>
      </c>
      <c r="AC735" s="49" t="s">
        <v>1846</v>
      </c>
      <c r="AD735" s="406">
        <v>11.07</v>
      </c>
    </row>
    <row r="736" spans="2:30">
      <c r="B736" s="210"/>
      <c r="E736" s="211"/>
      <c r="F736" s="211"/>
      <c r="G736" s="221" t="s">
        <v>1590</v>
      </c>
      <c r="K736" s="212"/>
      <c r="L736" s="270"/>
      <c r="M736" s="270"/>
      <c r="N736" s="270"/>
      <c r="O736" s="249"/>
      <c r="P736" s="249"/>
      <c r="Q736" s="49">
        <v>2813910008</v>
      </c>
      <c r="R736" s="49" t="s">
        <v>1376</v>
      </c>
      <c r="S736" s="49">
        <f t="shared" si="166"/>
        <v>3.34</v>
      </c>
      <c r="T736" s="324">
        <v>3.4</v>
      </c>
      <c r="U736" s="353"/>
      <c r="X736" s="49">
        <v>2813910008</v>
      </c>
      <c r="Y736" s="49" t="s">
        <v>1376</v>
      </c>
      <c r="Z736" s="324">
        <v>3.4</v>
      </c>
      <c r="AB736" s="405">
        <v>2813300580</v>
      </c>
      <c r="AC736" s="49" t="s">
        <v>1319</v>
      </c>
      <c r="AD736" s="406">
        <v>19.79</v>
      </c>
    </row>
    <row r="737" spans="2:30">
      <c r="B737" s="280">
        <v>2812003001</v>
      </c>
      <c r="C737" s="285"/>
      <c r="D737" s="350"/>
      <c r="E737" s="282">
        <f t="shared" ref="E737:E777" si="171">VLOOKUP(B737,$Q$14:$U$1164,3,FALSE)</f>
        <v>1872.87</v>
      </c>
      <c r="F737" s="390">
        <v>1975.05</v>
      </c>
      <c r="G737" s="288" t="s">
        <v>780</v>
      </c>
      <c r="H737" s="284"/>
      <c r="I737" s="285"/>
      <c r="J737" s="285">
        <f t="shared" ref="J737:J768" si="172">B737*$K$13</f>
        <v>2812003001</v>
      </c>
      <c r="K737" s="286">
        <f t="shared" ref="K737:K777" si="173">VLOOKUP(J737,$Q$14:$U$1164,3,FALSE)</f>
        <v>1872.87</v>
      </c>
      <c r="L737" s="287">
        <v>1975.05</v>
      </c>
      <c r="M737" s="287">
        <f t="shared" si="165"/>
        <v>1591.94</v>
      </c>
      <c r="N737" s="287">
        <f>K737*$N$11</f>
        <v>1591.9395</v>
      </c>
      <c r="O737" s="249"/>
      <c r="P737" s="249"/>
      <c r="Q737" s="49">
        <v>2813910009</v>
      </c>
      <c r="R737" s="49" t="s">
        <v>1377</v>
      </c>
      <c r="S737" s="49">
        <f t="shared" si="166"/>
        <v>36.19</v>
      </c>
      <c r="T737" s="324">
        <v>36.83</v>
      </c>
      <c r="U737" s="353"/>
      <c r="X737" s="49">
        <v>2813910009</v>
      </c>
      <c r="Y737" s="49" t="s">
        <v>1377</v>
      </c>
      <c r="Z737" s="324">
        <v>36.83</v>
      </c>
      <c r="AB737" s="405">
        <v>2813300680</v>
      </c>
      <c r="AC737" s="49" t="s">
        <v>1320</v>
      </c>
      <c r="AD737" s="406">
        <v>24.42</v>
      </c>
    </row>
    <row r="738" spans="2:30">
      <c r="B738" s="280">
        <v>2812002980</v>
      </c>
      <c r="C738" s="285"/>
      <c r="D738" s="350"/>
      <c r="E738" s="282">
        <f t="shared" si="171"/>
        <v>9.64</v>
      </c>
      <c r="F738" s="390">
        <v>9.27</v>
      </c>
      <c r="G738" s="288" t="s">
        <v>781</v>
      </c>
      <c r="H738" s="284"/>
      <c r="I738" s="285"/>
      <c r="J738" s="285">
        <f t="shared" si="172"/>
        <v>2812002980</v>
      </c>
      <c r="K738" s="286">
        <f t="shared" si="173"/>
        <v>9.64</v>
      </c>
      <c r="L738" s="287">
        <v>9.27</v>
      </c>
      <c r="M738" s="287">
        <f t="shared" si="165"/>
        <v>8.19</v>
      </c>
      <c r="N738" s="287">
        <f t="shared" ref="N738:N766" si="174">K738*$N$11</f>
        <v>8.1940000000000008</v>
      </c>
      <c r="O738" s="249"/>
      <c r="P738" s="249"/>
      <c r="Q738" s="49">
        <v>2813910010</v>
      </c>
      <c r="R738" s="49" t="s">
        <v>1379</v>
      </c>
      <c r="S738" s="49">
        <f t="shared" si="166"/>
        <v>36.19</v>
      </c>
      <c r="T738" s="324">
        <v>36.83</v>
      </c>
      <c r="U738" s="353"/>
      <c r="X738" s="49">
        <v>2813910010</v>
      </c>
      <c r="Y738" s="49" t="s">
        <v>1379</v>
      </c>
      <c r="Z738" s="324">
        <v>36.83</v>
      </c>
      <c r="AB738" s="405">
        <v>2813301300</v>
      </c>
      <c r="AC738" s="49" t="s">
        <v>1847</v>
      </c>
      <c r="AD738" s="406">
        <v>20.03</v>
      </c>
    </row>
    <row r="739" spans="2:30">
      <c r="B739" s="280">
        <v>2812004000</v>
      </c>
      <c r="C739" s="285"/>
      <c r="D739" s="350"/>
      <c r="E739" s="282">
        <f t="shared" si="171"/>
        <v>114.25</v>
      </c>
      <c r="F739" s="390">
        <v>223.55</v>
      </c>
      <c r="G739" s="288" t="s">
        <v>782</v>
      </c>
      <c r="H739" s="284"/>
      <c r="I739" s="285"/>
      <c r="J739" s="285">
        <f t="shared" si="172"/>
        <v>2812004000</v>
      </c>
      <c r="K739" s="286">
        <f t="shared" si="173"/>
        <v>114.25</v>
      </c>
      <c r="L739" s="287">
        <v>223.55</v>
      </c>
      <c r="M739" s="287">
        <f t="shared" si="165"/>
        <v>97.11</v>
      </c>
      <c r="N739" s="287">
        <f t="shared" si="174"/>
        <v>97.112499999999997</v>
      </c>
      <c r="O739" s="249"/>
      <c r="P739" s="249"/>
      <c r="Q739" s="49">
        <v>2813910011</v>
      </c>
      <c r="R739" s="49" t="s">
        <v>1380</v>
      </c>
      <c r="S739" s="49">
        <f t="shared" si="166"/>
        <v>44.04</v>
      </c>
      <c r="T739" s="324">
        <v>44.82</v>
      </c>
      <c r="U739" s="353"/>
      <c r="X739" s="49">
        <v>2813910011</v>
      </c>
      <c r="Y739" s="49" t="s">
        <v>1380</v>
      </c>
      <c r="Z739" s="324">
        <v>44.82</v>
      </c>
      <c r="AB739" s="405">
        <v>2813301780</v>
      </c>
      <c r="AC739" s="49" t="s">
        <v>1848</v>
      </c>
      <c r="AD739" s="406">
        <v>16.93</v>
      </c>
    </row>
    <row r="740" spans="2:30">
      <c r="B740" s="280">
        <v>2812004600</v>
      </c>
      <c r="C740" s="285"/>
      <c r="D740" s="350"/>
      <c r="E740" s="282">
        <f t="shared" si="171"/>
        <v>563.66999999999996</v>
      </c>
      <c r="F740" s="390">
        <v>475.99</v>
      </c>
      <c r="G740" s="288" t="s">
        <v>783</v>
      </c>
      <c r="H740" s="284"/>
      <c r="I740" s="285"/>
      <c r="J740" s="285">
        <f t="shared" si="172"/>
        <v>2812004600</v>
      </c>
      <c r="K740" s="286">
        <f t="shared" si="173"/>
        <v>563.66999999999996</v>
      </c>
      <c r="L740" s="287">
        <v>475.99</v>
      </c>
      <c r="M740" s="287">
        <f t="shared" si="165"/>
        <v>479.12</v>
      </c>
      <c r="N740" s="287">
        <f t="shared" si="174"/>
        <v>479.11949999999996</v>
      </c>
      <c r="O740" s="249"/>
      <c r="P740" s="249"/>
      <c r="Q740" s="49">
        <v>2813910012</v>
      </c>
      <c r="R740" s="49" t="s">
        <v>1382</v>
      </c>
      <c r="S740" s="49">
        <f t="shared" si="166"/>
        <v>36.18</v>
      </c>
      <c r="T740" s="324">
        <v>36.82</v>
      </c>
      <c r="U740" s="353"/>
      <c r="X740" s="49">
        <v>2813910012</v>
      </c>
      <c r="Y740" s="49" t="s">
        <v>1382</v>
      </c>
      <c r="Z740" s="324">
        <v>36.82</v>
      </c>
      <c r="AB740" s="401">
        <v>2813301980</v>
      </c>
      <c r="AC740" t="s">
        <v>1849</v>
      </c>
      <c r="AD740" s="406">
        <v>24.3</v>
      </c>
    </row>
    <row r="741" spans="2:30">
      <c r="B741" s="280">
        <v>2812004601</v>
      </c>
      <c r="C741" s="285"/>
      <c r="D741" s="350"/>
      <c r="E741" s="282">
        <f t="shared" si="171"/>
        <v>686.87</v>
      </c>
      <c r="F741" s="390">
        <v>678.6</v>
      </c>
      <c r="G741" s="288" t="s">
        <v>784</v>
      </c>
      <c r="H741" s="284"/>
      <c r="I741" s="285"/>
      <c r="J741" s="285">
        <f t="shared" si="172"/>
        <v>2812004601</v>
      </c>
      <c r="K741" s="286">
        <f t="shared" si="173"/>
        <v>686.87</v>
      </c>
      <c r="L741" s="287">
        <v>678.6</v>
      </c>
      <c r="M741" s="287">
        <f t="shared" si="165"/>
        <v>583.84</v>
      </c>
      <c r="N741" s="287">
        <f t="shared" si="174"/>
        <v>583.83950000000004</v>
      </c>
      <c r="O741" s="249"/>
      <c r="P741" s="249"/>
      <c r="Q741" s="49">
        <v>2813910013</v>
      </c>
      <c r="R741" s="49" t="s">
        <v>1384</v>
      </c>
      <c r="S741" s="49">
        <f t="shared" si="166"/>
        <v>36.18</v>
      </c>
      <c r="T741" s="324">
        <v>36.82</v>
      </c>
      <c r="U741" s="353"/>
      <c r="X741" s="49">
        <v>2813910013</v>
      </c>
      <c r="Y741" s="49" t="s">
        <v>1384</v>
      </c>
      <c r="Z741" s="324">
        <v>36.82</v>
      </c>
      <c r="AB741" s="401">
        <v>2813302200</v>
      </c>
      <c r="AC741" t="s">
        <v>1324</v>
      </c>
      <c r="AD741" s="406">
        <v>16.16</v>
      </c>
    </row>
    <row r="742" spans="2:30">
      <c r="B742" s="280">
        <v>2812004602</v>
      </c>
      <c r="C742" s="285"/>
      <c r="D742" s="350"/>
      <c r="E742" s="282">
        <f t="shared" si="171"/>
        <v>3.27</v>
      </c>
      <c r="F742" s="390">
        <v>7.74</v>
      </c>
      <c r="G742" s="288" t="s">
        <v>785</v>
      </c>
      <c r="H742" s="284"/>
      <c r="I742" s="285"/>
      <c r="J742" s="285">
        <f t="shared" si="172"/>
        <v>2812004602</v>
      </c>
      <c r="K742" s="286">
        <f t="shared" si="173"/>
        <v>3.27</v>
      </c>
      <c r="L742" s="287">
        <v>7.74</v>
      </c>
      <c r="M742" s="287">
        <f t="shared" si="165"/>
        <v>2.78</v>
      </c>
      <c r="N742" s="287">
        <f t="shared" si="174"/>
        <v>2.7795000000000001</v>
      </c>
      <c r="O742" s="249"/>
      <c r="P742" s="249"/>
      <c r="Q742" s="49">
        <v>2813910014</v>
      </c>
      <c r="R742" s="49" t="s">
        <v>1385</v>
      </c>
      <c r="S742" s="49">
        <f t="shared" si="166"/>
        <v>36.19</v>
      </c>
      <c r="T742" s="324">
        <v>36.83</v>
      </c>
      <c r="U742" s="353"/>
      <c r="X742" s="49">
        <v>2813910014</v>
      </c>
      <c r="Y742" s="49" t="s">
        <v>1385</v>
      </c>
      <c r="Z742" s="324">
        <v>36.83</v>
      </c>
      <c r="AB742" s="405">
        <v>2813302800</v>
      </c>
      <c r="AC742" s="49" t="s">
        <v>1325</v>
      </c>
      <c r="AD742" s="406">
        <v>15.09</v>
      </c>
    </row>
    <row r="743" spans="2:30">
      <c r="B743" s="280">
        <v>2812004603</v>
      </c>
      <c r="C743" s="285"/>
      <c r="D743" s="350"/>
      <c r="E743" s="282">
        <f t="shared" si="171"/>
        <v>3.27</v>
      </c>
      <c r="F743" s="390">
        <v>7.71</v>
      </c>
      <c r="G743" s="288" t="s">
        <v>786</v>
      </c>
      <c r="H743" s="284"/>
      <c r="I743" s="285"/>
      <c r="J743" s="285">
        <f t="shared" si="172"/>
        <v>2812004603</v>
      </c>
      <c r="K743" s="286">
        <f t="shared" si="173"/>
        <v>3.27</v>
      </c>
      <c r="L743" s="287">
        <v>7.71</v>
      </c>
      <c r="M743" s="287">
        <f t="shared" si="165"/>
        <v>2.78</v>
      </c>
      <c r="N743" s="287">
        <f t="shared" si="174"/>
        <v>2.7795000000000001</v>
      </c>
      <c r="O743" s="249"/>
      <c r="P743" s="249"/>
      <c r="Q743" s="49">
        <v>2813910015</v>
      </c>
      <c r="R743" s="49" t="s">
        <v>1386</v>
      </c>
      <c r="S743" s="49">
        <f t="shared" si="166"/>
        <v>36.19</v>
      </c>
      <c r="T743" s="324">
        <v>36.83</v>
      </c>
      <c r="U743" s="353"/>
      <c r="X743" s="49">
        <v>2813910015</v>
      </c>
      <c r="Y743" s="49" t="s">
        <v>1386</v>
      </c>
      <c r="Z743" s="324">
        <v>36.83</v>
      </c>
      <c r="AB743" s="405">
        <v>2813305180</v>
      </c>
      <c r="AC743" s="49" t="s">
        <v>1326</v>
      </c>
      <c r="AD743" s="406">
        <v>110.19</v>
      </c>
    </row>
    <row r="744" spans="2:30">
      <c r="B744" s="280">
        <v>2812013001</v>
      </c>
      <c r="C744" s="285"/>
      <c r="D744" s="350"/>
      <c r="E744" s="282">
        <f t="shared" si="171"/>
        <v>5247.47</v>
      </c>
      <c r="F744" s="390">
        <v>5203.83</v>
      </c>
      <c r="G744" s="288" t="s">
        <v>787</v>
      </c>
      <c r="H744" s="284"/>
      <c r="I744" s="285"/>
      <c r="J744" s="285">
        <f t="shared" si="172"/>
        <v>2812013001</v>
      </c>
      <c r="K744" s="286">
        <f t="shared" si="173"/>
        <v>5247.47</v>
      </c>
      <c r="L744" s="287">
        <v>5203.83</v>
      </c>
      <c r="M744" s="287">
        <f t="shared" si="165"/>
        <v>4460.3500000000004</v>
      </c>
      <c r="N744" s="287">
        <f t="shared" si="174"/>
        <v>4460.3495000000003</v>
      </c>
      <c r="O744" s="249"/>
      <c r="P744" s="249"/>
      <c r="Q744" s="49">
        <v>2813910016</v>
      </c>
      <c r="R744" s="49" t="s">
        <v>1387</v>
      </c>
      <c r="S744" s="49">
        <f t="shared" si="166"/>
        <v>36.19</v>
      </c>
      <c r="T744" s="324">
        <v>36.83</v>
      </c>
      <c r="U744" s="353"/>
      <c r="X744" s="49">
        <v>2813910016</v>
      </c>
      <c r="Y744" s="49" t="s">
        <v>1387</v>
      </c>
      <c r="Z744" s="324">
        <v>36.83</v>
      </c>
      <c r="AB744" s="405">
        <v>2813310000</v>
      </c>
      <c r="AC744" s="49" t="s">
        <v>1327</v>
      </c>
      <c r="AD744" s="406">
        <v>447.79</v>
      </c>
    </row>
    <row r="745" spans="2:30">
      <c r="B745" s="280">
        <v>2812014000</v>
      </c>
      <c r="C745" s="285"/>
      <c r="D745" s="350"/>
      <c r="E745" s="282">
        <f t="shared" si="171"/>
        <v>27.41</v>
      </c>
      <c r="F745" s="390">
        <v>52.14</v>
      </c>
      <c r="G745" s="288" t="s">
        <v>788</v>
      </c>
      <c r="H745" s="284"/>
      <c r="I745" s="285"/>
      <c r="J745" s="285">
        <f t="shared" si="172"/>
        <v>2812014000</v>
      </c>
      <c r="K745" s="286">
        <f t="shared" si="173"/>
        <v>27.41</v>
      </c>
      <c r="L745" s="287">
        <v>52.14</v>
      </c>
      <c r="M745" s="287">
        <f t="shared" si="165"/>
        <v>23.3</v>
      </c>
      <c r="N745" s="287">
        <f t="shared" si="174"/>
        <v>23.298500000000001</v>
      </c>
      <c r="O745" s="249"/>
      <c r="P745" s="249"/>
      <c r="Q745" s="49">
        <v>2813910017</v>
      </c>
      <c r="R745" s="49" t="s">
        <v>1388</v>
      </c>
      <c r="S745" s="49">
        <f t="shared" si="166"/>
        <v>36.19</v>
      </c>
      <c r="T745" s="324">
        <v>36.83</v>
      </c>
      <c r="U745" s="353"/>
      <c r="X745" s="49">
        <v>2813910017</v>
      </c>
      <c r="Y745" s="49" t="s">
        <v>1388</v>
      </c>
      <c r="Z745" s="324">
        <v>36.83</v>
      </c>
      <c r="AB745" s="405">
        <v>2813310381</v>
      </c>
      <c r="AC745" s="49" t="s">
        <v>1850</v>
      </c>
      <c r="AD745" s="325">
        <v>47.67</v>
      </c>
    </row>
    <row r="746" spans="2:30">
      <c r="B746" s="280">
        <v>2812022800</v>
      </c>
      <c r="C746" s="285"/>
      <c r="D746" s="350"/>
      <c r="E746" s="282">
        <f t="shared" si="171"/>
        <v>900.38</v>
      </c>
      <c r="F746" s="390">
        <v>403.18</v>
      </c>
      <c r="G746" s="288" t="s">
        <v>790</v>
      </c>
      <c r="H746" s="284"/>
      <c r="I746" s="285"/>
      <c r="J746" s="285">
        <f t="shared" si="172"/>
        <v>2812022800</v>
      </c>
      <c r="K746" s="286">
        <f t="shared" si="173"/>
        <v>900.38</v>
      </c>
      <c r="L746" s="287">
        <v>403.18</v>
      </c>
      <c r="M746" s="287">
        <f t="shared" si="165"/>
        <v>765.32</v>
      </c>
      <c r="N746" s="287">
        <f t="shared" si="174"/>
        <v>765.32299999999998</v>
      </c>
      <c r="O746" s="249"/>
      <c r="P746" s="249"/>
      <c r="Q746" s="49">
        <v>2813910018</v>
      </c>
      <c r="R746" s="49" t="s">
        <v>1389</v>
      </c>
      <c r="S746" s="49">
        <f t="shared" si="166"/>
        <v>55.49</v>
      </c>
      <c r="T746" s="324">
        <v>56.48</v>
      </c>
      <c r="U746" s="353"/>
      <c r="X746" s="49">
        <v>2813910018</v>
      </c>
      <c r="Y746" s="49" t="s">
        <v>1389</v>
      </c>
      <c r="Z746" s="324">
        <v>56.48</v>
      </c>
      <c r="AB746" s="405">
        <v>2813310780</v>
      </c>
      <c r="AC746" s="49" t="s">
        <v>1329</v>
      </c>
      <c r="AD746" s="325">
        <v>22.97</v>
      </c>
    </row>
    <row r="747" spans="2:30">
      <c r="B747" s="280">
        <v>2812024080</v>
      </c>
      <c r="C747" s="285"/>
      <c r="D747" s="350"/>
      <c r="E747" s="282">
        <f t="shared" si="171"/>
        <v>2951.38</v>
      </c>
      <c r="F747" s="390">
        <v>2669.88</v>
      </c>
      <c r="G747" s="288" t="s">
        <v>792</v>
      </c>
      <c r="H747" s="284"/>
      <c r="I747" s="285"/>
      <c r="J747" s="285">
        <f t="shared" si="172"/>
        <v>2812024080</v>
      </c>
      <c r="K747" s="286">
        <f t="shared" si="173"/>
        <v>2951.38</v>
      </c>
      <c r="L747" s="287">
        <v>2669.88</v>
      </c>
      <c r="M747" s="287">
        <f t="shared" si="165"/>
        <v>2508.67</v>
      </c>
      <c r="N747" s="287">
        <f t="shared" si="174"/>
        <v>2508.6730000000002</v>
      </c>
      <c r="O747" s="249"/>
      <c r="P747" s="249"/>
      <c r="Q747" s="49">
        <v>2813910019</v>
      </c>
      <c r="R747" s="49" t="s">
        <v>1390</v>
      </c>
      <c r="S747" s="49">
        <f t="shared" si="166"/>
        <v>55.49</v>
      </c>
      <c r="T747" s="324">
        <v>56.48</v>
      </c>
      <c r="U747" s="353"/>
      <c r="X747" s="49">
        <v>2813910019</v>
      </c>
      <c r="Y747" s="49" t="s">
        <v>1390</v>
      </c>
      <c r="Z747" s="324">
        <v>56.48</v>
      </c>
      <c r="AB747" s="405">
        <v>2813311300</v>
      </c>
      <c r="AC747" s="49" t="s">
        <v>1851</v>
      </c>
      <c r="AD747" s="325">
        <v>20.96</v>
      </c>
    </row>
    <row r="748" spans="2:30">
      <c r="B748" s="280">
        <v>2812024081</v>
      </c>
      <c r="C748" s="285"/>
      <c r="D748" s="350"/>
      <c r="E748" s="282">
        <f t="shared" si="171"/>
        <v>1640.26</v>
      </c>
      <c r="F748" s="390">
        <v>1472.57</v>
      </c>
      <c r="G748" s="288" t="s">
        <v>791</v>
      </c>
      <c r="H748" s="284"/>
      <c r="I748" s="285"/>
      <c r="J748" s="285">
        <f t="shared" si="172"/>
        <v>2812024081</v>
      </c>
      <c r="K748" s="286">
        <f t="shared" si="173"/>
        <v>1640.26</v>
      </c>
      <c r="L748" s="287">
        <v>1472.57</v>
      </c>
      <c r="M748" s="287">
        <f t="shared" si="165"/>
        <v>1394.22</v>
      </c>
      <c r="N748" s="287">
        <f t="shared" si="174"/>
        <v>1394.221</v>
      </c>
      <c r="O748" s="249"/>
      <c r="P748" s="249"/>
      <c r="Q748" s="49">
        <v>2813910020</v>
      </c>
      <c r="R748" s="49" t="s">
        <v>1391</v>
      </c>
      <c r="S748" s="49">
        <f t="shared" si="166"/>
        <v>67.52</v>
      </c>
      <c r="T748" s="324">
        <v>68.709999999999994</v>
      </c>
      <c r="U748" s="353"/>
      <c r="X748" s="49">
        <v>2813910020</v>
      </c>
      <c r="Y748" s="49" t="s">
        <v>1391</v>
      </c>
      <c r="Z748" s="324">
        <v>68.709999999999994</v>
      </c>
      <c r="AB748" s="405">
        <v>2813311780</v>
      </c>
      <c r="AC748" s="49" t="s">
        <v>1852</v>
      </c>
      <c r="AD748" s="325">
        <v>17.829999999999998</v>
      </c>
    </row>
    <row r="749" spans="2:30">
      <c r="B749" s="280">
        <v>2812043001</v>
      </c>
      <c r="C749" s="285"/>
      <c r="D749" s="350"/>
      <c r="E749" s="282">
        <f t="shared" si="171"/>
        <v>200.5</v>
      </c>
      <c r="F749" s="390">
        <v>186.91</v>
      </c>
      <c r="G749" s="288" t="s">
        <v>794</v>
      </c>
      <c r="H749" s="284"/>
      <c r="I749" s="285"/>
      <c r="J749" s="285">
        <f t="shared" si="172"/>
        <v>2812043001</v>
      </c>
      <c r="K749" s="286">
        <f t="shared" si="173"/>
        <v>200.5</v>
      </c>
      <c r="L749" s="287">
        <v>186.91</v>
      </c>
      <c r="M749" s="287">
        <f t="shared" si="165"/>
        <v>170.43</v>
      </c>
      <c r="N749" s="287">
        <f t="shared" si="174"/>
        <v>170.42499999999998</v>
      </c>
      <c r="O749" s="249"/>
      <c r="P749" s="249"/>
      <c r="Q749" s="49">
        <v>2813910021</v>
      </c>
      <c r="R749" s="49" t="s">
        <v>1392</v>
      </c>
      <c r="S749" s="49">
        <f t="shared" si="166"/>
        <v>55.49</v>
      </c>
      <c r="T749" s="324">
        <v>56.48</v>
      </c>
      <c r="U749" s="353"/>
      <c r="X749" s="49">
        <v>2813910021</v>
      </c>
      <c r="Y749" s="49" t="s">
        <v>1392</v>
      </c>
      <c r="Z749" s="324">
        <v>56.48</v>
      </c>
      <c r="AB749" s="405">
        <v>2813311980</v>
      </c>
      <c r="AC749" s="49" t="s">
        <v>1853</v>
      </c>
      <c r="AD749" s="325">
        <v>24.16</v>
      </c>
    </row>
    <row r="750" spans="2:30">
      <c r="B750" s="280">
        <v>2812034000</v>
      </c>
      <c r="C750" s="285"/>
      <c r="D750" s="350"/>
      <c r="E750" s="282">
        <f t="shared" si="171"/>
        <v>1538.62</v>
      </c>
      <c r="F750" s="390">
        <v>1497.77</v>
      </c>
      <c r="G750" s="288" t="s">
        <v>795</v>
      </c>
      <c r="H750" s="284"/>
      <c r="I750" s="285"/>
      <c r="J750" s="285">
        <f t="shared" si="172"/>
        <v>2812034000</v>
      </c>
      <c r="K750" s="286">
        <f t="shared" si="173"/>
        <v>1538.62</v>
      </c>
      <c r="L750" s="287">
        <v>1497.77</v>
      </c>
      <c r="M750" s="287">
        <f t="shared" si="165"/>
        <v>1307.83</v>
      </c>
      <c r="N750" s="287">
        <f t="shared" si="174"/>
        <v>1307.8269999999998</v>
      </c>
      <c r="O750" s="249"/>
      <c r="P750" s="249"/>
      <c r="Q750" s="49">
        <v>2813910022</v>
      </c>
      <c r="R750" s="49" t="s">
        <v>1393</v>
      </c>
      <c r="S750" s="49">
        <f t="shared" si="166"/>
        <v>55.52</v>
      </c>
      <c r="T750" s="324">
        <v>56.5</v>
      </c>
      <c r="U750" s="353"/>
      <c r="X750" s="49">
        <v>2813910022</v>
      </c>
      <c r="Y750" s="49" t="s">
        <v>1393</v>
      </c>
      <c r="Z750" s="324">
        <v>56.5</v>
      </c>
      <c r="AB750" s="405">
        <v>2813316280</v>
      </c>
      <c r="AC750" s="49" t="s">
        <v>1334</v>
      </c>
      <c r="AD750" s="325">
        <v>7.65</v>
      </c>
    </row>
    <row r="751" spans="2:30">
      <c r="B751" s="280">
        <v>2812034080</v>
      </c>
      <c r="C751" s="285"/>
      <c r="D751" s="350"/>
      <c r="E751" s="282">
        <f t="shared" si="171"/>
        <v>2951.38</v>
      </c>
      <c r="F751" s="390">
        <v>2646.41</v>
      </c>
      <c r="G751" s="288" t="s">
        <v>796</v>
      </c>
      <c r="H751" s="284"/>
      <c r="I751" s="285"/>
      <c r="J751" s="285">
        <f t="shared" si="172"/>
        <v>2812034080</v>
      </c>
      <c r="K751" s="286">
        <f t="shared" si="173"/>
        <v>2951.38</v>
      </c>
      <c r="L751" s="287">
        <v>2646.41</v>
      </c>
      <c r="M751" s="287">
        <f t="shared" si="165"/>
        <v>2508.67</v>
      </c>
      <c r="N751" s="287">
        <f t="shared" si="174"/>
        <v>2508.6730000000002</v>
      </c>
      <c r="O751" s="249"/>
      <c r="P751" s="249"/>
      <c r="Q751" s="49">
        <v>2813910023</v>
      </c>
      <c r="R751" s="49" t="s">
        <v>1394</v>
      </c>
      <c r="S751" s="49">
        <f t="shared" si="166"/>
        <v>55.49</v>
      </c>
      <c r="T751" s="324">
        <v>56.48</v>
      </c>
      <c r="U751" s="353"/>
      <c r="X751" s="49">
        <v>2813910023</v>
      </c>
      <c r="Y751" s="49" t="s">
        <v>1394</v>
      </c>
      <c r="Z751" s="324">
        <v>56.48</v>
      </c>
      <c r="AB751" s="405">
        <v>2813320000</v>
      </c>
      <c r="AC751" s="49" t="s">
        <v>1854</v>
      </c>
      <c r="AD751" s="325">
        <v>107.89</v>
      </c>
    </row>
    <row r="752" spans="2:30">
      <c r="B752" s="280">
        <v>2812034081</v>
      </c>
      <c r="C752" s="285"/>
      <c r="D752" s="350"/>
      <c r="E752" s="282">
        <f t="shared" si="171"/>
        <v>1640.26</v>
      </c>
      <c r="F752" s="390">
        <v>1544.54</v>
      </c>
      <c r="G752" s="288" t="s">
        <v>795</v>
      </c>
      <c r="H752" s="284"/>
      <c r="I752" s="285"/>
      <c r="J752" s="285">
        <f t="shared" si="172"/>
        <v>2812034081</v>
      </c>
      <c r="K752" s="286">
        <f t="shared" si="173"/>
        <v>1640.26</v>
      </c>
      <c r="L752" s="287">
        <v>1544.54</v>
      </c>
      <c r="M752" s="287">
        <f t="shared" si="165"/>
        <v>1394.22</v>
      </c>
      <c r="N752" s="287">
        <f t="shared" si="174"/>
        <v>1394.221</v>
      </c>
      <c r="O752" s="249"/>
      <c r="P752" s="249"/>
      <c r="Q752" s="49">
        <v>2813910024</v>
      </c>
      <c r="R752" s="49" t="s">
        <v>1395</v>
      </c>
      <c r="S752" s="49">
        <f t="shared" si="166"/>
        <v>55.52</v>
      </c>
      <c r="T752" s="324">
        <v>56.5</v>
      </c>
      <c r="U752" s="353"/>
      <c r="X752" s="49">
        <v>2813910024</v>
      </c>
      <c r="Y752" s="49" t="s">
        <v>1395</v>
      </c>
      <c r="Z752" s="324">
        <v>56.5</v>
      </c>
      <c r="AB752" s="405">
        <v>2813320780</v>
      </c>
      <c r="AC752" s="49" t="s">
        <v>1336</v>
      </c>
      <c r="AD752" s="325">
        <v>41.1</v>
      </c>
    </row>
    <row r="753" spans="2:30">
      <c r="B753" s="280">
        <v>2812042801</v>
      </c>
      <c r="C753" s="285"/>
      <c r="D753" s="350"/>
      <c r="E753" s="282">
        <f t="shared" si="171"/>
        <v>455.68</v>
      </c>
      <c r="F753" s="390">
        <v>443.59</v>
      </c>
      <c r="G753" s="288" t="s">
        <v>798</v>
      </c>
      <c r="H753" s="284"/>
      <c r="I753" s="285"/>
      <c r="J753" s="285">
        <f t="shared" si="172"/>
        <v>2812042801</v>
      </c>
      <c r="K753" s="286">
        <f t="shared" si="173"/>
        <v>455.68</v>
      </c>
      <c r="L753" s="287">
        <v>443.59</v>
      </c>
      <c r="M753" s="287">
        <f t="shared" si="165"/>
        <v>387.33</v>
      </c>
      <c r="N753" s="287">
        <f t="shared" si="174"/>
        <v>387.32799999999997</v>
      </c>
      <c r="O753" s="249"/>
      <c r="P753" s="249"/>
      <c r="Q753" s="49">
        <v>2813910025</v>
      </c>
      <c r="R753" s="49" t="s">
        <v>1396</v>
      </c>
      <c r="S753" s="49">
        <f t="shared" si="166"/>
        <v>55.49</v>
      </c>
      <c r="T753" s="324">
        <v>56.48</v>
      </c>
      <c r="U753" s="353"/>
      <c r="X753" s="49">
        <v>2813910025</v>
      </c>
      <c r="Y753" s="49" t="s">
        <v>1396</v>
      </c>
      <c r="Z753" s="324">
        <v>56.48</v>
      </c>
      <c r="AB753" s="405">
        <v>2813326280</v>
      </c>
      <c r="AC753" s="49" t="s">
        <v>1338</v>
      </c>
      <c r="AD753" s="325">
        <v>8.69</v>
      </c>
    </row>
    <row r="754" spans="2:30">
      <c r="B754" s="280">
        <v>2812064000</v>
      </c>
      <c r="C754" s="285"/>
      <c r="D754" s="350"/>
      <c r="E754" s="282">
        <f t="shared" si="171"/>
        <v>111.61</v>
      </c>
      <c r="F754" s="390">
        <v>118.09</v>
      </c>
      <c r="G754" s="288" t="s">
        <v>799</v>
      </c>
      <c r="H754" s="284"/>
      <c r="I754" s="285"/>
      <c r="J754" s="285">
        <f t="shared" si="172"/>
        <v>2812064000</v>
      </c>
      <c r="K754" s="286">
        <f t="shared" si="173"/>
        <v>111.61</v>
      </c>
      <c r="L754" s="287">
        <v>118.09</v>
      </c>
      <c r="M754" s="287">
        <f t="shared" si="165"/>
        <v>94.87</v>
      </c>
      <c r="N754" s="287">
        <f t="shared" si="174"/>
        <v>94.868499999999997</v>
      </c>
      <c r="O754" s="249"/>
      <c r="P754" s="249"/>
      <c r="Q754" s="49">
        <v>2813910026</v>
      </c>
      <c r="R754" s="49" t="s">
        <v>1397</v>
      </c>
      <c r="S754" s="49">
        <f t="shared" si="166"/>
        <v>55.49</v>
      </c>
      <c r="T754" s="324">
        <v>56.48</v>
      </c>
      <c r="U754" s="353"/>
      <c r="X754" s="49">
        <v>2813910026</v>
      </c>
      <c r="Y754" s="49" t="s">
        <v>1397</v>
      </c>
      <c r="Z754" s="324">
        <v>56.48</v>
      </c>
      <c r="AB754" s="405">
        <v>2813330000</v>
      </c>
      <c r="AC754" s="49" t="s">
        <v>1340</v>
      </c>
      <c r="AD754" s="325">
        <v>399.82</v>
      </c>
    </row>
    <row r="755" spans="2:30">
      <c r="B755" s="280">
        <v>2812074000</v>
      </c>
      <c r="C755" s="285"/>
      <c r="D755" s="350"/>
      <c r="E755" s="282">
        <f t="shared" si="171"/>
        <v>357.53</v>
      </c>
      <c r="F755" s="390">
        <v>378.29</v>
      </c>
      <c r="G755" s="288" t="s">
        <v>800</v>
      </c>
      <c r="H755" s="284"/>
      <c r="I755" s="285"/>
      <c r="J755" s="285">
        <f t="shared" si="172"/>
        <v>2812074000</v>
      </c>
      <c r="K755" s="286">
        <f t="shared" si="173"/>
        <v>357.53</v>
      </c>
      <c r="L755" s="287">
        <v>378.29</v>
      </c>
      <c r="M755" s="287">
        <f t="shared" si="165"/>
        <v>303.89999999999998</v>
      </c>
      <c r="N755" s="287">
        <f t="shared" si="174"/>
        <v>303.90049999999997</v>
      </c>
      <c r="O755" s="249"/>
      <c r="P755" s="249"/>
      <c r="Q755" s="49">
        <v>2813910027</v>
      </c>
      <c r="R755" s="49" t="s">
        <v>1398</v>
      </c>
      <c r="S755" s="49">
        <f t="shared" si="166"/>
        <v>7.2</v>
      </c>
      <c r="T755" s="324">
        <v>7.33</v>
      </c>
      <c r="U755" s="353"/>
      <c r="X755" s="49">
        <v>2813910027</v>
      </c>
      <c r="Y755" s="49" t="s">
        <v>1398</v>
      </c>
      <c r="Z755" s="324">
        <v>7.33</v>
      </c>
      <c r="AB755" s="405">
        <v>2813332200</v>
      </c>
      <c r="AC755" s="49" t="s">
        <v>1341</v>
      </c>
      <c r="AD755" s="325">
        <v>10.31</v>
      </c>
    </row>
    <row r="756" spans="2:30">
      <c r="B756" s="280">
        <v>2812084000</v>
      </c>
      <c r="C756" s="285"/>
      <c r="D756" s="350"/>
      <c r="E756" s="282">
        <f t="shared" si="171"/>
        <v>368.15</v>
      </c>
      <c r="F756" s="390">
        <v>358.16</v>
      </c>
      <c r="G756" s="288" t="s">
        <v>801</v>
      </c>
      <c r="H756" s="284"/>
      <c r="I756" s="285"/>
      <c r="J756" s="285">
        <f t="shared" si="172"/>
        <v>2812084000</v>
      </c>
      <c r="K756" s="286">
        <f t="shared" si="173"/>
        <v>368.15</v>
      </c>
      <c r="L756" s="287">
        <v>358.16</v>
      </c>
      <c r="M756" s="287">
        <f t="shared" si="165"/>
        <v>312.93</v>
      </c>
      <c r="N756" s="287">
        <f t="shared" si="174"/>
        <v>312.92749999999995</v>
      </c>
      <c r="O756" s="249"/>
      <c r="P756" s="249"/>
      <c r="Q756" s="49">
        <v>2813910028</v>
      </c>
      <c r="R756" s="49" t="s">
        <v>1399</v>
      </c>
      <c r="S756" s="49">
        <f t="shared" si="166"/>
        <v>7.2</v>
      </c>
      <c r="T756" s="324">
        <v>7.33</v>
      </c>
      <c r="U756" s="353"/>
      <c r="X756" s="49">
        <v>2813910028</v>
      </c>
      <c r="Y756" s="49" t="s">
        <v>1399</v>
      </c>
      <c r="Z756" s="324">
        <v>7.33</v>
      </c>
      <c r="AB756" s="401">
        <v>2813332800</v>
      </c>
      <c r="AC756" t="s">
        <v>1342</v>
      </c>
      <c r="AD756" s="325">
        <v>4.87</v>
      </c>
    </row>
    <row r="757" spans="2:30">
      <c r="B757" s="280">
        <v>2812094000</v>
      </c>
      <c r="C757" s="285"/>
      <c r="D757" s="350"/>
      <c r="E757" s="282">
        <f t="shared" si="171"/>
        <v>370.85</v>
      </c>
      <c r="F757" s="390">
        <v>229.01</v>
      </c>
      <c r="G757" s="288" t="s">
        <v>802</v>
      </c>
      <c r="H757" s="284"/>
      <c r="I757" s="285"/>
      <c r="J757" s="285">
        <f t="shared" si="172"/>
        <v>2812094000</v>
      </c>
      <c r="K757" s="286">
        <f t="shared" si="173"/>
        <v>370.85</v>
      </c>
      <c r="L757" s="287">
        <v>229.01</v>
      </c>
      <c r="M757" s="287">
        <f t="shared" si="165"/>
        <v>315.22000000000003</v>
      </c>
      <c r="N757" s="287">
        <f t="shared" si="174"/>
        <v>315.22250000000003</v>
      </c>
      <c r="O757" s="249"/>
      <c r="P757" s="249"/>
      <c r="Q757" s="49">
        <v>2813910029</v>
      </c>
      <c r="R757" s="49" t="s">
        <v>1400</v>
      </c>
      <c r="S757" s="49">
        <f t="shared" si="166"/>
        <v>7.36</v>
      </c>
      <c r="T757" s="324">
        <v>7.49</v>
      </c>
      <c r="U757" s="353"/>
      <c r="X757" s="49">
        <v>2813910029</v>
      </c>
      <c r="Y757" s="49" t="s">
        <v>1400</v>
      </c>
      <c r="Z757" s="324">
        <v>7.49</v>
      </c>
      <c r="AB757" s="405">
        <v>2813340000</v>
      </c>
      <c r="AC757" s="49" t="s">
        <v>1855</v>
      </c>
      <c r="AD757" s="325">
        <v>74.650000000000006</v>
      </c>
    </row>
    <row r="758" spans="2:30">
      <c r="B758" s="280">
        <v>2812103000</v>
      </c>
      <c r="C758" s="285"/>
      <c r="D758" s="350"/>
      <c r="E758" s="282">
        <f t="shared" ref="E758:E769" si="175">VLOOKUP(B758,$Q$14:$U$1164,3,FALSE)</f>
        <v>186.19</v>
      </c>
      <c r="F758" s="390">
        <v>181.95</v>
      </c>
      <c r="G758" s="288" t="s">
        <v>813</v>
      </c>
      <c r="H758" s="284"/>
      <c r="I758" s="285"/>
      <c r="J758" s="285">
        <f t="shared" si="172"/>
        <v>2812103000</v>
      </c>
      <c r="K758" s="286">
        <f t="shared" ref="K758:K769" si="176">VLOOKUP(J758,$Q$14:$U$1164,3,FALSE)</f>
        <v>186.19</v>
      </c>
      <c r="L758" s="287">
        <v>181.95</v>
      </c>
      <c r="M758" s="287">
        <f t="shared" ref="M758:M769" si="177">ROUND(N758,2)</f>
        <v>158.26</v>
      </c>
      <c r="N758" s="287">
        <f t="shared" si="174"/>
        <v>158.26149999999998</v>
      </c>
      <c r="O758" s="249"/>
      <c r="P758" s="249"/>
      <c r="Q758" s="49">
        <v>2813910030</v>
      </c>
      <c r="R758" s="49" t="s">
        <v>1401</v>
      </c>
      <c r="S758" s="49">
        <f t="shared" si="166"/>
        <v>7.2</v>
      </c>
      <c r="T758" s="324">
        <v>7.32</v>
      </c>
      <c r="U758" s="353"/>
      <c r="X758" s="49">
        <v>2813910030</v>
      </c>
      <c r="Y758" s="49" t="s">
        <v>1401</v>
      </c>
      <c r="Z758" s="324">
        <v>7.32</v>
      </c>
      <c r="AB758" s="405">
        <v>2813400000</v>
      </c>
      <c r="AC758" s="49" t="s">
        <v>1856</v>
      </c>
      <c r="AD758" s="325">
        <v>182.18</v>
      </c>
    </row>
    <row r="759" spans="2:30">
      <c r="B759" s="280">
        <v>2812203000</v>
      </c>
      <c r="C759" s="285"/>
      <c r="D759" s="350"/>
      <c r="E759" s="282">
        <f t="shared" si="175"/>
        <v>190.27</v>
      </c>
      <c r="F759" s="390">
        <v>194.43</v>
      </c>
      <c r="G759" s="288" t="s">
        <v>834</v>
      </c>
      <c r="H759" s="284"/>
      <c r="I759" s="285"/>
      <c r="J759" s="285">
        <f t="shared" si="172"/>
        <v>2812203000</v>
      </c>
      <c r="K759" s="286">
        <f t="shared" si="176"/>
        <v>190.27</v>
      </c>
      <c r="L759" s="287">
        <v>194.43</v>
      </c>
      <c r="M759" s="287">
        <f t="shared" si="177"/>
        <v>161.72999999999999</v>
      </c>
      <c r="N759" s="287">
        <f t="shared" si="174"/>
        <v>161.7295</v>
      </c>
      <c r="O759" s="249"/>
      <c r="P759" s="249"/>
      <c r="Q759" s="49">
        <v>2813910031</v>
      </c>
      <c r="R759" s="49" t="s">
        <v>1402</v>
      </c>
      <c r="S759" s="49">
        <f t="shared" si="166"/>
        <v>7.42</v>
      </c>
      <c r="T759" s="324">
        <v>7.55</v>
      </c>
      <c r="U759" s="353"/>
      <c r="X759" s="49">
        <v>2813910031</v>
      </c>
      <c r="Y759" s="49" t="s">
        <v>1402</v>
      </c>
      <c r="Z759" s="324">
        <v>7.55</v>
      </c>
      <c r="AB759" s="405">
        <v>2813400280</v>
      </c>
      <c r="AC759" s="49" t="s">
        <v>1345</v>
      </c>
      <c r="AD759" s="325">
        <v>21.72</v>
      </c>
    </row>
    <row r="760" spans="2:30">
      <c r="B760" s="280">
        <v>2812303000</v>
      </c>
      <c r="C760" s="285"/>
      <c r="D760" s="350"/>
      <c r="E760" s="282">
        <f t="shared" si="175"/>
        <v>191.84</v>
      </c>
      <c r="F760" s="390">
        <v>408.17</v>
      </c>
      <c r="G760" s="288" t="s">
        <v>855</v>
      </c>
      <c r="H760" s="284"/>
      <c r="I760" s="285"/>
      <c r="J760" s="285">
        <f t="shared" si="172"/>
        <v>2812303000</v>
      </c>
      <c r="K760" s="286">
        <f t="shared" si="176"/>
        <v>191.84</v>
      </c>
      <c r="L760" s="287">
        <v>408.17</v>
      </c>
      <c r="M760" s="287">
        <f t="shared" si="177"/>
        <v>163.06</v>
      </c>
      <c r="N760" s="287">
        <f t="shared" si="174"/>
        <v>163.06399999999999</v>
      </c>
      <c r="O760" s="249"/>
      <c r="P760" s="249"/>
      <c r="Q760" s="49">
        <v>2813910032</v>
      </c>
      <c r="R760" s="49" t="s">
        <v>1403</v>
      </c>
      <c r="S760" s="49">
        <f t="shared" si="166"/>
        <v>7.62</v>
      </c>
      <c r="T760" s="324">
        <v>7.75</v>
      </c>
      <c r="U760" s="353"/>
      <c r="X760" s="49">
        <v>2813910032</v>
      </c>
      <c r="Y760" s="49" t="s">
        <v>1403</v>
      </c>
      <c r="Z760" s="324">
        <v>7.75</v>
      </c>
      <c r="AB760" s="405">
        <v>2813400281</v>
      </c>
      <c r="AC760" s="49" t="s">
        <v>1346</v>
      </c>
      <c r="AD760" s="325">
        <v>41.39</v>
      </c>
    </row>
    <row r="761" spans="2:30">
      <c r="B761" s="280">
        <v>2812403000</v>
      </c>
      <c r="C761" s="285"/>
      <c r="D761" s="350"/>
      <c r="E761" s="282">
        <f t="shared" si="175"/>
        <v>923.45</v>
      </c>
      <c r="F761" s="390">
        <v>846.35</v>
      </c>
      <c r="G761" s="288" t="s">
        <v>876</v>
      </c>
      <c r="H761" s="284"/>
      <c r="I761" s="285"/>
      <c r="J761" s="285">
        <f t="shared" si="172"/>
        <v>2812403000</v>
      </c>
      <c r="K761" s="286">
        <f t="shared" si="176"/>
        <v>923.45</v>
      </c>
      <c r="L761" s="287">
        <v>846.35</v>
      </c>
      <c r="M761" s="287">
        <f t="shared" si="177"/>
        <v>784.93</v>
      </c>
      <c r="N761" s="287">
        <f t="shared" si="174"/>
        <v>784.9325</v>
      </c>
      <c r="O761" s="249"/>
      <c r="P761" s="249"/>
      <c r="Q761" s="49">
        <v>2813910033</v>
      </c>
      <c r="R761" s="49" t="s">
        <v>1404</v>
      </c>
      <c r="S761" s="49">
        <f t="shared" si="166"/>
        <v>7.74</v>
      </c>
      <c r="T761" s="324">
        <v>7.88</v>
      </c>
      <c r="U761" s="353"/>
      <c r="X761" s="49">
        <v>2813910033</v>
      </c>
      <c r="Y761" s="49" t="s">
        <v>1404</v>
      </c>
      <c r="Z761" s="324">
        <v>7.88</v>
      </c>
      <c r="AB761" s="405">
        <v>2813400380</v>
      </c>
      <c r="AC761" s="49" t="s">
        <v>1857</v>
      </c>
      <c r="AD761" s="325">
        <v>27.83</v>
      </c>
    </row>
    <row r="762" spans="2:30">
      <c r="B762" s="280">
        <v>2812453000</v>
      </c>
      <c r="C762" s="285"/>
      <c r="D762" s="350"/>
      <c r="E762" s="282">
        <f t="shared" si="175"/>
        <v>239.8</v>
      </c>
      <c r="F762" s="390">
        <v>221.38</v>
      </c>
      <c r="G762" s="288" t="s">
        <v>889</v>
      </c>
      <c r="H762" s="284"/>
      <c r="I762" s="285"/>
      <c r="J762" s="285">
        <f t="shared" si="172"/>
        <v>2812453000</v>
      </c>
      <c r="K762" s="286">
        <f t="shared" si="176"/>
        <v>239.8</v>
      </c>
      <c r="L762" s="287">
        <v>221.38</v>
      </c>
      <c r="M762" s="287">
        <f t="shared" si="177"/>
        <v>203.83</v>
      </c>
      <c r="N762" s="287">
        <f t="shared" si="174"/>
        <v>203.83</v>
      </c>
      <c r="O762" s="249"/>
      <c r="P762" s="249"/>
      <c r="Q762" s="49">
        <v>2813910034</v>
      </c>
      <c r="R762" s="49" t="s">
        <v>1405</v>
      </c>
      <c r="S762" s="49">
        <f t="shared" si="166"/>
        <v>7.72</v>
      </c>
      <c r="T762" s="324">
        <v>7.85</v>
      </c>
      <c r="U762" s="353"/>
      <c r="X762" s="49">
        <v>2813910034</v>
      </c>
      <c r="Y762" s="49" t="s">
        <v>1405</v>
      </c>
      <c r="Z762" s="324">
        <v>7.85</v>
      </c>
      <c r="AB762" s="405">
        <v>2813400480</v>
      </c>
      <c r="AC762" s="49" t="s">
        <v>1858</v>
      </c>
      <c r="AD762" s="325">
        <v>31.24</v>
      </c>
    </row>
    <row r="763" spans="2:30">
      <c r="B763" s="280">
        <v>2812503000</v>
      </c>
      <c r="C763" s="285"/>
      <c r="D763" s="350"/>
      <c r="E763" s="282">
        <f t="shared" si="175"/>
        <v>943.74</v>
      </c>
      <c r="F763" s="390">
        <v>862.72</v>
      </c>
      <c r="G763" s="288" t="s">
        <v>897</v>
      </c>
      <c r="H763" s="284"/>
      <c r="I763" s="285"/>
      <c r="J763" s="285">
        <f t="shared" si="172"/>
        <v>2812503000</v>
      </c>
      <c r="K763" s="286">
        <f t="shared" si="176"/>
        <v>943.74</v>
      </c>
      <c r="L763" s="287">
        <v>862.72</v>
      </c>
      <c r="M763" s="287">
        <f t="shared" si="177"/>
        <v>802.18</v>
      </c>
      <c r="N763" s="287">
        <f t="shared" si="174"/>
        <v>802.17899999999997</v>
      </c>
      <c r="O763" s="249"/>
      <c r="P763" s="249"/>
      <c r="Q763" s="49">
        <v>2813910035</v>
      </c>
      <c r="R763" s="49" t="s">
        <v>1406</v>
      </c>
      <c r="S763" s="49">
        <f t="shared" si="166"/>
        <v>8.69</v>
      </c>
      <c r="T763" s="324">
        <v>8.84</v>
      </c>
      <c r="U763" s="353"/>
      <c r="X763" s="49">
        <v>2813910035</v>
      </c>
      <c r="Y763" s="49" t="s">
        <v>1406</v>
      </c>
      <c r="Z763" s="324">
        <v>8.84</v>
      </c>
      <c r="AB763" s="405">
        <v>2813400580</v>
      </c>
      <c r="AC763" s="49" t="s">
        <v>1349</v>
      </c>
      <c r="AD763" s="325">
        <v>26.33</v>
      </c>
    </row>
    <row r="764" spans="2:30">
      <c r="B764" s="280">
        <v>2812603000</v>
      </c>
      <c r="C764" s="285"/>
      <c r="D764" s="350"/>
      <c r="E764" s="282">
        <f t="shared" si="175"/>
        <v>1660.83</v>
      </c>
      <c r="F764" s="390">
        <v>1663.89</v>
      </c>
      <c r="G764" s="288" t="s">
        <v>917</v>
      </c>
      <c r="H764" s="284"/>
      <c r="I764" s="285"/>
      <c r="J764" s="285">
        <f t="shared" si="172"/>
        <v>2812603000</v>
      </c>
      <c r="K764" s="286">
        <f t="shared" si="176"/>
        <v>1660.83</v>
      </c>
      <c r="L764" s="287">
        <v>1663.89</v>
      </c>
      <c r="M764" s="287">
        <f t="shared" si="177"/>
        <v>1411.71</v>
      </c>
      <c r="N764" s="287">
        <f t="shared" si="174"/>
        <v>1411.7054999999998</v>
      </c>
      <c r="O764" s="249"/>
      <c r="P764" s="249"/>
      <c r="Q764" s="49">
        <v>2813910036</v>
      </c>
      <c r="R764" s="49" t="s">
        <v>1407</v>
      </c>
      <c r="S764" s="49">
        <f t="shared" si="166"/>
        <v>27.28</v>
      </c>
      <c r="T764" s="324">
        <v>27.76</v>
      </c>
      <c r="U764" s="353"/>
      <c r="X764" s="49">
        <v>2813910036</v>
      </c>
      <c r="Y764" s="49" t="s">
        <v>1407</v>
      </c>
      <c r="Z764" s="324">
        <v>27.76</v>
      </c>
      <c r="AB764" s="405">
        <v>2813400680</v>
      </c>
      <c r="AC764" s="49" t="s">
        <v>1350</v>
      </c>
      <c r="AD764" s="325">
        <v>35.83</v>
      </c>
    </row>
    <row r="765" spans="2:30">
      <c r="B765" s="280">
        <v>2812703000</v>
      </c>
      <c r="C765" s="285"/>
      <c r="D765" s="350"/>
      <c r="E765" s="282">
        <f t="shared" si="175"/>
        <v>1699.62</v>
      </c>
      <c r="F765" s="390">
        <v>2027.49</v>
      </c>
      <c r="G765" s="288" t="s">
        <v>934</v>
      </c>
      <c r="H765" s="284"/>
      <c r="I765" s="285"/>
      <c r="J765" s="285">
        <f t="shared" si="172"/>
        <v>2812703000</v>
      </c>
      <c r="K765" s="286">
        <f t="shared" si="176"/>
        <v>1699.62</v>
      </c>
      <c r="L765" s="287">
        <v>2027.49</v>
      </c>
      <c r="M765" s="287">
        <f t="shared" si="177"/>
        <v>1444.68</v>
      </c>
      <c r="N765" s="287">
        <f t="shared" si="174"/>
        <v>1444.6769999999999</v>
      </c>
      <c r="O765" s="249"/>
      <c r="P765" s="249"/>
      <c r="Q765" s="49">
        <v>2813910037</v>
      </c>
      <c r="R765" s="49" t="s">
        <v>1408</v>
      </c>
      <c r="S765" s="49">
        <f t="shared" si="166"/>
        <v>38.06</v>
      </c>
      <c r="T765" s="324">
        <v>38.729999999999997</v>
      </c>
      <c r="U765" s="353"/>
      <c r="X765" s="49">
        <v>2813910037</v>
      </c>
      <c r="Y765" s="49" t="s">
        <v>1408</v>
      </c>
      <c r="Z765" s="324">
        <v>38.729999999999997</v>
      </c>
      <c r="AB765" s="405">
        <v>2813402200</v>
      </c>
      <c r="AC765" s="49" t="s">
        <v>1351</v>
      </c>
      <c r="AD765" s="325">
        <v>19.93</v>
      </c>
    </row>
    <row r="766" spans="2:30">
      <c r="B766" s="280">
        <v>2812803000</v>
      </c>
      <c r="C766" s="285"/>
      <c r="D766" s="350"/>
      <c r="E766" s="282">
        <f t="shared" si="175"/>
        <v>2224.88</v>
      </c>
      <c r="F766" s="390">
        <v>1888.03</v>
      </c>
      <c r="G766" s="288" t="s">
        <v>951</v>
      </c>
      <c r="H766" s="284"/>
      <c r="I766" s="285"/>
      <c r="J766" s="285">
        <f t="shared" si="172"/>
        <v>2812803000</v>
      </c>
      <c r="K766" s="286">
        <f t="shared" si="176"/>
        <v>2224.88</v>
      </c>
      <c r="L766" s="287">
        <v>1888.03</v>
      </c>
      <c r="M766" s="287">
        <f t="shared" si="177"/>
        <v>1891.15</v>
      </c>
      <c r="N766" s="287">
        <f t="shared" si="174"/>
        <v>1891.1480000000001</v>
      </c>
      <c r="O766" s="249"/>
      <c r="P766" s="249"/>
      <c r="Q766" s="49">
        <v>2813910038</v>
      </c>
      <c r="R766" s="49" t="s">
        <v>1409</v>
      </c>
      <c r="S766" s="49">
        <f t="shared" si="166"/>
        <v>1.44</v>
      </c>
      <c r="T766" s="324">
        <v>1.46</v>
      </c>
      <c r="U766" s="353"/>
      <c r="X766" s="49">
        <v>2813910038</v>
      </c>
      <c r="Y766" s="49" t="s">
        <v>1409</v>
      </c>
      <c r="Z766" s="324">
        <v>1.46</v>
      </c>
      <c r="AB766" s="405">
        <v>2813402800</v>
      </c>
      <c r="AC766" s="49" t="s">
        <v>1352</v>
      </c>
      <c r="AD766" s="325">
        <v>16.27</v>
      </c>
    </row>
    <row r="767" spans="2:30">
      <c r="B767" s="210">
        <v>2812017200</v>
      </c>
      <c r="E767" s="211">
        <f t="shared" si="175"/>
        <v>10.74</v>
      </c>
      <c r="F767" s="389">
        <v>9.1300000000000008</v>
      </c>
      <c r="G767" s="216" t="s">
        <v>789</v>
      </c>
      <c r="J767" s="49">
        <f t="shared" si="172"/>
        <v>2812017200</v>
      </c>
      <c r="K767" s="212">
        <f t="shared" si="176"/>
        <v>10.74</v>
      </c>
      <c r="L767" s="270">
        <v>9.1300000000000008</v>
      </c>
      <c r="M767" s="270">
        <f t="shared" si="177"/>
        <v>9.1300000000000008</v>
      </c>
      <c r="N767" s="270">
        <f>K767*$N$13</f>
        <v>9.1289999999999996</v>
      </c>
      <c r="O767" s="249"/>
      <c r="P767" s="249"/>
      <c r="Q767" s="49">
        <v>2813910039</v>
      </c>
      <c r="R767" s="49" t="s">
        <v>1410</v>
      </c>
      <c r="S767" s="49">
        <f t="shared" si="166"/>
        <v>1.44</v>
      </c>
      <c r="T767" s="324">
        <v>1.46</v>
      </c>
      <c r="U767" s="353"/>
      <c r="X767" s="49">
        <v>2813910039</v>
      </c>
      <c r="Y767" s="49" t="s">
        <v>1410</v>
      </c>
      <c r="Z767" s="324">
        <v>1.46</v>
      </c>
      <c r="AB767" s="405">
        <v>2813405180</v>
      </c>
      <c r="AC767" s="49" t="s">
        <v>1353</v>
      </c>
      <c r="AD767" s="325">
        <v>161.76</v>
      </c>
    </row>
    <row r="768" spans="2:30">
      <c r="B768" s="210">
        <v>2812027200</v>
      </c>
      <c r="E768" s="211">
        <f t="shared" si="175"/>
        <v>8.25</v>
      </c>
      <c r="F768" s="389">
        <v>7.01</v>
      </c>
      <c r="G768" s="216" t="s">
        <v>793</v>
      </c>
      <c r="J768" s="49">
        <f t="shared" si="172"/>
        <v>2812027200</v>
      </c>
      <c r="K768" s="212">
        <f t="shared" si="176"/>
        <v>8.25</v>
      </c>
      <c r="L768" s="270">
        <v>7.01</v>
      </c>
      <c r="M768" s="270">
        <f t="shared" si="177"/>
        <v>7.01</v>
      </c>
      <c r="N768" s="270">
        <f>K768*$N$13</f>
        <v>7.0125000000000002</v>
      </c>
      <c r="O768" s="249"/>
      <c r="P768" s="249"/>
      <c r="Q768" s="49">
        <v>2813910040</v>
      </c>
      <c r="R768" s="49" t="s">
        <v>1411</v>
      </c>
      <c r="S768" s="49">
        <f t="shared" si="166"/>
        <v>2.12</v>
      </c>
      <c r="T768" s="324">
        <v>2.16</v>
      </c>
      <c r="U768" s="353"/>
      <c r="X768" s="49">
        <v>2813910040</v>
      </c>
      <c r="Y768" s="49" t="s">
        <v>1411</v>
      </c>
      <c r="Z768" s="324">
        <v>2.16</v>
      </c>
      <c r="AB768" s="405">
        <v>2813410000</v>
      </c>
      <c r="AC768" s="49" t="s">
        <v>1354</v>
      </c>
      <c r="AD768" s="325">
        <v>762.21</v>
      </c>
    </row>
    <row r="769" spans="2:30">
      <c r="B769" s="210">
        <v>2812037200</v>
      </c>
      <c r="E769" s="211">
        <f t="shared" si="175"/>
        <v>8.25</v>
      </c>
      <c r="F769" s="389">
        <v>7.01</v>
      </c>
      <c r="G769" s="216" t="s">
        <v>797</v>
      </c>
      <c r="J769" s="49">
        <f t="shared" ref="J769:J800" si="178">B769*$K$13</f>
        <v>2812037200</v>
      </c>
      <c r="K769" s="212">
        <f t="shared" si="176"/>
        <v>8.25</v>
      </c>
      <c r="L769" s="270">
        <v>7.01</v>
      </c>
      <c r="M769" s="270">
        <f t="shared" si="177"/>
        <v>7.01</v>
      </c>
      <c r="N769" s="270">
        <f>K769*$N$13</f>
        <v>7.0125000000000002</v>
      </c>
      <c r="O769" s="249"/>
      <c r="P769" s="249"/>
      <c r="Q769" s="49">
        <v>2813910041</v>
      </c>
      <c r="R769" s="49" t="s">
        <v>1412</v>
      </c>
      <c r="S769" s="49">
        <f t="shared" si="166"/>
        <v>2.2400000000000002</v>
      </c>
      <c r="T769" s="324">
        <v>2.2799999999999998</v>
      </c>
      <c r="U769" s="353"/>
      <c r="X769" s="49">
        <v>2813910041</v>
      </c>
      <c r="Y769" s="49" t="s">
        <v>1412</v>
      </c>
      <c r="Z769" s="324">
        <v>2.2799999999999998</v>
      </c>
      <c r="AB769" s="405">
        <v>2813420381</v>
      </c>
      <c r="AC769" s="49" t="s">
        <v>1859</v>
      </c>
      <c r="AD769" s="325">
        <v>69.8</v>
      </c>
    </row>
    <row r="770" spans="2:30">
      <c r="B770" s="210">
        <v>2812100000</v>
      </c>
      <c r="E770" s="211">
        <f t="shared" si="171"/>
        <v>47.55</v>
      </c>
      <c r="F770" s="389">
        <v>40.42</v>
      </c>
      <c r="G770" s="216" t="s">
        <v>803</v>
      </c>
      <c r="J770" s="49">
        <f t="shared" si="178"/>
        <v>2812100000</v>
      </c>
      <c r="K770" s="212">
        <f t="shared" si="173"/>
        <v>47.55</v>
      </c>
      <c r="L770" s="270">
        <v>40.42</v>
      </c>
      <c r="M770" s="270">
        <f t="shared" si="165"/>
        <v>40.42</v>
      </c>
      <c r="N770" s="270">
        <f t="shared" ref="N770:N777" si="179">K770*$N$13</f>
        <v>40.417499999999997</v>
      </c>
      <c r="O770" s="249"/>
      <c r="P770" s="249"/>
      <c r="Q770" s="49">
        <v>2813910042</v>
      </c>
      <c r="R770" s="49" t="s">
        <v>1413</v>
      </c>
      <c r="S770" s="49">
        <f t="shared" si="166"/>
        <v>2.59</v>
      </c>
      <c r="T770" s="324">
        <v>2.63</v>
      </c>
      <c r="U770" s="353"/>
      <c r="X770" s="49">
        <v>2813910042</v>
      </c>
      <c r="Y770" s="49" t="s">
        <v>1413</v>
      </c>
      <c r="Z770" s="324">
        <v>2.63</v>
      </c>
      <c r="AB770" s="405">
        <v>2813420780</v>
      </c>
      <c r="AC770" s="49" t="s">
        <v>1356</v>
      </c>
      <c r="AD770" s="325">
        <v>50.66</v>
      </c>
    </row>
    <row r="771" spans="2:30">
      <c r="B771" s="210">
        <v>2812100100</v>
      </c>
      <c r="E771" s="211">
        <f t="shared" si="171"/>
        <v>55.35</v>
      </c>
      <c r="F771" s="389">
        <v>47.05</v>
      </c>
      <c r="G771" s="216" t="s">
        <v>804</v>
      </c>
      <c r="J771" s="49">
        <f t="shared" si="178"/>
        <v>2812100100</v>
      </c>
      <c r="K771" s="212">
        <f t="shared" si="173"/>
        <v>55.35</v>
      </c>
      <c r="L771" s="270">
        <v>47.05</v>
      </c>
      <c r="M771" s="270">
        <f t="shared" si="165"/>
        <v>47.05</v>
      </c>
      <c r="N771" s="270">
        <f t="shared" si="179"/>
        <v>47.047499999999999</v>
      </c>
      <c r="O771" s="249"/>
      <c r="P771" s="249"/>
      <c r="Q771" s="49">
        <v>2813910043</v>
      </c>
      <c r="R771" s="49" t="s">
        <v>1414</v>
      </c>
      <c r="S771" s="49">
        <f t="shared" si="166"/>
        <v>4.1100000000000003</v>
      </c>
      <c r="T771" s="324">
        <v>4.1900000000000004</v>
      </c>
      <c r="U771" s="353"/>
      <c r="X771" s="49">
        <v>2813910043</v>
      </c>
      <c r="Y771" s="49" t="s">
        <v>1414</v>
      </c>
      <c r="Z771" s="324">
        <v>4.1900000000000004</v>
      </c>
      <c r="AB771" s="405">
        <v>2813421300</v>
      </c>
      <c r="AC771" s="49" t="s">
        <v>1860</v>
      </c>
      <c r="AD771" s="325">
        <v>30.7</v>
      </c>
    </row>
    <row r="772" spans="2:30">
      <c r="B772" s="210">
        <v>2812100200</v>
      </c>
      <c r="E772" s="211">
        <f t="shared" si="171"/>
        <v>34.39</v>
      </c>
      <c r="F772" s="389">
        <v>29.23</v>
      </c>
      <c r="G772" s="216" t="s">
        <v>805</v>
      </c>
      <c r="J772" s="49">
        <f t="shared" si="178"/>
        <v>2812100200</v>
      </c>
      <c r="K772" s="212">
        <f t="shared" si="173"/>
        <v>34.39</v>
      </c>
      <c r="L772" s="270">
        <v>29.23</v>
      </c>
      <c r="M772" s="270">
        <f t="shared" si="165"/>
        <v>29.23</v>
      </c>
      <c r="N772" s="270">
        <f t="shared" si="179"/>
        <v>29.2315</v>
      </c>
      <c r="O772" s="249"/>
      <c r="P772" s="249"/>
      <c r="Q772" s="49">
        <v>2813910044</v>
      </c>
      <c r="R772" s="49" t="s">
        <v>1415</v>
      </c>
      <c r="S772" s="49">
        <f t="shared" si="166"/>
        <v>2.52</v>
      </c>
      <c r="T772" s="324">
        <v>2.57</v>
      </c>
      <c r="U772" s="353"/>
      <c r="X772" s="49">
        <v>2813910044</v>
      </c>
      <c r="Y772" s="49" t="s">
        <v>1415</v>
      </c>
      <c r="Z772" s="324">
        <v>2.57</v>
      </c>
      <c r="AB772" s="405">
        <v>2813421780</v>
      </c>
      <c r="AC772" s="49" t="s">
        <v>1861</v>
      </c>
      <c r="AD772" s="325">
        <v>22.29</v>
      </c>
    </row>
    <row r="773" spans="2:30">
      <c r="B773" s="210">
        <v>2812100302</v>
      </c>
      <c r="E773" s="211">
        <f t="shared" si="171"/>
        <v>37.57</v>
      </c>
      <c r="F773" s="389">
        <v>31.93</v>
      </c>
      <c r="G773" s="216" t="s">
        <v>806</v>
      </c>
      <c r="J773" s="49">
        <f t="shared" si="178"/>
        <v>2812100302</v>
      </c>
      <c r="K773" s="212">
        <f t="shared" si="173"/>
        <v>37.57</v>
      </c>
      <c r="L773" s="270">
        <v>31.93</v>
      </c>
      <c r="M773" s="270">
        <f t="shared" si="165"/>
        <v>31.93</v>
      </c>
      <c r="N773" s="270">
        <f t="shared" si="179"/>
        <v>31.9345</v>
      </c>
      <c r="O773" s="249"/>
      <c r="P773" s="249"/>
      <c r="Q773" s="49">
        <v>2813910045</v>
      </c>
      <c r="R773" s="49" t="s">
        <v>1417</v>
      </c>
      <c r="S773" s="49">
        <f t="shared" si="166"/>
        <v>3.2</v>
      </c>
      <c r="T773" s="324">
        <v>3.25</v>
      </c>
      <c r="U773" s="353"/>
      <c r="X773" s="49">
        <v>2813910045</v>
      </c>
      <c r="Y773" s="49" t="s">
        <v>1417</v>
      </c>
      <c r="Z773" s="324">
        <v>3.25</v>
      </c>
      <c r="AB773" s="405">
        <v>2813421980</v>
      </c>
      <c r="AC773" s="49" t="s">
        <v>1862</v>
      </c>
      <c r="AD773" s="325">
        <v>33.14</v>
      </c>
    </row>
    <row r="774" spans="2:30">
      <c r="B774" s="210">
        <v>2812100402</v>
      </c>
      <c r="E774" s="211">
        <f t="shared" si="171"/>
        <v>36.22</v>
      </c>
      <c r="F774" s="389">
        <v>30.79</v>
      </c>
      <c r="G774" s="216" t="s">
        <v>807</v>
      </c>
      <c r="J774" s="49">
        <f t="shared" si="178"/>
        <v>2812100402</v>
      </c>
      <c r="K774" s="212">
        <f t="shared" si="173"/>
        <v>36.22</v>
      </c>
      <c r="L774" s="270">
        <v>30.79</v>
      </c>
      <c r="M774" s="270">
        <f t="shared" si="165"/>
        <v>30.79</v>
      </c>
      <c r="N774" s="270">
        <f t="shared" si="179"/>
        <v>30.786999999999999</v>
      </c>
      <c r="O774" s="249"/>
      <c r="P774" s="249"/>
      <c r="Q774" s="49">
        <v>2813910046</v>
      </c>
      <c r="R774" s="49" t="s">
        <v>1419</v>
      </c>
      <c r="S774" s="49">
        <f t="shared" si="166"/>
        <v>4.07</v>
      </c>
      <c r="T774" s="324">
        <v>4.1399999999999997</v>
      </c>
      <c r="U774" s="353"/>
      <c r="X774" s="49">
        <v>2813910046</v>
      </c>
      <c r="Y774" s="49" t="s">
        <v>1419</v>
      </c>
      <c r="Z774" s="324">
        <v>4.1399999999999997</v>
      </c>
      <c r="AB774" s="405">
        <v>2813426280</v>
      </c>
      <c r="AC774" s="49" t="s">
        <v>1360</v>
      </c>
      <c r="AD774" s="325">
        <v>22.19</v>
      </c>
    </row>
    <row r="775" spans="2:30">
      <c r="B775" s="210">
        <v>2812100500</v>
      </c>
      <c r="E775" s="211">
        <f t="shared" si="171"/>
        <v>50.53</v>
      </c>
      <c r="F775" s="389">
        <v>42.95</v>
      </c>
      <c r="G775" s="216" t="s">
        <v>808</v>
      </c>
      <c r="J775" s="49">
        <f t="shared" si="178"/>
        <v>2812100500</v>
      </c>
      <c r="K775" s="212">
        <f t="shared" si="173"/>
        <v>50.53</v>
      </c>
      <c r="L775" s="270">
        <v>42.95</v>
      </c>
      <c r="M775" s="270">
        <f t="shared" si="165"/>
        <v>42.95</v>
      </c>
      <c r="N775" s="270">
        <f t="shared" si="179"/>
        <v>42.950499999999998</v>
      </c>
      <c r="O775" s="249"/>
      <c r="P775" s="249"/>
      <c r="Q775" s="49">
        <v>2813910047</v>
      </c>
      <c r="R775" s="49" t="s">
        <v>1420</v>
      </c>
      <c r="S775" s="49">
        <f t="shared" si="166"/>
        <v>0.42</v>
      </c>
      <c r="T775" s="324">
        <v>0.42</v>
      </c>
      <c r="U775" s="353"/>
      <c r="X775" s="49">
        <v>2813910047</v>
      </c>
      <c r="Y775" s="49" t="s">
        <v>1420</v>
      </c>
      <c r="Z775" s="324">
        <v>0.42</v>
      </c>
      <c r="AB775" s="405">
        <v>2813430780</v>
      </c>
      <c r="AC775" s="49" t="s">
        <v>1361</v>
      </c>
      <c r="AD775" s="325">
        <v>44.57</v>
      </c>
    </row>
    <row r="776" spans="2:30">
      <c r="B776" s="210">
        <v>2812100600</v>
      </c>
      <c r="E776" s="211">
        <f t="shared" si="171"/>
        <v>33.03</v>
      </c>
      <c r="F776" s="389">
        <v>28.08</v>
      </c>
      <c r="G776" s="216" t="s">
        <v>809</v>
      </c>
      <c r="J776" s="49">
        <f t="shared" si="178"/>
        <v>2812100600</v>
      </c>
      <c r="K776" s="212">
        <f t="shared" si="173"/>
        <v>33.03</v>
      </c>
      <c r="L776" s="270">
        <v>28.08</v>
      </c>
      <c r="M776" s="270">
        <f t="shared" si="165"/>
        <v>28.08</v>
      </c>
      <c r="N776" s="270">
        <f t="shared" si="179"/>
        <v>28.075500000000002</v>
      </c>
      <c r="O776" s="249"/>
      <c r="P776" s="249"/>
      <c r="Q776" s="49">
        <v>2813910048</v>
      </c>
      <c r="R776" s="49" t="s">
        <v>1421</v>
      </c>
      <c r="S776" s="49">
        <f t="shared" si="166"/>
        <v>0.45</v>
      </c>
      <c r="T776" s="324">
        <v>0.46</v>
      </c>
      <c r="U776" s="353"/>
      <c r="X776" s="49">
        <v>2813910048</v>
      </c>
      <c r="Y776" s="49" t="s">
        <v>1421</v>
      </c>
      <c r="Z776" s="324">
        <v>0.46</v>
      </c>
      <c r="AB776" s="401">
        <v>2813430781</v>
      </c>
      <c r="AC776" t="s">
        <v>1863</v>
      </c>
      <c r="AD776" s="325">
        <v>48.93</v>
      </c>
    </row>
    <row r="777" spans="2:30">
      <c r="B777" s="210">
        <v>2812100900</v>
      </c>
      <c r="E777" s="211">
        <f t="shared" si="171"/>
        <v>65.010000000000005</v>
      </c>
      <c r="F777" s="389">
        <v>55.26</v>
      </c>
      <c r="G777" s="216" t="s">
        <v>810</v>
      </c>
      <c r="J777" s="49">
        <f t="shared" si="178"/>
        <v>2812100900</v>
      </c>
      <c r="K777" s="212">
        <f t="shared" si="173"/>
        <v>65.010000000000005</v>
      </c>
      <c r="L777" s="270">
        <v>55.26</v>
      </c>
      <c r="M777" s="270">
        <f t="shared" si="165"/>
        <v>55.26</v>
      </c>
      <c r="N777" s="270">
        <f t="shared" si="179"/>
        <v>55.258500000000005</v>
      </c>
      <c r="O777" s="249"/>
      <c r="P777" s="249"/>
      <c r="Q777" s="49">
        <v>2813910049</v>
      </c>
      <c r="R777" s="49" t="s">
        <v>1422</v>
      </c>
      <c r="S777" s="49">
        <f t="shared" si="166"/>
        <v>0.51</v>
      </c>
      <c r="T777" s="324">
        <v>0.52</v>
      </c>
      <c r="U777" s="353"/>
      <c r="X777" s="49">
        <v>2813910049</v>
      </c>
      <c r="Y777" s="49" t="s">
        <v>1422</v>
      </c>
      <c r="Z777" s="324">
        <v>0.52</v>
      </c>
      <c r="AB777" s="405">
        <v>2813436280</v>
      </c>
      <c r="AC777" s="49" t="s">
        <v>1364</v>
      </c>
      <c r="AD777" s="325">
        <v>23.04</v>
      </c>
    </row>
    <row r="778" spans="2:30">
      <c r="B778" s="210">
        <v>2812101800</v>
      </c>
      <c r="E778" s="211">
        <f t="shared" ref="E778:E807" si="180">VLOOKUP(B778,$Q$14:$U$1164,3,FALSE)</f>
        <v>61.16</v>
      </c>
      <c r="F778" s="389">
        <v>51.99</v>
      </c>
      <c r="G778" s="216" t="s">
        <v>811</v>
      </c>
      <c r="J778" s="49">
        <f t="shared" si="178"/>
        <v>2812101800</v>
      </c>
      <c r="K778" s="212">
        <f t="shared" ref="K778:K807" si="181">VLOOKUP(J778,$Q$14:$U$1164,3,FALSE)</f>
        <v>61.16</v>
      </c>
      <c r="L778" s="270">
        <v>51.99</v>
      </c>
      <c r="M778" s="270">
        <f t="shared" si="165"/>
        <v>51.99</v>
      </c>
      <c r="N778" s="270">
        <f t="shared" ref="N778:N807" si="182">K778*$N$13</f>
        <v>51.985999999999997</v>
      </c>
      <c r="O778" s="249"/>
      <c r="P778" s="249"/>
      <c r="Q778" s="49">
        <v>2813910050</v>
      </c>
      <c r="R778" s="49" t="s">
        <v>1423</v>
      </c>
      <c r="S778" s="49">
        <f t="shared" si="166"/>
        <v>0.93</v>
      </c>
      <c r="T778" s="324">
        <v>0.94</v>
      </c>
      <c r="U778" s="353"/>
      <c r="X778" s="49">
        <v>2813910050</v>
      </c>
      <c r="Y778" s="49" t="s">
        <v>1423</v>
      </c>
      <c r="Z778" s="324">
        <v>0.94</v>
      </c>
      <c r="AB778" s="405">
        <v>2813440000</v>
      </c>
      <c r="AC778" s="49" t="s">
        <v>1864</v>
      </c>
      <c r="AD778" s="325">
        <v>82.52</v>
      </c>
    </row>
    <row r="779" spans="2:30">
      <c r="B779" s="210">
        <v>2812102220</v>
      </c>
      <c r="E779" s="211">
        <f t="shared" si="180"/>
        <v>100.32</v>
      </c>
      <c r="F779" s="389">
        <v>85.27</v>
      </c>
      <c r="G779" s="216" t="s">
        <v>812</v>
      </c>
      <c r="J779" s="49">
        <f t="shared" si="178"/>
        <v>2812102220</v>
      </c>
      <c r="K779" s="212">
        <f t="shared" si="181"/>
        <v>100.32</v>
      </c>
      <c r="L779" s="270">
        <v>85.27</v>
      </c>
      <c r="M779" s="270">
        <f t="shared" si="165"/>
        <v>85.27</v>
      </c>
      <c r="N779" s="270">
        <f t="shared" si="182"/>
        <v>85.271999999999991</v>
      </c>
      <c r="O779" s="249"/>
      <c r="P779" s="249"/>
      <c r="Q779" s="49">
        <v>2813910051</v>
      </c>
      <c r="R779" s="49" t="s">
        <v>1424</v>
      </c>
      <c r="S779" s="49">
        <f t="shared" si="166"/>
        <v>0.94</v>
      </c>
      <c r="T779" s="324">
        <v>0.96</v>
      </c>
      <c r="U779" s="353"/>
      <c r="X779" s="49">
        <v>2813910051</v>
      </c>
      <c r="Y779" s="49" t="s">
        <v>1424</v>
      </c>
      <c r="Z779" s="324">
        <v>0.96</v>
      </c>
      <c r="AB779" s="405">
        <v>2813442200</v>
      </c>
      <c r="AC779" s="49" t="s">
        <v>1366</v>
      </c>
      <c r="AD779" s="325">
        <v>72.98</v>
      </c>
    </row>
    <row r="780" spans="2:30">
      <c r="B780" s="210">
        <v>2812104000</v>
      </c>
      <c r="E780" s="211">
        <f t="shared" si="180"/>
        <v>66.42</v>
      </c>
      <c r="F780" s="389">
        <v>56.46</v>
      </c>
      <c r="G780" s="216" t="s">
        <v>814</v>
      </c>
      <c r="J780" s="49">
        <f t="shared" si="178"/>
        <v>2812104000</v>
      </c>
      <c r="K780" s="212">
        <f t="shared" si="181"/>
        <v>66.42</v>
      </c>
      <c r="L780" s="270">
        <v>56.46</v>
      </c>
      <c r="M780" s="270">
        <f t="shared" si="165"/>
        <v>56.46</v>
      </c>
      <c r="N780" s="270">
        <f t="shared" si="182"/>
        <v>56.457000000000001</v>
      </c>
      <c r="O780" s="249"/>
      <c r="P780" s="249"/>
      <c r="Q780" s="49">
        <v>2813910052</v>
      </c>
      <c r="R780" s="49" t="s">
        <v>1425</v>
      </c>
      <c r="S780" s="49">
        <f t="shared" si="166"/>
        <v>0.97</v>
      </c>
      <c r="T780" s="324">
        <v>0.99</v>
      </c>
      <c r="U780" s="353"/>
      <c r="X780" s="49">
        <v>2813910052</v>
      </c>
      <c r="Y780" s="49" t="s">
        <v>1425</v>
      </c>
      <c r="Z780" s="324">
        <v>0.99</v>
      </c>
      <c r="AB780" s="405">
        <v>2813442800</v>
      </c>
      <c r="AC780" s="49" t="s">
        <v>1367</v>
      </c>
      <c r="AD780" s="325">
        <v>5.51</v>
      </c>
    </row>
    <row r="781" spans="2:30">
      <c r="B781" s="210">
        <v>2812104100</v>
      </c>
      <c r="E781" s="211">
        <f t="shared" si="180"/>
        <v>70.64</v>
      </c>
      <c r="F781" s="389">
        <v>60.04</v>
      </c>
      <c r="G781" s="216" t="s">
        <v>815</v>
      </c>
      <c r="J781" s="49">
        <f t="shared" si="178"/>
        <v>2812104100</v>
      </c>
      <c r="K781" s="212">
        <f t="shared" si="181"/>
        <v>70.64</v>
      </c>
      <c r="L781" s="270">
        <v>60.04</v>
      </c>
      <c r="M781" s="270">
        <f t="shared" si="165"/>
        <v>60.04</v>
      </c>
      <c r="N781" s="270">
        <f t="shared" si="182"/>
        <v>60.043999999999997</v>
      </c>
      <c r="O781" s="249"/>
      <c r="P781" s="249"/>
      <c r="Q781" s="49">
        <v>2813910053</v>
      </c>
      <c r="R781" s="49" t="s">
        <v>1426</v>
      </c>
      <c r="S781" s="49">
        <f t="shared" si="166"/>
        <v>1.03</v>
      </c>
      <c r="T781" s="324">
        <v>1.05</v>
      </c>
      <c r="U781" s="353"/>
      <c r="X781" s="49">
        <v>2813910053</v>
      </c>
      <c r="Y781" s="49" t="s">
        <v>1426</v>
      </c>
      <c r="Z781" s="324">
        <v>1.05</v>
      </c>
      <c r="AB781" s="405">
        <v>2813910000</v>
      </c>
      <c r="AC781" s="49" t="s">
        <v>1865</v>
      </c>
      <c r="AD781" s="325">
        <v>3.97</v>
      </c>
    </row>
    <row r="782" spans="2:30">
      <c r="B782" s="210">
        <v>2812105100</v>
      </c>
      <c r="E782" s="211">
        <f t="shared" si="180"/>
        <v>163.18</v>
      </c>
      <c r="F782" s="389">
        <v>138.69999999999999</v>
      </c>
      <c r="G782" s="216" t="s">
        <v>816</v>
      </c>
      <c r="J782" s="49">
        <f t="shared" si="178"/>
        <v>2812105100</v>
      </c>
      <c r="K782" s="212">
        <f t="shared" si="181"/>
        <v>163.18</v>
      </c>
      <c r="L782" s="270">
        <v>138.69999999999999</v>
      </c>
      <c r="M782" s="270">
        <f t="shared" si="165"/>
        <v>138.69999999999999</v>
      </c>
      <c r="N782" s="270">
        <f t="shared" si="182"/>
        <v>138.703</v>
      </c>
      <c r="O782" s="249"/>
      <c r="P782" s="249"/>
      <c r="Q782" s="49">
        <v>2813910054</v>
      </c>
      <c r="R782" s="49" t="s">
        <v>1427</v>
      </c>
      <c r="S782" s="49">
        <f t="shared" si="166"/>
        <v>2.21</v>
      </c>
      <c r="T782" s="324">
        <v>2.25</v>
      </c>
      <c r="U782" s="353"/>
      <c r="X782" s="49">
        <v>2813910054</v>
      </c>
      <c r="Y782" s="49" t="s">
        <v>1427</v>
      </c>
      <c r="Z782" s="324">
        <v>2.25</v>
      </c>
      <c r="AB782" s="405">
        <v>2813910001</v>
      </c>
      <c r="AC782" s="49" t="s">
        <v>1866</v>
      </c>
      <c r="AD782" s="325">
        <v>4.6900000000000004</v>
      </c>
    </row>
    <row r="783" spans="2:30">
      <c r="B783" s="210">
        <v>2812105400</v>
      </c>
      <c r="E783" s="211">
        <f t="shared" si="180"/>
        <v>68.64</v>
      </c>
      <c r="F783" s="389">
        <v>58.34</v>
      </c>
      <c r="G783" s="216" t="s">
        <v>817</v>
      </c>
      <c r="J783" s="49">
        <f t="shared" si="178"/>
        <v>2812105400</v>
      </c>
      <c r="K783" s="212">
        <f t="shared" si="181"/>
        <v>68.64</v>
      </c>
      <c r="L783" s="270">
        <v>58.34</v>
      </c>
      <c r="M783" s="270">
        <f t="shared" si="165"/>
        <v>58.34</v>
      </c>
      <c r="N783" s="270">
        <f t="shared" si="182"/>
        <v>58.344000000000001</v>
      </c>
      <c r="O783" s="249"/>
      <c r="P783" s="249"/>
      <c r="Q783" s="49">
        <v>2813910055</v>
      </c>
      <c r="R783" s="49" t="s">
        <v>1428</v>
      </c>
      <c r="S783" s="49">
        <f t="shared" ref="S783:S846" si="183">VLOOKUP(Q783,$AB$13:$AD$982,3,FALSE)</f>
        <v>3.89</v>
      </c>
      <c r="T783" s="324">
        <v>3.96</v>
      </c>
      <c r="U783" s="353"/>
      <c r="X783" s="49">
        <v>2813910055</v>
      </c>
      <c r="Y783" s="49" t="s">
        <v>1428</v>
      </c>
      <c r="Z783" s="324">
        <v>3.96</v>
      </c>
      <c r="AB783" s="405">
        <v>2813910002</v>
      </c>
      <c r="AC783" s="49" t="s">
        <v>1867</v>
      </c>
      <c r="AD783" s="325">
        <v>9.07</v>
      </c>
    </row>
    <row r="784" spans="2:30">
      <c r="B784" s="210">
        <v>2812105500</v>
      </c>
      <c r="E784" s="211">
        <f t="shared" si="180"/>
        <v>227.74</v>
      </c>
      <c r="F784" s="389">
        <v>193.58</v>
      </c>
      <c r="G784" s="216" t="s">
        <v>818</v>
      </c>
      <c r="J784" s="49">
        <f t="shared" si="178"/>
        <v>2812105500</v>
      </c>
      <c r="K784" s="212">
        <f t="shared" si="181"/>
        <v>227.74</v>
      </c>
      <c r="L784" s="270">
        <v>193.58</v>
      </c>
      <c r="M784" s="270">
        <f t="shared" si="165"/>
        <v>193.58</v>
      </c>
      <c r="N784" s="270">
        <f t="shared" si="182"/>
        <v>193.57900000000001</v>
      </c>
      <c r="O784" s="249"/>
      <c r="P784" s="249"/>
      <c r="Q784" s="49">
        <v>2813910056</v>
      </c>
      <c r="R784" s="49" t="s">
        <v>1429</v>
      </c>
      <c r="S784" s="49">
        <f t="shared" si="183"/>
        <v>2.46</v>
      </c>
      <c r="T784" s="324">
        <v>2.5099999999999998</v>
      </c>
      <c r="U784" s="353"/>
      <c r="X784" s="49">
        <v>2813910056</v>
      </c>
      <c r="Y784" s="49" t="s">
        <v>1429</v>
      </c>
      <c r="Z784" s="324">
        <v>2.5099999999999998</v>
      </c>
      <c r="AB784" s="405">
        <v>2813910003</v>
      </c>
      <c r="AC784" s="49" t="s">
        <v>1868</v>
      </c>
      <c r="AD784" s="325">
        <v>4.9000000000000004</v>
      </c>
    </row>
    <row r="785" spans="2:30">
      <c r="B785" s="210">
        <v>2812106520</v>
      </c>
      <c r="E785" s="211">
        <f t="shared" si="180"/>
        <v>41.2</v>
      </c>
      <c r="F785" s="389">
        <v>35.020000000000003</v>
      </c>
      <c r="G785" s="216" t="s">
        <v>819</v>
      </c>
      <c r="J785" s="49">
        <f t="shared" si="178"/>
        <v>2812106520</v>
      </c>
      <c r="K785" s="212">
        <f t="shared" si="181"/>
        <v>41.2</v>
      </c>
      <c r="L785" s="270">
        <v>35.020000000000003</v>
      </c>
      <c r="M785" s="270">
        <f t="shared" si="165"/>
        <v>35.020000000000003</v>
      </c>
      <c r="N785" s="270">
        <f t="shared" si="182"/>
        <v>35.020000000000003</v>
      </c>
      <c r="O785" s="249"/>
      <c r="P785" s="249"/>
      <c r="Q785" s="49">
        <v>2813910057</v>
      </c>
      <c r="R785" s="49" t="s">
        <v>1430</v>
      </c>
      <c r="S785" s="49">
        <f t="shared" si="183"/>
        <v>2.67</v>
      </c>
      <c r="T785" s="324">
        <v>2.71</v>
      </c>
      <c r="U785" s="353"/>
      <c r="X785" s="49">
        <v>2813910057</v>
      </c>
      <c r="Y785" s="49" t="s">
        <v>1430</v>
      </c>
      <c r="Z785" s="324">
        <v>2.71</v>
      </c>
      <c r="AB785" s="405">
        <v>2813910004</v>
      </c>
      <c r="AC785" s="49" t="s">
        <v>1869</v>
      </c>
      <c r="AD785" s="325">
        <v>9.58</v>
      </c>
    </row>
    <row r="786" spans="2:30">
      <c r="B786" s="210">
        <v>2812106700</v>
      </c>
      <c r="E786" s="211">
        <f t="shared" si="180"/>
        <v>95.07</v>
      </c>
      <c r="F786" s="389">
        <v>80.81</v>
      </c>
      <c r="G786" s="216" t="s">
        <v>820</v>
      </c>
      <c r="J786" s="49">
        <f t="shared" si="178"/>
        <v>2812106700</v>
      </c>
      <c r="K786" s="212">
        <f t="shared" si="181"/>
        <v>95.07</v>
      </c>
      <c r="L786" s="270">
        <v>80.81</v>
      </c>
      <c r="M786" s="270">
        <f t="shared" si="165"/>
        <v>80.81</v>
      </c>
      <c r="N786" s="270">
        <f t="shared" si="182"/>
        <v>80.809499999999986</v>
      </c>
      <c r="O786" s="249"/>
      <c r="P786" s="249"/>
      <c r="Q786" s="49">
        <v>2813910058</v>
      </c>
      <c r="R786" s="49" t="s">
        <v>1431</v>
      </c>
      <c r="S786" s="49">
        <f t="shared" si="183"/>
        <v>3.06</v>
      </c>
      <c r="T786" s="324">
        <v>3.12</v>
      </c>
      <c r="U786" s="353"/>
      <c r="X786" s="49">
        <v>2813910058</v>
      </c>
      <c r="Y786" s="49" t="s">
        <v>1431</v>
      </c>
      <c r="Z786" s="324">
        <v>3.12</v>
      </c>
      <c r="AB786" s="405">
        <v>2813910005</v>
      </c>
      <c r="AC786" s="49" t="s">
        <v>1870</v>
      </c>
      <c r="AD786" s="325">
        <v>16.27</v>
      </c>
    </row>
    <row r="787" spans="2:30">
      <c r="B787" s="210">
        <v>2812111400</v>
      </c>
      <c r="E787" s="211">
        <f t="shared" si="180"/>
        <v>62.49</v>
      </c>
      <c r="F787" s="389">
        <v>53.12</v>
      </c>
      <c r="G787" s="216" t="s">
        <v>821</v>
      </c>
      <c r="J787" s="49">
        <f t="shared" si="178"/>
        <v>2812111400</v>
      </c>
      <c r="K787" s="212">
        <f t="shared" si="181"/>
        <v>62.49</v>
      </c>
      <c r="L787" s="270">
        <v>53.12</v>
      </c>
      <c r="M787" s="270">
        <f t="shared" si="165"/>
        <v>53.12</v>
      </c>
      <c r="N787" s="270">
        <f t="shared" si="182"/>
        <v>53.116500000000002</v>
      </c>
      <c r="O787" s="249"/>
      <c r="P787" s="249"/>
      <c r="Q787" s="49">
        <v>2813910059</v>
      </c>
      <c r="R787" s="49" t="s">
        <v>1432</v>
      </c>
      <c r="S787" s="49">
        <f t="shared" si="183"/>
        <v>4.68</v>
      </c>
      <c r="T787" s="324">
        <v>4.76</v>
      </c>
      <c r="U787" s="353"/>
      <c r="X787" s="49">
        <v>2813910059</v>
      </c>
      <c r="Y787" s="49" t="s">
        <v>1432</v>
      </c>
      <c r="Z787" s="324">
        <v>4.76</v>
      </c>
      <c r="AB787" s="405">
        <v>2813910006</v>
      </c>
      <c r="AC787" s="49" t="s">
        <v>1871</v>
      </c>
      <c r="AD787" s="325">
        <v>7.49</v>
      </c>
    </row>
    <row r="788" spans="2:30">
      <c r="B788" s="210">
        <v>2812111800</v>
      </c>
      <c r="E788" s="211">
        <f t="shared" si="180"/>
        <v>61.16</v>
      </c>
      <c r="F788" s="389">
        <v>51.99</v>
      </c>
      <c r="G788" s="216" t="s">
        <v>822</v>
      </c>
      <c r="J788" s="49">
        <f t="shared" si="178"/>
        <v>2812111800</v>
      </c>
      <c r="K788" s="212">
        <f t="shared" si="181"/>
        <v>61.16</v>
      </c>
      <c r="L788" s="270">
        <v>51.99</v>
      </c>
      <c r="M788" s="270">
        <f t="shared" si="165"/>
        <v>51.99</v>
      </c>
      <c r="N788" s="270">
        <f t="shared" si="182"/>
        <v>51.985999999999997</v>
      </c>
      <c r="O788" s="249"/>
      <c r="P788" s="249"/>
      <c r="Q788" s="49">
        <v>2813910060</v>
      </c>
      <c r="R788" s="49" t="s">
        <v>1433</v>
      </c>
      <c r="S788" s="49">
        <f t="shared" si="183"/>
        <v>5.0999999999999996</v>
      </c>
      <c r="T788" s="324">
        <v>5.19</v>
      </c>
      <c r="U788" s="353"/>
      <c r="X788" s="49">
        <v>2813910060</v>
      </c>
      <c r="Y788" s="49" t="s">
        <v>1433</v>
      </c>
      <c r="Z788" s="324">
        <v>5.19</v>
      </c>
      <c r="AB788" s="405">
        <v>2813910007</v>
      </c>
      <c r="AC788" s="49" t="s">
        <v>1872</v>
      </c>
      <c r="AD788" s="325">
        <v>5.09</v>
      </c>
    </row>
    <row r="789" spans="2:30">
      <c r="B789" s="210">
        <v>2812112000</v>
      </c>
      <c r="E789" s="211">
        <f t="shared" si="180"/>
        <v>58.81</v>
      </c>
      <c r="F789" s="389">
        <v>49.99</v>
      </c>
      <c r="G789" s="216" t="s">
        <v>823</v>
      </c>
      <c r="J789" s="49">
        <f t="shared" si="178"/>
        <v>2812112000</v>
      </c>
      <c r="K789" s="212">
        <f t="shared" si="181"/>
        <v>58.81</v>
      </c>
      <c r="L789" s="270">
        <v>49.99</v>
      </c>
      <c r="M789" s="270">
        <f t="shared" si="165"/>
        <v>49.99</v>
      </c>
      <c r="N789" s="270">
        <f t="shared" si="182"/>
        <v>49.988500000000002</v>
      </c>
      <c r="O789" s="249"/>
      <c r="P789" s="249"/>
      <c r="Q789" s="49">
        <v>2813910061</v>
      </c>
      <c r="R789" s="49" t="s">
        <v>1434</v>
      </c>
      <c r="S789" s="49">
        <f t="shared" si="183"/>
        <v>5.21</v>
      </c>
      <c r="T789" s="324">
        <v>5.3</v>
      </c>
      <c r="U789" s="353"/>
      <c r="X789" s="49">
        <v>2813910061</v>
      </c>
      <c r="Y789" s="49" t="s">
        <v>1434</v>
      </c>
      <c r="Z789" s="324">
        <v>5.3</v>
      </c>
      <c r="AB789" s="405">
        <v>2813910008</v>
      </c>
      <c r="AC789" s="49" t="s">
        <v>1873</v>
      </c>
      <c r="AD789" s="325">
        <v>3.34</v>
      </c>
    </row>
    <row r="790" spans="2:30">
      <c r="B790" s="210">
        <v>2812112220</v>
      </c>
      <c r="E790" s="211">
        <f t="shared" si="180"/>
        <v>188.66</v>
      </c>
      <c r="F790" s="389">
        <v>160.36000000000001</v>
      </c>
      <c r="G790" s="216" t="s">
        <v>824</v>
      </c>
      <c r="J790" s="49">
        <f t="shared" si="178"/>
        <v>2812112220</v>
      </c>
      <c r="K790" s="212">
        <f t="shared" si="181"/>
        <v>188.66</v>
      </c>
      <c r="L790" s="270">
        <v>160.36000000000001</v>
      </c>
      <c r="M790" s="270">
        <f t="shared" si="165"/>
        <v>160.36000000000001</v>
      </c>
      <c r="N790" s="270">
        <f t="shared" si="182"/>
        <v>160.36099999999999</v>
      </c>
      <c r="O790" s="249"/>
      <c r="P790" s="249"/>
      <c r="Q790" s="49">
        <v>2813910062</v>
      </c>
      <c r="R790" s="49" t="s">
        <v>1435</v>
      </c>
      <c r="S790" s="49">
        <f t="shared" si="183"/>
        <v>3.54</v>
      </c>
      <c r="T790" s="324">
        <v>3.6</v>
      </c>
      <c r="U790" s="353"/>
      <c r="X790" s="49">
        <v>2813910062</v>
      </c>
      <c r="Y790" s="49" t="s">
        <v>1435</v>
      </c>
      <c r="Z790" s="324">
        <v>3.6</v>
      </c>
      <c r="AB790" s="405">
        <v>2813910009</v>
      </c>
      <c r="AC790" s="49" t="s">
        <v>1874</v>
      </c>
      <c r="AD790" s="325">
        <v>36.19</v>
      </c>
    </row>
    <row r="791" spans="2:30">
      <c r="B791" s="210">
        <v>2812115400</v>
      </c>
      <c r="E791" s="211">
        <f t="shared" si="180"/>
        <v>73.03</v>
      </c>
      <c r="F791" s="389">
        <v>62.08</v>
      </c>
      <c r="G791" s="216" t="s">
        <v>825</v>
      </c>
      <c r="J791" s="49">
        <f t="shared" si="178"/>
        <v>2812115400</v>
      </c>
      <c r="K791" s="212">
        <f t="shared" si="181"/>
        <v>73.03</v>
      </c>
      <c r="L791" s="270">
        <v>62.08</v>
      </c>
      <c r="M791" s="270">
        <f t="shared" ref="M791:M851" si="184">ROUND(N791,2)</f>
        <v>62.08</v>
      </c>
      <c r="N791" s="270">
        <f t="shared" si="182"/>
        <v>62.075499999999998</v>
      </c>
      <c r="O791" s="249"/>
      <c r="P791" s="249"/>
      <c r="Q791" s="49">
        <v>2813910063</v>
      </c>
      <c r="R791" s="49" t="s">
        <v>1436</v>
      </c>
      <c r="S791" s="49">
        <f t="shared" si="183"/>
        <v>2.77</v>
      </c>
      <c r="T791" s="324">
        <v>2.82</v>
      </c>
      <c r="U791" s="353"/>
      <c r="X791" s="49">
        <v>2813910063</v>
      </c>
      <c r="Y791" s="49" t="s">
        <v>1436</v>
      </c>
      <c r="Z791" s="324">
        <v>2.82</v>
      </c>
      <c r="AB791" s="405">
        <v>2813910010</v>
      </c>
      <c r="AC791" s="49" t="s">
        <v>1875</v>
      </c>
      <c r="AD791" s="325">
        <v>36.19</v>
      </c>
    </row>
    <row r="792" spans="2:30">
      <c r="B792" s="210">
        <v>2812200000</v>
      </c>
      <c r="E792" s="211">
        <f t="shared" si="180"/>
        <v>98.15</v>
      </c>
      <c r="F792" s="389">
        <v>83.43</v>
      </c>
      <c r="G792" s="216" t="s">
        <v>826</v>
      </c>
      <c r="J792" s="49">
        <f t="shared" si="178"/>
        <v>2812200000</v>
      </c>
      <c r="K792" s="212">
        <f t="shared" si="181"/>
        <v>98.15</v>
      </c>
      <c r="L792" s="270">
        <v>83.43</v>
      </c>
      <c r="M792" s="270">
        <f t="shared" si="184"/>
        <v>83.43</v>
      </c>
      <c r="N792" s="270">
        <f t="shared" si="182"/>
        <v>83.427500000000009</v>
      </c>
      <c r="O792" s="249"/>
      <c r="P792" s="249"/>
      <c r="Q792" s="49">
        <v>2813910064</v>
      </c>
      <c r="R792" s="49" t="s">
        <v>1437</v>
      </c>
      <c r="S792" s="49">
        <f t="shared" si="183"/>
        <v>3.59</v>
      </c>
      <c r="T792" s="324">
        <v>3.66</v>
      </c>
      <c r="U792" s="353"/>
      <c r="X792" s="49">
        <v>2813910064</v>
      </c>
      <c r="Y792" s="49" t="s">
        <v>1437</v>
      </c>
      <c r="Z792" s="324">
        <v>3.66</v>
      </c>
      <c r="AB792" s="405">
        <v>2813910011</v>
      </c>
      <c r="AC792" s="49" t="s">
        <v>1876</v>
      </c>
      <c r="AD792" s="325">
        <v>44.04</v>
      </c>
    </row>
    <row r="793" spans="2:30">
      <c r="B793" s="210">
        <v>2812200100</v>
      </c>
      <c r="E793" s="211">
        <f t="shared" si="180"/>
        <v>96.89</v>
      </c>
      <c r="F793" s="389">
        <v>82.36</v>
      </c>
      <c r="G793" s="216" t="s">
        <v>1594</v>
      </c>
      <c r="J793" s="49">
        <f t="shared" si="178"/>
        <v>2812200100</v>
      </c>
      <c r="K793" s="212">
        <f t="shared" si="181"/>
        <v>96.89</v>
      </c>
      <c r="L793" s="270">
        <v>82.36</v>
      </c>
      <c r="M793" s="270">
        <f t="shared" si="184"/>
        <v>82.36</v>
      </c>
      <c r="N793" s="270">
        <f t="shared" si="182"/>
        <v>82.356499999999997</v>
      </c>
      <c r="O793" s="249"/>
      <c r="P793" s="249"/>
      <c r="Q793" s="49">
        <v>2813910065</v>
      </c>
      <c r="R793" s="49" t="s">
        <v>1438</v>
      </c>
      <c r="S793" s="49">
        <f t="shared" si="183"/>
        <v>3.54</v>
      </c>
      <c r="T793" s="324">
        <v>3.6</v>
      </c>
      <c r="U793" s="353"/>
      <c r="X793" s="49">
        <v>2813910065</v>
      </c>
      <c r="Y793" s="49" t="s">
        <v>1438</v>
      </c>
      <c r="Z793" s="324">
        <v>3.6</v>
      </c>
      <c r="AB793" s="405">
        <v>2813910012</v>
      </c>
      <c r="AC793" s="49" t="s">
        <v>1877</v>
      </c>
      <c r="AD793" s="325">
        <v>36.18</v>
      </c>
    </row>
    <row r="794" spans="2:30">
      <c r="B794" s="210">
        <v>2812200100</v>
      </c>
      <c r="E794" s="211">
        <f t="shared" si="180"/>
        <v>96.89</v>
      </c>
      <c r="F794" s="389">
        <v>82.36</v>
      </c>
      <c r="G794" s="216" t="s">
        <v>827</v>
      </c>
      <c r="J794" s="49">
        <f t="shared" si="178"/>
        <v>2812200100</v>
      </c>
      <c r="K794" s="212">
        <f t="shared" si="181"/>
        <v>96.89</v>
      </c>
      <c r="L794" s="270">
        <v>82.36</v>
      </c>
      <c r="M794" s="270">
        <f t="shared" si="184"/>
        <v>82.36</v>
      </c>
      <c r="N794" s="270">
        <f t="shared" si="182"/>
        <v>82.356499999999997</v>
      </c>
      <c r="O794" s="249"/>
      <c r="P794" s="249"/>
      <c r="Q794" s="49">
        <v>2813910066</v>
      </c>
      <c r="R794" s="49" t="s">
        <v>1439</v>
      </c>
      <c r="S794" s="49">
        <f t="shared" si="183"/>
        <v>7.01</v>
      </c>
      <c r="T794" s="324">
        <v>7.13</v>
      </c>
      <c r="U794" s="353"/>
      <c r="X794" s="49">
        <v>2813910066</v>
      </c>
      <c r="Y794" s="49" t="s">
        <v>1439</v>
      </c>
      <c r="Z794" s="324">
        <v>7.13</v>
      </c>
      <c r="AB794" s="405">
        <v>2813910013</v>
      </c>
      <c r="AC794" s="49" t="s">
        <v>1878</v>
      </c>
      <c r="AD794" s="325">
        <v>36.18</v>
      </c>
    </row>
    <row r="795" spans="2:30">
      <c r="B795" s="210">
        <v>2812200200</v>
      </c>
      <c r="E795" s="211">
        <f t="shared" si="180"/>
        <v>64.099999999999994</v>
      </c>
      <c r="F795" s="389">
        <v>54.49</v>
      </c>
      <c r="G795" s="216" t="s">
        <v>828</v>
      </c>
      <c r="J795" s="49">
        <f t="shared" si="178"/>
        <v>2812200200</v>
      </c>
      <c r="K795" s="212">
        <f t="shared" si="181"/>
        <v>64.099999999999994</v>
      </c>
      <c r="L795" s="270">
        <v>54.49</v>
      </c>
      <c r="M795" s="270">
        <f t="shared" si="184"/>
        <v>54.49</v>
      </c>
      <c r="N795" s="270">
        <f t="shared" si="182"/>
        <v>54.484999999999992</v>
      </c>
      <c r="O795" s="249"/>
      <c r="P795" s="249"/>
      <c r="Q795" s="49">
        <v>2813910067</v>
      </c>
      <c r="R795" s="49" t="s">
        <v>1440</v>
      </c>
      <c r="S795" s="49">
        <f t="shared" si="183"/>
        <v>6.36</v>
      </c>
      <c r="T795" s="324">
        <v>6.48</v>
      </c>
      <c r="U795" s="353"/>
      <c r="X795" s="49">
        <v>2813910067</v>
      </c>
      <c r="Y795" s="49" t="s">
        <v>1440</v>
      </c>
      <c r="Z795" s="324">
        <v>6.48</v>
      </c>
      <c r="AB795" s="405">
        <v>2813910014</v>
      </c>
      <c r="AC795" s="49" t="s">
        <v>1879</v>
      </c>
      <c r="AD795" s="325">
        <v>36.19</v>
      </c>
    </row>
    <row r="796" spans="2:30">
      <c r="B796" s="210">
        <v>2812200302</v>
      </c>
      <c r="E796" s="211">
        <f t="shared" si="180"/>
        <v>70.23</v>
      </c>
      <c r="F796" s="389">
        <v>59.7</v>
      </c>
      <c r="G796" s="216" t="s">
        <v>829</v>
      </c>
      <c r="J796" s="49">
        <f t="shared" si="178"/>
        <v>2812200302</v>
      </c>
      <c r="K796" s="212">
        <f t="shared" si="181"/>
        <v>70.23</v>
      </c>
      <c r="L796" s="270">
        <v>59.7</v>
      </c>
      <c r="M796" s="270">
        <f t="shared" si="184"/>
        <v>59.7</v>
      </c>
      <c r="N796" s="270">
        <f t="shared" si="182"/>
        <v>59.695500000000003</v>
      </c>
      <c r="O796" s="249"/>
      <c r="P796" s="249"/>
      <c r="Q796" s="49">
        <v>2813910068</v>
      </c>
      <c r="R796" s="49" t="s">
        <v>1441</v>
      </c>
      <c r="S796" s="49">
        <f t="shared" si="183"/>
        <v>2.06</v>
      </c>
      <c r="T796" s="324">
        <v>2.09</v>
      </c>
      <c r="U796" s="353"/>
      <c r="X796" s="49">
        <v>2813910068</v>
      </c>
      <c r="Y796" s="49" t="s">
        <v>1441</v>
      </c>
      <c r="Z796" s="324">
        <v>2.09</v>
      </c>
      <c r="AB796" s="405">
        <v>2813910015</v>
      </c>
      <c r="AC796" s="49" t="s">
        <v>1880</v>
      </c>
      <c r="AD796" s="325">
        <v>36.19</v>
      </c>
    </row>
    <row r="797" spans="2:30">
      <c r="B797" s="210">
        <v>2812200402</v>
      </c>
      <c r="E797" s="211">
        <f t="shared" si="180"/>
        <v>67.61</v>
      </c>
      <c r="F797" s="389">
        <v>57.47</v>
      </c>
      <c r="G797" s="216" t="s">
        <v>830</v>
      </c>
      <c r="J797" s="49">
        <f t="shared" si="178"/>
        <v>2812200402</v>
      </c>
      <c r="K797" s="212">
        <f t="shared" si="181"/>
        <v>67.61</v>
      </c>
      <c r="L797" s="270">
        <v>57.47</v>
      </c>
      <c r="M797" s="270">
        <f t="shared" si="184"/>
        <v>57.47</v>
      </c>
      <c r="N797" s="270">
        <f t="shared" si="182"/>
        <v>57.468499999999999</v>
      </c>
      <c r="O797" s="249"/>
      <c r="P797" s="249"/>
      <c r="Q797" s="49">
        <v>2813910069</v>
      </c>
      <c r="R797" s="49" t="s">
        <v>1442</v>
      </c>
      <c r="S797" s="49">
        <f t="shared" si="183"/>
        <v>2.2799999999999998</v>
      </c>
      <c r="T797" s="324">
        <v>2.3199999999999998</v>
      </c>
      <c r="U797" s="353"/>
      <c r="X797" s="49">
        <v>2813910069</v>
      </c>
      <c r="Y797" s="49" t="s">
        <v>1442</v>
      </c>
      <c r="Z797" s="324">
        <v>2.3199999999999998</v>
      </c>
      <c r="AB797" s="401">
        <v>2813910016</v>
      </c>
      <c r="AC797" t="s">
        <v>1881</v>
      </c>
      <c r="AD797" s="325">
        <v>36.19</v>
      </c>
    </row>
    <row r="798" spans="2:30">
      <c r="B798" s="210">
        <v>2812200500</v>
      </c>
      <c r="E798" s="211">
        <f t="shared" si="180"/>
        <v>89.2</v>
      </c>
      <c r="F798" s="389">
        <v>75.819999999999993</v>
      </c>
      <c r="G798" s="216" t="s">
        <v>831</v>
      </c>
      <c r="J798" s="49">
        <f t="shared" si="178"/>
        <v>2812200500</v>
      </c>
      <c r="K798" s="212">
        <f t="shared" si="181"/>
        <v>89.2</v>
      </c>
      <c r="L798" s="270">
        <v>75.819999999999993</v>
      </c>
      <c r="M798" s="270">
        <f t="shared" si="184"/>
        <v>75.819999999999993</v>
      </c>
      <c r="N798" s="270">
        <f t="shared" si="182"/>
        <v>75.820000000000007</v>
      </c>
      <c r="O798" s="249"/>
      <c r="P798" s="249"/>
      <c r="Q798" s="49">
        <v>2813910070</v>
      </c>
      <c r="R798" s="49" t="s">
        <v>1443</v>
      </c>
      <c r="S798" s="49">
        <f t="shared" si="183"/>
        <v>2.14</v>
      </c>
      <c r="T798" s="324">
        <v>2.17</v>
      </c>
      <c r="U798" s="353"/>
      <c r="X798" s="49">
        <v>2813910070</v>
      </c>
      <c r="Y798" s="49" t="s">
        <v>1443</v>
      </c>
      <c r="Z798" s="324">
        <v>2.17</v>
      </c>
      <c r="AB798" s="405">
        <v>2813910017</v>
      </c>
      <c r="AC798" s="49" t="s">
        <v>1882</v>
      </c>
      <c r="AD798" s="325">
        <v>36.19</v>
      </c>
    </row>
    <row r="799" spans="2:30">
      <c r="B799" s="210">
        <v>2812200600</v>
      </c>
      <c r="E799" s="211">
        <f t="shared" si="180"/>
        <v>61.61</v>
      </c>
      <c r="F799" s="389">
        <v>52.37</v>
      </c>
      <c r="G799" s="216" t="s">
        <v>832</v>
      </c>
      <c r="J799" s="49">
        <f t="shared" si="178"/>
        <v>2812200600</v>
      </c>
      <c r="K799" s="212">
        <f t="shared" si="181"/>
        <v>61.61</v>
      </c>
      <c r="L799" s="270">
        <v>52.37</v>
      </c>
      <c r="M799" s="270">
        <f t="shared" si="184"/>
        <v>52.37</v>
      </c>
      <c r="N799" s="270">
        <f t="shared" si="182"/>
        <v>52.368499999999997</v>
      </c>
      <c r="O799" s="249"/>
      <c r="P799" s="249"/>
      <c r="Q799" s="49">
        <v>2813910071</v>
      </c>
      <c r="R799" s="49" t="s">
        <v>1445</v>
      </c>
      <c r="S799" s="49">
        <f t="shared" si="183"/>
        <v>1.91</v>
      </c>
      <c r="T799" s="324">
        <v>1.94</v>
      </c>
      <c r="U799" s="353"/>
      <c r="X799" s="49">
        <v>2813910071</v>
      </c>
      <c r="Y799" s="49" t="s">
        <v>1445</v>
      </c>
      <c r="Z799" s="324">
        <v>1.94</v>
      </c>
      <c r="AB799" s="405">
        <v>2813910018</v>
      </c>
      <c r="AC799" s="49" t="s">
        <v>1883</v>
      </c>
      <c r="AD799" s="325">
        <v>55.49</v>
      </c>
    </row>
    <row r="800" spans="2:30">
      <c r="B800" s="210">
        <v>2812202220</v>
      </c>
      <c r="E800" s="211">
        <f t="shared" si="180"/>
        <v>109.1</v>
      </c>
      <c r="F800" s="389">
        <v>92.74</v>
      </c>
      <c r="G800" s="216" t="s">
        <v>833</v>
      </c>
      <c r="J800" s="49">
        <f t="shared" si="178"/>
        <v>2812202220</v>
      </c>
      <c r="K800" s="212">
        <f t="shared" si="181"/>
        <v>109.1</v>
      </c>
      <c r="L800" s="270">
        <v>92.74</v>
      </c>
      <c r="M800" s="270">
        <f t="shared" si="184"/>
        <v>92.74</v>
      </c>
      <c r="N800" s="270">
        <f t="shared" si="182"/>
        <v>92.734999999999999</v>
      </c>
      <c r="O800" s="249"/>
      <c r="P800" s="249"/>
      <c r="Q800" s="49">
        <v>2813910072</v>
      </c>
      <c r="R800" s="49" t="s">
        <v>1447</v>
      </c>
      <c r="S800" s="49">
        <f t="shared" si="183"/>
        <v>3.77</v>
      </c>
      <c r="T800" s="324">
        <v>3.84</v>
      </c>
      <c r="U800" s="353"/>
      <c r="X800" s="49">
        <v>2813910072</v>
      </c>
      <c r="Y800" s="49" t="s">
        <v>1447</v>
      </c>
      <c r="Z800" s="324">
        <v>3.84</v>
      </c>
      <c r="AB800" s="405">
        <v>2813910019</v>
      </c>
      <c r="AC800" s="49" t="s">
        <v>1884</v>
      </c>
      <c r="AD800" s="325">
        <v>55.49</v>
      </c>
    </row>
    <row r="801" spans="2:30">
      <c r="B801" s="210">
        <v>2812205100</v>
      </c>
      <c r="E801" s="211">
        <f t="shared" si="180"/>
        <v>249.1</v>
      </c>
      <c r="F801" s="389">
        <v>211.74</v>
      </c>
      <c r="G801" s="216" t="s">
        <v>835</v>
      </c>
      <c r="J801" s="49">
        <f t="shared" ref="J801:J832" si="185">B801*$K$13</f>
        <v>2812205100</v>
      </c>
      <c r="K801" s="212">
        <f t="shared" si="181"/>
        <v>249.1</v>
      </c>
      <c r="L801" s="270">
        <v>211.74</v>
      </c>
      <c r="M801" s="270">
        <f t="shared" si="184"/>
        <v>211.74</v>
      </c>
      <c r="N801" s="270">
        <f t="shared" si="182"/>
        <v>211.73499999999999</v>
      </c>
      <c r="O801" s="249"/>
      <c r="P801" s="249"/>
      <c r="Q801" s="49">
        <v>2813910073</v>
      </c>
      <c r="R801" s="49" t="s">
        <v>1448</v>
      </c>
      <c r="S801" s="49">
        <f t="shared" si="183"/>
        <v>2.4700000000000002</v>
      </c>
      <c r="T801" s="324">
        <v>2.52</v>
      </c>
      <c r="U801" s="353"/>
      <c r="X801" s="49">
        <v>2813910073</v>
      </c>
      <c r="Y801" s="49" t="s">
        <v>1448</v>
      </c>
      <c r="Z801" s="324">
        <v>2.52</v>
      </c>
      <c r="AB801" s="405">
        <v>2813910020</v>
      </c>
      <c r="AC801" s="49" t="s">
        <v>1885</v>
      </c>
      <c r="AD801" s="325">
        <v>67.52</v>
      </c>
    </row>
    <row r="802" spans="2:30">
      <c r="B802" s="210">
        <v>2812205500</v>
      </c>
      <c r="E802" s="211">
        <f t="shared" si="180"/>
        <v>353.28</v>
      </c>
      <c r="F802" s="389">
        <v>300.29000000000002</v>
      </c>
      <c r="G802" s="216" t="s">
        <v>836</v>
      </c>
      <c r="J802" s="49">
        <f t="shared" si="185"/>
        <v>2812205500</v>
      </c>
      <c r="K802" s="212">
        <f t="shared" si="181"/>
        <v>353.28</v>
      </c>
      <c r="L802" s="270">
        <v>300.29000000000002</v>
      </c>
      <c r="M802" s="270">
        <f t="shared" si="184"/>
        <v>300.29000000000002</v>
      </c>
      <c r="N802" s="270">
        <f t="shared" si="182"/>
        <v>300.28799999999995</v>
      </c>
      <c r="O802" s="249"/>
      <c r="P802" s="249"/>
      <c r="Q802" s="49">
        <v>2813910074</v>
      </c>
      <c r="R802" s="49" t="s">
        <v>1449</v>
      </c>
      <c r="S802" s="49">
        <f t="shared" si="183"/>
        <v>3.13</v>
      </c>
      <c r="T802" s="324">
        <v>3.19</v>
      </c>
      <c r="U802" s="353"/>
      <c r="X802" s="49">
        <v>2813910074</v>
      </c>
      <c r="Y802" s="49" t="s">
        <v>1449</v>
      </c>
      <c r="Z802" s="324">
        <v>3.19</v>
      </c>
      <c r="AB802" s="405">
        <v>2813910021</v>
      </c>
      <c r="AC802" s="49" t="s">
        <v>1886</v>
      </c>
      <c r="AD802" s="325">
        <v>55.49</v>
      </c>
    </row>
    <row r="803" spans="2:30">
      <c r="B803" s="210">
        <v>2812206520</v>
      </c>
      <c r="E803" s="211">
        <f t="shared" si="180"/>
        <v>61.16</v>
      </c>
      <c r="F803" s="389">
        <v>51.99</v>
      </c>
      <c r="G803" s="216" t="s">
        <v>837</v>
      </c>
      <c r="J803" s="49">
        <f t="shared" si="185"/>
        <v>2812206520</v>
      </c>
      <c r="K803" s="212">
        <f t="shared" si="181"/>
        <v>61.16</v>
      </c>
      <c r="L803" s="270">
        <v>51.99</v>
      </c>
      <c r="M803" s="270">
        <f t="shared" si="184"/>
        <v>51.99</v>
      </c>
      <c r="N803" s="270">
        <f t="shared" si="182"/>
        <v>51.985999999999997</v>
      </c>
      <c r="O803" s="249"/>
      <c r="P803" s="249"/>
      <c r="Q803" s="49">
        <v>2813910075</v>
      </c>
      <c r="R803" s="49" t="s">
        <v>1450</v>
      </c>
      <c r="S803" s="49">
        <f t="shared" si="183"/>
        <v>4.4400000000000004</v>
      </c>
      <c r="T803" s="324">
        <v>4.5199999999999996</v>
      </c>
      <c r="U803" s="353"/>
      <c r="X803" s="49">
        <v>2813910075</v>
      </c>
      <c r="Y803" s="49" t="s">
        <v>1450</v>
      </c>
      <c r="Z803" s="324">
        <v>4.5199999999999996</v>
      </c>
      <c r="AB803" s="405">
        <v>2813910022</v>
      </c>
      <c r="AC803" s="49" t="s">
        <v>1887</v>
      </c>
      <c r="AD803" s="325">
        <v>55.52</v>
      </c>
    </row>
    <row r="804" spans="2:30">
      <c r="B804" s="210">
        <v>2812206700</v>
      </c>
      <c r="E804" s="211">
        <f t="shared" si="180"/>
        <v>100.99</v>
      </c>
      <c r="F804" s="389">
        <v>85.84</v>
      </c>
      <c r="G804" s="216" t="s">
        <v>838</v>
      </c>
      <c r="J804" s="49">
        <f t="shared" si="185"/>
        <v>2812206700</v>
      </c>
      <c r="K804" s="212">
        <f t="shared" si="181"/>
        <v>100.99</v>
      </c>
      <c r="L804" s="270">
        <v>85.84</v>
      </c>
      <c r="M804" s="270">
        <f t="shared" si="184"/>
        <v>85.84</v>
      </c>
      <c r="N804" s="270">
        <f t="shared" si="182"/>
        <v>85.841499999999996</v>
      </c>
      <c r="O804" s="249"/>
      <c r="P804" s="249"/>
      <c r="Q804" s="49">
        <v>2813910076</v>
      </c>
      <c r="R804" s="49" t="s">
        <v>1451</v>
      </c>
      <c r="S804" s="49">
        <f t="shared" si="183"/>
        <v>2.21</v>
      </c>
      <c r="T804" s="324">
        <v>2.25</v>
      </c>
      <c r="U804" s="353"/>
      <c r="X804" s="49">
        <v>2813910076</v>
      </c>
      <c r="Y804" s="49" t="s">
        <v>1451</v>
      </c>
      <c r="Z804" s="324">
        <v>2.25</v>
      </c>
      <c r="AB804" s="405">
        <v>2813910023</v>
      </c>
      <c r="AC804" s="49" t="s">
        <v>1888</v>
      </c>
      <c r="AD804" s="325">
        <v>55.49</v>
      </c>
    </row>
    <row r="805" spans="2:30">
      <c r="B805" s="210">
        <v>2812210700</v>
      </c>
      <c r="E805" s="211">
        <f t="shared" si="180"/>
        <v>132.58000000000001</v>
      </c>
      <c r="F805" s="389">
        <v>112.69</v>
      </c>
      <c r="G805" s="216" t="s">
        <v>839</v>
      </c>
      <c r="J805" s="49">
        <f t="shared" si="185"/>
        <v>2812210700</v>
      </c>
      <c r="K805" s="212">
        <f t="shared" si="181"/>
        <v>132.58000000000001</v>
      </c>
      <c r="L805" s="270">
        <v>112.69</v>
      </c>
      <c r="M805" s="270">
        <f t="shared" si="184"/>
        <v>112.69</v>
      </c>
      <c r="N805" s="270">
        <f t="shared" si="182"/>
        <v>112.69300000000001</v>
      </c>
      <c r="O805" s="249"/>
      <c r="P805" s="249"/>
      <c r="Q805" s="49">
        <v>2813910077</v>
      </c>
      <c r="R805" s="49" t="s">
        <v>1452</v>
      </c>
      <c r="S805" s="49">
        <f t="shared" si="183"/>
        <v>2.76</v>
      </c>
      <c r="T805" s="324">
        <v>2.81</v>
      </c>
      <c r="U805" s="353"/>
      <c r="X805" s="49">
        <v>2813910077</v>
      </c>
      <c r="Y805" s="49" t="s">
        <v>1452</v>
      </c>
      <c r="Z805" s="324">
        <v>2.81</v>
      </c>
      <c r="AB805" s="405">
        <v>2813910024</v>
      </c>
      <c r="AC805" s="49" t="s">
        <v>1889</v>
      </c>
      <c r="AD805" s="325">
        <v>55.52</v>
      </c>
    </row>
    <row r="806" spans="2:30">
      <c r="B806" s="210">
        <v>2812210900</v>
      </c>
      <c r="E806" s="211">
        <f t="shared" si="180"/>
        <v>121.33</v>
      </c>
      <c r="F806" s="389">
        <v>103.13</v>
      </c>
      <c r="G806" s="216" t="s">
        <v>840</v>
      </c>
      <c r="J806" s="49">
        <f t="shared" si="185"/>
        <v>2812210900</v>
      </c>
      <c r="K806" s="212">
        <f t="shared" si="181"/>
        <v>121.33</v>
      </c>
      <c r="L806" s="270">
        <v>103.13</v>
      </c>
      <c r="M806" s="270">
        <f t="shared" si="184"/>
        <v>103.13</v>
      </c>
      <c r="N806" s="270">
        <f t="shared" si="182"/>
        <v>103.1305</v>
      </c>
      <c r="O806" s="249"/>
      <c r="P806" s="249"/>
      <c r="Q806" s="49">
        <v>2813910078</v>
      </c>
      <c r="R806" s="49" t="s">
        <v>1453</v>
      </c>
      <c r="S806" s="49">
        <f t="shared" si="183"/>
        <v>4.8600000000000003</v>
      </c>
      <c r="T806" s="324">
        <v>4.9400000000000004</v>
      </c>
      <c r="U806" s="353"/>
      <c r="X806" s="49">
        <v>2813910078</v>
      </c>
      <c r="Y806" s="49" t="s">
        <v>1453</v>
      </c>
      <c r="Z806" s="324">
        <v>4.9400000000000004</v>
      </c>
      <c r="AB806" s="405">
        <v>2813910025</v>
      </c>
      <c r="AC806" s="49" t="s">
        <v>1890</v>
      </c>
      <c r="AD806" s="325">
        <v>55.49</v>
      </c>
    </row>
    <row r="807" spans="2:30">
      <c r="B807" s="210">
        <v>2812211800</v>
      </c>
      <c r="E807" s="211">
        <f t="shared" si="180"/>
        <v>114.18</v>
      </c>
      <c r="F807" s="389">
        <v>97.05</v>
      </c>
      <c r="G807" s="216" t="s">
        <v>841</v>
      </c>
      <c r="J807" s="49">
        <f t="shared" si="185"/>
        <v>2812211800</v>
      </c>
      <c r="K807" s="212">
        <f t="shared" si="181"/>
        <v>114.18</v>
      </c>
      <c r="L807" s="270">
        <v>97.05</v>
      </c>
      <c r="M807" s="270">
        <f t="shared" si="184"/>
        <v>97.05</v>
      </c>
      <c r="N807" s="270">
        <f t="shared" si="182"/>
        <v>97.052999999999997</v>
      </c>
      <c r="O807" s="249"/>
      <c r="P807" s="249"/>
      <c r="Q807" s="49">
        <v>2813910079</v>
      </c>
      <c r="R807" s="49" t="s">
        <v>1454</v>
      </c>
      <c r="S807" s="49">
        <f t="shared" si="183"/>
        <v>3.73</v>
      </c>
      <c r="T807" s="324">
        <v>3.8</v>
      </c>
      <c r="U807" s="353"/>
      <c r="X807" s="49">
        <v>2813910079</v>
      </c>
      <c r="Y807" s="49" t="s">
        <v>1454</v>
      </c>
      <c r="Z807" s="324">
        <v>3.8</v>
      </c>
      <c r="AB807" s="405">
        <v>2813910026</v>
      </c>
      <c r="AC807" s="49" t="s">
        <v>1891</v>
      </c>
      <c r="AD807" s="325">
        <v>55.49</v>
      </c>
    </row>
    <row r="808" spans="2:30">
      <c r="B808" s="210">
        <v>2812212100</v>
      </c>
      <c r="E808" s="211">
        <f t="shared" ref="E808:E838" si="186">VLOOKUP(B808,$Q$14:$U$1164,3,FALSE)</f>
        <v>19.22</v>
      </c>
      <c r="F808" s="389">
        <v>16.34</v>
      </c>
      <c r="G808" s="216" t="s">
        <v>842</v>
      </c>
      <c r="J808" s="49">
        <f t="shared" si="185"/>
        <v>2812212100</v>
      </c>
      <c r="K808" s="212">
        <f t="shared" ref="K808:K838" si="187">VLOOKUP(J808,$Q$14:$U$1164,3,FALSE)</f>
        <v>19.22</v>
      </c>
      <c r="L808" s="270">
        <v>16.34</v>
      </c>
      <c r="M808" s="270">
        <f t="shared" si="184"/>
        <v>16.34</v>
      </c>
      <c r="N808" s="270">
        <f t="shared" ref="N808:N838" si="188">K808*$N$13</f>
        <v>16.337</v>
      </c>
      <c r="O808" s="249"/>
      <c r="P808" s="249"/>
      <c r="Q808" s="49">
        <v>2813910080</v>
      </c>
      <c r="R808" s="49" t="s">
        <v>1455</v>
      </c>
      <c r="S808" s="49">
        <f t="shared" si="183"/>
        <v>5.65</v>
      </c>
      <c r="T808" s="324">
        <v>5.75</v>
      </c>
      <c r="U808" s="353"/>
      <c r="X808" s="49">
        <v>2813910080</v>
      </c>
      <c r="Y808" s="49" t="s">
        <v>1455</v>
      </c>
      <c r="Z808" s="324">
        <v>5.75</v>
      </c>
      <c r="AB808">
        <v>2813910027</v>
      </c>
      <c r="AC808" t="s">
        <v>1892</v>
      </c>
      <c r="AD808" s="325">
        <v>7.2</v>
      </c>
    </row>
    <row r="809" spans="2:30">
      <c r="B809" s="210">
        <v>2812212220</v>
      </c>
      <c r="E809" s="211">
        <f t="shared" si="186"/>
        <v>188.66</v>
      </c>
      <c r="F809" s="389">
        <v>160.36000000000001</v>
      </c>
      <c r="G809" s="216" t="s">
        <v>843</v>
      </c>
      <c r="J809" s="49">
        <f t="shared" si="185"/>
        <v>2812212220</v>
      </c>
      <c r="K809" s="212">
        <f t="shared" si="187"/>
        <v>188.66</v>
      </c>
      <c r="L809" s="270">
        <v>160.36000000000001</v>
      </c>
      <c r="M809" s="270">
        <f t="shared" si="184"/>
        <v>160.36000000000001</v>
      </c>
      <c r="N809" s="270">
        <f t="shared" si="188"/>
        <v>160.36099999999999</v>
      </c>
      <c r="O809" s="249"/>
      <c r="P809" s="249"/>
      <c r="Q809" s="49">
        <v>2813910081</v>
      </c>
      <c r="R809" s="49" t="s">
        <v>1456</v>
      </c>
      <c r="S809" s="49">
        <f t="shared" si="183"/>
        <v>2.66</v>
      </c>
      <c r="T809" s="324">
        <v>2.7</v>
      </c>
      <c r="U809" s="353"/>
      <c r="X809" s="49">
        <v>2813910081</v>
      </c>
      <c r="Y809" s="49" t="s">
        <v>1456</v>
      </c>
      <c r="Z809" s="324">
        <v>2.7</v>
      </c>
      <c r="AB809">
        <v>2813910028</v>
      </c>
      <c r="AC809" t="s">
        <v>1893</v>
      </c>
      <c r="AD809" s="325">
        <v>7.2</v>
      </c>
    </row>
    <row r="810" spans="2:30">
      <c r="B810" s="210">
        <v>2812215400</v>
      </c>
      <c r="E810" s="211">
        <f t="shared" si="186"/>
        <v>140.38</v>
      </c>
      <c r="F810" s="389">
        <v>119.32</v>
      </c>
      <c r="G810" s="216" t="s">
        <v>844</v>
      </c>
      <c r="J810" s="49">
        <f t="shared" si="185"/>
        <v>2812215400</v>
      </c>
      <c r="K810" s="212">
        <f t="shared" si="187"/>
        <v>140.38</v>
      </c>
      <c r="L810" s="270">
        <v>119.32</v>
      </c>
      <c r="M810" s="270">
        <f t="shared" si="184"/>
        <v>119.32</v>
      </c>
      <c r="N810" s="270">
        <f t="shared" si="188"/>
        <v>119.32299999999999</v>
      </c>
      <c r="O810" s="249"/>
      <c r="P810" s="249"/>
      <c r="Q810" s="49">
        <v>2813910082</v>
      </c>
      <c r="R810" s="49" t="s">
        <v>1457</v>
      </c>
      <c r="S810" s="49">
        <f t="shared" si="183"/>
        <v>3.66</v>
      </c>
      <c r="T810" s="324">
        <v>3.73</v>
      </c>
      <c r="U810" s="353"/>
      <c r="X810" s="49">
        <v>2813910082</v>
      </c>
      <c r="Y810" s="49" t="s">
        <v>1457</v>
      </c>
      <c r="Z810" s="324">
        <v>3.73</v>
      </c>
      <c r="AB810">
        <v>2813910029</v>
      </c>
      <c r="AC810" t="s">
        <v>1894</v>
      </c>
      <c r="AD810" s="325">
        <v>7.36</v>
      </c>
    </row>
    <row r="811" spans="2:30">
      <c r="B811" s="210">
        <v>2812221400</v>
      </c>
      <c r="E811" s="211">
        <f t="shared" si="186"/>
        <v>121.33</v>
      </c>
      <c r="F811" s="389">
        <v>103.13</v>
      </c>
      <c r="G811" s="216" t="s">
        <v>845</v>
      </c>
      <c r="J811" s="49">
        <f t="shared" si="185"/>
        <v>2812221400</v>
      </c>
      <c r="K811" s="212">
        <f t="shared" si="187"/>
        <v>121.33</v>
      </c>
      <c r="L811" s="270">
        <v>103.13</v>
      </c>
      <c r="M811" s="270">
        <f t="shared" si="184"/>
        <v>103.13</v>
      </c>
      <c r="N811" s="270">
        <f t="shared" si="188"/>
        <v>103.1305</v>
      </c>
      <c r="O811" s="249"/>
      <c r="P811" s="249"/>
      <c r="Q811" s="49">
        <v>2813910083</v>
      </c>
      <c r="R811" s="49" t="s">
        <v>1458</v>
      </c>
      <c r="S811" s="49">
        <f t="shared" si="183"/>
        <v>5.44</v>
      </c>
      <c r="T811" s="324">
        <v>5.53</v>
      </c>
      <c r="U811" s="353"/>
      <c r="X811" s="49">
        <v>2813910083</v>
      </c>
      <c r="Y811" s="49" t="s">
        <v>1458</v>
      </c>
      <c r="Z811" s="324">
        <v>5.53</v>
      </c>
      <c r="AB811">
        <v>2813910030</v>
      </c>
      <c r="AC811" t="s">
        <v>1895</v>
      </c>
      <c r="AD811" s="325">
        <v>7.2</v>
      </c>
    </row>
    <row r="812" spans="2:30">
      <c r="B812" s="210">
        <v>2812221800</v>
      </c>
      <c r="E812" s="211">
        <f t="shared" si="186"/>
        <v>114.18</v>
      </c>
      <c r="F812" s="389">
        <v>97.05</v>
      </c>
      <c r="G812" s="216" t="s">
        <v>846</v>
      </c>
      <c r="J812" s="49">
        <f t="shared" si="185"/>
        <v>2812221800</v>
      </c>
      <c r="K812" s="212">
        <f t="shared" si="187"/>
        <v>114.18</v>
      </c>
      <c r="L812" s="270">
        <v>97.05</v>
      </c>
      <c r="M812" s="270">
        <f t="shared" si="184"/>
        <v>97.05</v>
      </c>
      <c r="N812" s="270">
        <f t="shared" si="188"/>
        <v>97.052999999999997</v>
      </c>
      <c r="O812" s="249"/>
      <c r="P812" s="249"/>
      <c r="Q812" s="49">
        <v>2813910084</v>
      </c>
      <c r="R812" s="49" t="s">
        <v>1459</v>
      </c>
      <c r="S812" s="49">
        <f t="shared" si="183"/>
        <v>11.24</v>
      </c>
      <c r="T812" s="324">
        <v>11.44</v>
      </c>
      <c r="U812" s="353"/>
      <c r="X812" s="49">
        <v>2813910084</v>
      </c>
      <c r="Y812" s="49" t="s">
        <v>1459</v>
      </c>
      <c r="Z812" s="324">
        <v>11.44</v>
      </c>
      <c r="AB812">
        <v>2813910031</v>
      </c>
      <c r="AC812" t="s">
        <v>1896</v>
      </c>
      <c r="AD812" s="325">
        <v>7.42</v>
      </c>
    </row>
    <row r="813" spans="2:30">
      <c r="B813" s="210">
        <v>2812222000</v>
      </c>
      <c r="E813" s="211">
        <f t="shared" si="186"/>
        <v>109.76</v>
      </c>
      <c r="F813" s="389">
        <v>93.3</v>
      </c>
      <c r="G813" s="216" t="s">
        <v>847</v>
      </c>
      <c r="J813" s="49">
        <f t="shared" si="185"/>
        <v>2812222000</v>
      </c>
      <c r="K813" s="212">
        <f t="shared" si="187"/>
        <v>109.76</v>
      </c>
      <c r="L813" s="270">
        <v>93.3</v>
      </c>
      <c r="M813" s="270">
        <f t="shared" si="184"/>
        <v>93.3</v>
      </c>
      <c r="N813" s="270">
        <f t="shared" si="188"/>
        <v>93.296000000000006</v>
      </c>
      <c r="O813" s="249"/>
      <c r="P813" s="249"/>
      <c r="Q813" s="49">
        <v>2813910085</v>
      </c>
      <c r="R813" s="49" t="s">
        <v>1460</v>
      </c>
      <c r="S813" s="49">
        <f t="shared" si="183"/>
        <v>11.24</v>
      </c>
      <c r="T813" s="324">
        <v>11.44</v>
      </c>
      <c r="U813" s="353"/>
      <c r="X813" s="49">
        <v>2813910085</v>
      </c>
      <c r="Y813" s="49" t="s">
        <v>1460</v>
      </c>
      <c r="Z813" s="324">
        <v>11.44</v>
      </c>
      <c r="AB813">
        <v>2813910032</v>
      </c>
      <c r="AC813" t="s">
        <v>1897</v>
      </c>
      <c r="AD813" s="325">
        <v>7.62</v>
      </c>
    </row>
    <row r="814" spans="2:30">
      <c r="B814" s="210">
        <v>2812300000</v>
      </c>
      <c r="E814" s="211">
        <f t="shared" si="186"/>
        <v>124.79</v>
      </c>
      <c r="F814" s="389">
        <v>106.07</v>
      </c>
      <c r="G814" s="216" t="s">
        <v>848</v>
      </c>
      <c r="J814" s="49">
        <f t="shared" si="185"/>
        <v>2812300000</v>
      </c>
      <c r="K814" s="212">
        <f t="shared" si="187"/>
        <v>124.79</v>
      </c>
      <c r="L814" s="270">
        <v>106.07</v>
      </c>
      <c r="M814" s="270">
        <f t="shared" si="184"/>
        <v>106.07</v>
      </c>
      <c r="N814" s="270">
        <f t="shared" si="188"/>
        <v>106.0715</v>
      </c>
      <c r="O814" s="249"/>
      <c r="P814" s="249"/>
      <c r="Q814" s="49">
        <v>2813910086</v>
      </c>
      <c r="R814" s="49" t="s">
        <v>1461</v>
      </c>
      <c r="S814" s="49">
        <f t="shared" si="183"/>
        <v>12.09</v>
      </c>
      <c r="T814" s="324">
        <v>12.31</v>
      </c>
      <c r="U814" s="353"/>
      <c r="X814" s="49">
        <v>2813910086</v>
      </c>
      <c r="Y814" s="49" t="s">
        <v>1461</v>
      </c>
      <c r="Z814" s="324">
        <v>12.31</v>
      </c>
      <c r="AB814">
        <v>2813910033</v>
      </c>
      <c r="AC814" t="s">
        <v>1898</v>
      </c>
      <c r="AD814" s="325">
        <v>7.74</v>
      </c>
    </row>
    <row r="815" spans="2:30">
      <c r="B815" s="210">
        <v>2812300200</v>
      </c>
      <c r="E815" s="211">
        <f t="shared" si="186"/>
        <v>75.819999999999993</v>
      </c>
      <c r="F815" s="389">
        <v>64.45</v>
      </c>
      <c r="G815" s="216" t="s">
        <v>849</v>
      </c>
      <c r="J815" s="49">
        <f t="shared" si="185"/>
        <v>2812300200</v>
      </c>
      <c r="K815" s="212">
        <f t="shared" si="187"/>
        <v>75.819999999999993</v>
      </c>
      <c r="L815" s="270">
        <v>64.45</v>
      </c>
      <c r="M815" s="270">
        <f t="shared" si="184"/>
        <v>64.45</v>
      </c>
      <c r="N815" s="270">
        <f t="shared" si="188"/>
        <v>64.446999999999989</v>
      </c>
      <c r="O815" s="249"/>
      <c r="P815" s="249"/>
      <c r="Q815" s="49">
        <v>2813910087</v>
      </c>
      <c r="R815" s="49" t="s">
        <v>1462</v>
      </c>
      <c r="S815" s="49">
        <f t="shared" si="183"/>
        <v>11.54</v>
      </c>
      <c r="T815" s="324">
        <v>11.74</v>
      </c>
      <c r="U815" s="353"/>
      <c r="X815" s="49">
        <v>2813910087</v>
      </c>
      <c r="Y815" s="49" t="s">
        <v>1462</v>
      </c>
      <c r="Z815" s="324">
        <v>11.74</v>
      </c>
      <c r="AB815">
        <v>2813910034</v>
      </c>
      <c r="AC815" t="s">
        <v>1899</v>
      </c>
      <c r="AD815" s="325">
        <v>7.72</v>
      </c>
    </row>
    <row r="816" spans="2:30">
      <c r="B816" s="210">
        <v>2812300300</v>
      </c>
      <c r="E816" s="211">
        <f t="shared" si="186"/>
        <v>82.86</v>
      </c>
      <c r="F816" s="389">
        <v>70.430000000000007</v>
      </c>
      <c r="G816" s="216" t="s">
        <v>850</v>
      </c>
      <c r="J816" s="49">
        <f t="shared" si="185"/>
        <v>2812300300</v>
      </c>
      <c r="K816" s="212">
        <f t="shared" si="187"/>
        <v>82.86</v>
      </c>
      <c r="L816" s="270">
        <v>70.430000000000007</v>
      </c>
      <c r="M816" s="270">
        <f t="shared" si="184"/>
        <v>70.430000000000007</v>
      </c>
      <c r="N816" s="270">
        <f t="shared" si="188"/>
        <v>70.430999999999997</v>
      </c>
      <c r="O816" s="249"/>
      <c r="P816" s="249"/>
      <c r="Q816" s="49">
        <v>2813910088</v>
      </c>
      <c r="R816" s="49" t="s">
        <v>1463</v>
      </c>
      <c r="S816" s="49">
        <f t="shared" si="183"/>
        <v>11.54</v>
      </c>
      <c r="T816" s="324">
        <v>11.74</v>
      </c>
      <c r="U816" s="353"/>
      <c r="X816" s="49">
        <v>2813910088</v>
      </c>
      <c r="Y816" s="49" t="s">
        <v>1463</v>
      </c>
      <c r="Z816" s="324">
        <v>11.74</v>
      </c>
      <c r="AB816">
        <v>2813910035</v>
      </c>
      <c r="AC816" t="s">
        <v>1900</v>
      </c>
      <c r="AD816" s="325">
        <v>8.69</v>
      </c>
    </row>
    <row r="817" spans="2:30">
      <c r="B817" s="210">
        <v>2812300400</v>
      </c>
      <c r="E817" s="211">
        <f t="shared" si="186"/>
        <v>79.650000000000006</v>
      </c>
      <c r="F817" s="389">
        <v>67.7</v>
      </c>
      <c r="G817" s="216" t="s">
        <v>851</v>
      </c>
      <c r="J817" s="49">
        <f t="shared" si="185"/>
        <v>2812300400</v>
      </c>
      <c r="K817" s="212">
        <f t="shared" si="187"/>
        <v>79.650000000000006</v>
      </c>
      <c r="L817" s="270">
        <v>67.7</v>
      </c>
      <c r="M817" s="270">
        <f t="shared" si="184"/>
        <v>67.7</v>
      </c>
      <c r="N817" s="270">
        <f t="shared" si="188"/>
        <v>67.702500000000001</v>
      </c>
      <c r="O817" s="249"/>
      <c r="P817" s="249"/>
      <c r="Q817" s="49">
        <v>2813910089</v>
      </c>
      <c r="R817" s="49" t="s">
        <v>1464</v>
      </c>
      <c r="S817" s="49">
        <f t="shared" si="183"/>
        <v>12.4</v>
      </c>
      <c r="T817" s="324">
        <v>12.61</v>
      </c>
      <c r="U817" s="353"/>
      <c r="X817" s="49">
        <v>2813910089</v>
      </c>
      <c r="Y817" s="49" t="s">
        <v>1464</v>
      </c>
      <c r="Z817" s="324">
        <v>12.61</v>
      </c>
      <c r="AB817">
        <v>2813910036</v>
      </c>
      <c r="AC817" t="s">
        <v>1901</v>
      </c>
      <c r="AD817" s="325">
        <v>27.28</v>
      </c>
    </row>
    <row r="818" spans="2:30">
      <c r="B818" s="210">
        <v>2812300500</v>
      </c>
      <c r="E818" s="211">
        <f t="shared" si="186"/>
        <v>111.47</v>
      </c>
      <c r="F818" s="389">
        <v>94.75</v>
      </c>
      <c r="G818" s="216" t="s">
        <v>852</v>
      </c>
      <c r="J818" s="49">
        <f t="shared" si="185"/>
        <v>2812300500</v>
      </c>
      <c r="K818" s="212">
        <f t="shared" si="187"/>
        <v>111.47</v>
      </c>
      <c r="L818" s="270">
        <v>94.75</v>
      </c>
      <c r="M818" s="270">
        <f t="shared" si="184"/>
        <v>94.75</v>
      </c>
      <c r="N818" s="270">
        <f t="shared" si="188"/>
        <v>94.749499999999998</v>
      </c>
      <c r="O818" s="249"/>
      <c r="P818" s="249"/>
      <c r="Q818" s="49">
        <v>2813910090</v>
      </c>
      <c r="R818" s="49" t="s">
        <v>1465</v>
      </c>
      <c r="S818" s="49">
        <f t="shared" si="183"/>
        <v>11.54</v>
      </c>
      <c r="T818" s="324">
        <v>11.74</v>
      </c>
      <c r="U818" s="353"/>
      <c r="X818" s="49">
        <v>2813910090</v>
      </c>
      <c r="Y818" s="49" t="s">
        <v>1465</v>
      </c>
      <c r="Z818" s="324">
        <v>11.74</v>
      </c>
      <c r="AB818">
        <v>2813910037</v>
      </c>
      <c r="AC818" t="s">
        <v>1902</v>
      </c>
      <c r="AD818" s="325">
        <v>38.06</v>
      </c>
    </row>
    <row r="819" spans="2:30">
      <c r="B819" s="210">
        <v>2812300600</v>
      </c>
      <c r="E819" s="211">
        <f t="shared" si="186"/>
        <v>72.89</v>
      </c>
      <c r="F819" s="389">
        <v>61.96</v>
      </c>
      <c r="G819" s="216" t="s">
        <v>853</v>
      </c>
      <c r="J819" s="49">
        <f t="shared" si="185"/>
        <v>2812300600</v>
      </c>
      <c r="K819" s="212">
        <f t="shared" si="187"/>
        <v>72.89</v>
      </c>
      <c r="L819" s="270">
        <v>61.96</v>
      </c>
      <c r="M819" s="270">
        <f t="shared" si="184"/>
        <v>61.96</v>
      </c>
      <c r="N819" s="270">
        <f t="shared" si="188"/>
        <v>61.956499999999998</v>
      </c>
      <c r="O819" s="249"/>
      <c r="P819" s="249"/>
      <c r="Q819" s="49">
        <v>2813910091</v>
      </c>
      <c r="R819" s="49" t="s">
        <v>1466</v>
      </c>
      <c r="S819" s="49">
        <f t="shared" si="183"/>
        <v>11.54</v>
      </c>
      <c r="T819" s="324">
        <v>11.74</v>
      </c>
      <c r="U819" s="353"/>
      <c r="X819" s="49">
        <v>2813910091</v>
      </c>
      <c r="Y819" s="49" t="s">
        <v>1466</v>
      </c>
      <c r="Z819" s="324">
        <v>11.74</v>
      </c>
      <c r="AB819">
        <v>2813910038</v>
      </c>
      <c r="AC819" t="s">
        <v>1903</v>
      </c>
      <c r="AD819" s="325">
        <v>1.44</v>
      </c>
    </row>
    <row r="820" spans="2:30">
      <c r="B820" s="210">
        <v>2812302220</v>
      </c>
      <c r="E820" s="211">
        <f t="shared" si="186"/>
        <v>133.06</v>
      </c>
      <c r="F820" s="389">
        <v>113.1</v>
      </c>
      <c r="G820" s="216" t="s">
        <v>854</v>
      </c>
      <c r="J820" s="49">
        <f t="shared" si="185"/>
        <v>2812302220</v>
      </c>
      <c r="K820" s="212">
        <f t="shared" si="187"/>
        <v>133.06</v>
      </c>
      <c r="L820" s="270">
        <v>113.1</v>
      </c>
      <c r="M820" s="270">
        <f t="shared" si="184"/>
        <v>113.1</v>
      </c>
      <c r="N820" s="270">
        <f t="shared" si="188"/>
        <v>113.101</v>
      </c>
      <c r="O820" s="249"/>
      <c r="P820" s="249"/>
      <c r="Q820" s="49">
        <v>2813910092</v>
      </c>
      <c r="R820" s="49" t="s">
        <v>1467</v>
      </c>
      <c r="S820" s="49">
        <f t="shared" si="183"/>
        <v>11.54</v>
      </c>
      <c r="T820" s="324">
        <v>11.74</v>
      </c>
      <c r="U820" s="353"/>
      <c r="X820" s="49">
        <v>2813910092</v>
      </c>
      <c r="Y820" s="49" t="s">
        <v>1467</v>
      </c>
      <c r="Z820" s="324">
        <v>11.74</v>
      </c>
      <c r="AB820">
        <v>2813910039</v>
      </c>
      <c r="AC820" t="s">
        <v>1904</v>
      </c>
      <c r="AD820" s="325">
        <v>1.44</v>
      </c>
    </row>
    <row r="821" spans="2:30">
      <c r="B821" s="210">
        <v>2812305100</v>
      </c>
      <c r="E821" s="211">
        <f t="shared" si="186"/>
        <v>364.61</v>
      </c>
      <c r="F821" s="389">
        <v>309.92</v>
      </c>
      <c r="G821" s="216" t="s">
        <v>856</v>
      </c>
      <c r="J821" s="49">
        <f t="shared" si="185"/>
        <v>2812305100</v>
      </c>
      <c r="K821" s="212">
        <f t="shared" si="187"/>
        <v>364.61</v>
      </c>
      <c r="L821" s="270">
        <v>309.92</v>
      </c>
      <c r="M821" s="270">
        <f t="shared" si="184"/>
        <v>309.92</v>
      </c>
      <c r="N821" s="270">
        <f t="shared" si="188"/>
        <v>309.91849999999999</v>
      </c>
      <c r="O821" s="249"/>
      <c r="P821" s="249"/>
      <c r="Q821" s="49">
        <v>2813920000</v>
      </c>
      <c r="R821" s="49" t="s">
        <v>1468</v>
      </c>
      <c r="S821" s="49">
        <f t="shared" si="183"/>
        <v>56.88</v>
      </c>
      <c r="T821" s="324">
        <v>57.89</v>
      </c>
      <c r="U821" s="353"/>
      <c r="X821" s="49">
        <v>2813920000</v>
      </c>
      <c r="Y821" s="49" t="s">
        <v>1468</v>
      </c>
      <c r="Z821" s="324">
        <v>57.89</v>
      </c>
      <c r="AB821">
        <v>2813910040</v>
      </c>
      <c r="AC821" t="s">
        <v>1905</v>
      </c>
      <c r="AD821" s="325">
        <v>2.12</v>
      </c>
    </row>
    <row r="822" spans="2:30">
      <c r="B822" s="210">
        <v>2812305500</v>
      </c>
      <c r="E822" s="211">
        <f t="shared" si="186"/>
        <v>435.63</v>
      </c>
      <c r="F822" s="389">
        <v>370.29</v>
      </c>
      <c r="G822" s="216" t="s">
        <v>857</v>
      </c>
      <c r="J822" s="49">
        <f t="shared" si="185"/>
        <v>2812305500</v>
      </c>
      <c r="K822" s="212">
        <f t="shared" si="187"/>
        <v>435.63</v>
      </c>
      <c r="L822" s="270">
        <v>370.29</v>
      </c>
      <c r="M822" s="270">
        <f t="shared" si="184"/>
        <v>370.29</v>
      </c>
      <c r="N822" s="270">
        <f t="shared" si="188"/>
        <v>370.28550000000001</v>
      </c>
      <c r="O822" s="249"/>
      <c r="P822" s="249"/>
      <c r="Q822" s="49">
        <v>2813920001</v>
      </c>
      <c r="R822" s="49" t="s">
        <v>1470</v>
      </c>
      <c r="S822" s="49">
        <f t="shared" si="183"/>
        <v>75.73</v>
      </c>
      <c r="T822" s="324">
        <v>77.069999999999993</v>
      </c>
      <c r="U822" s="353"/>
      <c r="X822" s="49">
        <v>2813920001</v>
      </c>
      <c r="Y822" s="49" t="s">
        <v>1470</v>
      </c>
      <c r="Z822" s="324">
        <v>77.069999999999993</v>
      </c>
      <c r="AB822">
        <v>2813910041</v>
      </c>
      <c r="AC822" t="s">
        <v>1906</v>
      </c>
      <c r="AD822" s="325">
        <v>2.2400000000000002</v>
      </c>
    </row>
    <row r="823" spans="2:30">
      <c r="B823" s="210">
        <v>2812306520</v>
      </c>
      <c r="E823" s="211">
        <f t="shared" si="186"/>
        <v>86.38</v>
      </c>
      <c r="F823" s="389">
        <v>73.42</v>
      </c>
      <c r="G823" s="216" t="s">
        <v>858</v>
      </c>
      <c r="J823" s="49">
        <f t="shared" si="185"/>
        <v>2812306520</v>
      </c>
      <c r="K823" s="212">
        <f t="shared" si="187"/>
        <v>86.38</v>
      </c>
      <c r="L823" s="270">
        <v>73.42</v>
      </c>
      <c r="M823" s="270">
        <f t="shared" si="184"/>
        <v>73.42</v>
      </c>
      <c r="N823" s="270">
        <f t="shared" si="188"/>
        <v>73.422999999999988</v>
      </c>
      <c r="O823" s="249"/>
      <c r="P823" s="249"/>
      <c r="Q823" s="49">
        <v>2813920002</v>
      </c>
      <c r="R823" s="49" t="s">
        <v>1471</v>
      </c>
      <c r="S823" s="49">
        <f t="shared" si="183"/>
        <v>72.5</v>
      </c>
      <c r="T823" s="324">
        <v>73.78</v>
      </c>
      <c r="U823" s="353"/>
      <c r="X823" s="49">
        <v>2813920002</v>
      </c>
      <c r="Y823" s="49" t="s">
        <v>1471</v>
      </c>
      <c r="Z823" s="324">
        <v>73.78</v>
      </c>
      <c r="AB823">
        <v>2813910042</v>
      </c>
      <c r="AC823" t="s">
        <v>1907</v>
      </c>
      <c r="AD823" s="325">
        <v>2.59</v>
      </c>
    </row>
    <row r="824" spans="2:30">
      <c r="B824" s="210">
        <v>2812310900</v>
      </c>
      <c r="E824" s="211">
        <f t="shared" si="186"/>
        <v>145.77000000000001</v>
      </c>
      <c r="F824" s="389">
        <v>123.9</v>
      </c>
      <c r="G824" s="216" t="s">
        <v>859</v>
      </c>
      <c r="J824" s="49">
        <f t="shared" si="185"/>
        <v>2812310900</v>
      </c>
      <c r="K824" s="212">
        <f t="shared" si="187"/>
        <v>145.77000000000001</v>
      </c>
      <c r="L824" s="270">
        <v>123.9</v>
      </c>
      <c r="M824" s="270">
        <f t="shared" si="184"/>
        <v>123.9</v>
      </c>
      <c r="N824" s="270">
        <f t="shared" si="188"/>
        <v>123.9045</v>
      </c>
      <c r="O824" s="249"/>
      <c r="P824" s="249"/>
      <c r="Q824" s="49">
        <v>2813920003</v>
      </c>
      <c r="R824" s="49" t="s">
        <v>1472</v>
      </c>
      <c r="S824" s="49">
        <f t="shared" si="183"/>
        <v>186.04</v>
      </c>
      <c r="T824" s="324">
        <v>189.34</v>
      </c>
      <c r="U824" s="353"/>
      <c r="X824" s="49">
        <v>2813920003</v>
      </c>
      <c r="Y824" s="49" t="s">
        <v>1472</v>
      </c>
      <c r="Z824" s="324">
        <v>189.34</v>
      </c>
      <c r="AB824">
        <v>2813910043</v>
      </c>
      <c r="AC824" t="s">
        <v>1908</v>
      </c>
      <c r="AD824" s="325">
        <v>4.1100000000000003</v>
      </c>
    </row>
    <row r="825" spans="2:30">
      <c r="B825" s="210">
        <v>2812312220</v>
      </c>
      <c r="E825" s="211">
        <f t="shared" si="186"/>
        <v>194.55</v>
      </c>
      <c r="F825" s="389">
        <v>165.37</v>
      </c>
      <c r="G825" s="216" t="s">
        <v>860</v>
      </c>
      <c r="J825" s="49">
        <f t="shared" si="185"/>
        <v>2812312220</v>
      </c>
      <c r="K825" s="212">
        <f t="shared" si="187"/>
        <v>194.55</v>
      </c>
      <c r="L825" s="270">
        <v>165.37</v>
      </c>
      <c r="M825" s="270">
        <f t="shared" si="184"/>
        <v>165.37</v>
      </c>
      <c r="N825" s="270">
        <f t="shared" si="188"/>
        <v>165.36750000000001</v>
      </c>
      <c r="O825" s="249"/>
      <c r="P825" s="249"/>
      <c r="Q825" s="49">
        <v>2813920004</v>
      </c>
      <c r="R825" s="49" t="s">
        <v>1473</v>
      </c>
      <c r="S825" s="49">
        <f t="shared" si="183"/>
        <v>198.07</v>
      </c>
      <c r="T825" s="324">
        <v>201.57</v>
      </c>
      <c r="U825" s="353"/>
      <c r="X825" s="49">
        <v>2813920004</v>
      </c>
      <c r="Y825" s="49" t="s">
        <v>1473</v>
      </c>
      <c r="Z825" s="324">
        <v>201.57</v>
      </c>
      <c r="AB825">
        <v>2813910044</v>
      </c>
      <c r="AC825" t="s">
        <v>1909</v>
      </c>
      <c r="AD825" s="325">
        <v>2.52</v>
      </c>
    </row>
    <row r="826" spans="2:30">
      <c r="B826" s="210">
        <v>2812315400</v>
      </c>
      <c r="E826" s="211">
        <f t="shared" si="186"/>
        <v>202.22</v>
      </c>
      <c r="F826" s="389">
        <v>171.89</v>
      </c>
      <c r="G826" s="216" t="s">
        <v>861</v>
      </c>
      <c r="J826" s="49">
        <f t="shared" si="185"/>
        <v>2812315400</v>
      </c>
      <c r="K826" s="212">
        <f t="shared" si="187"/>
        <v>202.22</v>
      </c>
      <c r="L826" s="270">
        <v>171.89</v>
      </c>
      <c r="M826" s="270">
        <f t="shared" si="184"/>
        <v>171.89</v>
      </c>
      <c r="N826" s="270">
        <f t="shared" si="188"/>
        <v>171.887</v>
      </c>
      <c r="O826" s="249"/>
      <c r="P826" s="249"/>
      <c r="Q826" s="49">
        <v>2813920005</v>
      </c>
      <c r="R826" s="49" t="s">
        <v>1474</v>
      </c>
      <c r="S826" s="49">
        <f t="shared" si="183"/>
        <v>187.92</v>
      </c>
      <c r="T826" s="324">
        <v>191.25</v>
      </c>
      <c r="U826" s="353"/>
      <c r="X826" s="49">
        <v>2813920005</v>
      </c>
      <c r="Y826" s="49" t="s">
        <v>1474</v>
      </c>
      <c r="Z826" s="324">
        <v>191.25</v>
      </c>
      <c r="AB826">
        <v>2813910045</v>
      </c>
      <c r="AC826" t="s">
        <v>1910</v>
      </c>
      <c r="AD826" s="325">
        <v>3.2</v>
      </c>
    </row>
    <row r="827" spans="2:30">
      <c r="B827" s="210">
        <v>2812320700</v>
      </c>
      <c r="E827" s="211">
        <f t="shared" si="186"/>
        <v>165.69</v>
      </c>
      <c r="F827" s="389">
        <v>140.84</v>
      </c>
      <c r="G827" s="216" t="s">
        <v>862</v>
      </c>
      <c r="J827" s="49">
        <f t="shared" si="185"/>
        <v>2812320700</v>
      </c>
      <c r="K827" s="212">
        <f t="shared" si="187"/>
        <v>165.69</v>
      </c>
      <c r="L827" s="270">
        <v>140.84</v>
      </c>
      <c r="M827" s="270">
        <f t="shared" si="184"/>
        <v>140.84</v>
      </c>
      <c r="N827" s="270">
        <f t="shared" si="188"/>
        <v>140.8365</v>
      </c>
      <c r="O827" s="249"/>
      <c r="P827" s="249"/>
      <c r="Q827" s="49">
        <v>2813920006</v>
      </c>
      <c r="R827" s="49" t="s">
        <v>1475</v>
      </c>
      <c r="S827" s="49">
        <f t="shared" si="183"/>
        <v>199.99</v>
      </c>
      <c r="T827" s="324">
        <v>203.53</v>
      </c>
      <c r="U827" s="353"/>
      <c r="X827" s="49">
        <v>2813920006</v>
      </c>
      <c r="Y827" s="49" t="s">
        <v>1475</v>
      </c>
      <c r="Z827" s="324">
        <v>203.53</v>
      </c>
      <c r="AB827">
        <v>2813910046</v>
      </c>
      <c r="AC827" t="s">
        <v>1911</v>
      </c>
      <c r="AD827" s="325">
        <v>4.07</v>
      </c>
    </row>
    <row r="828" spans="2:30">
      <c r="B828" s="210">
        <v>2812321800</v>
      </c>
      <c r="E828" s="211">
        <f t="shared" si="186"/>
        <v>142.71</v>
      </c>
      <c r="F828" s="389">
        <v>121.3</v>
      </c>
      <c r="G828" s="216" t="s">
        <v>863</v>
      </c>
      <c r="J828" s="49">
        <f t="shared" si="185"/>
        <v>2812321800</v>
      </c>
      <c r="K828" s="212">
        <f t="shared" si="187"/>
        <v>142.71</v>
      </c>
      <c r="L828" s="270">
        <v>121.3</v>
      </c>
      <c r="M828" s="270">
        <f t="shared" si="184"/>
        <v>121.3</v>
      </c>
      <c r="N828" s="270">
        <f t="shared" si="188"/>
        <v>121.3035</v>
      </c>
      <c r="O828" s="249"/>
      <c r="P828" s="249"/>
      <c r="Q828" s="49">
        <v>2813920007</v>
      </c>
      <c r="R828" s="49" t="s">
        <v>1476</v>
      </c>
      <c r="S828" s="49">
        <f t="shared" si="183"/>
        <v>38.840000000000003</v>
      </c>
      <c r="T828" s="324">
        <v>39.53</v>
      </c>
      <c r="U828" s="353"/>
      <c r="X828" s="49">
        <v>2813920007</v>
      </c>
      <c r="Y828" s="49" t="s">
        <v>1476</v>
      </c>
      <c r="Z828" s="324">
        <v>39.53</v>
      </c>
      <c r="AB828">
        <v>2813910047</v>
      </c>
      <c r="AC828" t="s">
        <v>1912</v>
      </c>
      <c r="AD828" s="325">
        <v>0.42</v>
      </c>
    </row>
    <row r="829" spans="2:30">
      <c r="B829" s="210">
        <v>2812322100</v>
      </c>
      <c r="E829" s="211">
        <f t="shared" si="186"/>
        <v>28.44</v>
      </c>
      <c r="F829" s="389">
        <v>24.17</v>
      </c>
      <c r="G829" s="216" t="s">
        <v>864</v>
      </c>
      <c r="J829" s="49">
        <f t="shared" si="185"/>
        <v>2812322100</v>
      </c>
      <c r="K829" s="212">
        <f t="shared" si="187"/>
        <v>28.44</v>
      </c>
      <c r="L829" s="270">
        <v>24.17</v>
      </c>
      <c r="M829" s="270">
        <f t="shared" si="184"/>
        <v>24.17</v>
      </c>
      <c r="N829" s="270">
        <f t="shared" si="188"/>
        <v>24.173999999999999</v>
      </c>
      <c r="O829" s="249"/>
      <c r="P829" s="249"/>
      <c r="Q829" s="49">
        <v>2813920008</v>
      </c>
      <c r="R829" s="49" t="s">
        <v>1477</v>
      </c>
      <c r="S829" s="49">
        <f t="shared" si="183"/>
        <v>58.76</v>
      </c>
      <c r="T829" s="324">
        <v>59.8</v>
      </c>
      <c r="U829" s="353"/>
      <c r="X829" s="49">
        <v>2813920008</v>
      </c>
      <c r="Y829" s="49" t="s">
        <v>1477</v>
      </c>
      <c r="Z829" s="324">
        <v>59.8</v>
      </c>
      <c r="AB829">
        <v>2813910048</v>
      </c>
      <c r="AC829" t="s">
        <v>1913</v>
      </c>
      <c r="AD829" s="325">
        <v>0.45</v>
      </c>
    </row>
    <row r="830" spans="2:30">
      <c r="B830" s="210">
        <v>2812331400</v>
      </c>
      <c r="E830" s="211">
        <f t="shared" si="186"/>
        <v>145.77000000000001</v>
      </c>
      <c r="F830" s="389">
        <v>123.9</v>
      </c>
      <c r="G830" s="216" t="s">
        <v>865</v>
      </c>
      <c r="J830" s="49">
        <f t="shared" si="185"/>
        <v>2812331400</v>
      </c>
      <c r="K830" s="212">
        <f t="shared" si="187"/>
        <v>145.77000000000001</v>
      </c>
      <c r="L830" s="270">
        <v>123.9</v>
      </c>
      <c r="M830" s="270">
        <f t="shared" si="184"/>
        <v>123.9</v>
      </c>
      <c r="N830" s="270">
        <f t="shared" si="188"/>
        <v>123.9045</v>
      </c>
      <c r="O830" s="249"/>
      <c r="P830" s="249"/>
      <c r="Q830" s="49">
        <v>2813920009</v>
      </c>
      <c r="R830" s="49" t="s">
        <v>1478</v>
      </c>
      <c r="S830" s="49">
        <f t="shared" si="183"/>
        <v>62.18</v>
      </c>
      <c r="T830" s="324">
        <v>63.29</v>
      </c>
      <c r="U830" s="353"/>
      <c r="X830" s="49">
        <v>2813920009</v>
      </c>
      <c r="Y830" s="49" t="s">
        <v>1478</v>
      </c>
      <c r="Z830" s="324">
        <v>63.29</v>
      </c>
      <c r="AB830">
        <v>2813910049</v>
      </c>
      <c r="AC830" t="s">
        <v>1914</v>
      </c>
      <c r="AD830" s="325">
        <v>0.51</v>
      </c>
    </row>
    <row r="831" spans="2:30">
      <c r="B831" s="210">
        <v>2812331800</v>
      </c>
      <c r="E831" s="211">
        <f t="shared" si="186"/>
        <v>137.19</v>
      </c>
      <c r="F831" s="389">
        <v>116.61</v>
      </c>
      <c r="G831" s="216" t="s">
        <v>866</v>
      </c>
      <c r="J831" s="49">
        <f t="shared" si="185"/>
        <v>2812331800</v>
      </c>
      <c r="K831" s="212">
        <f t="shared" si="187"/>
        <v>137.19</v>
      </c>
      <c r="L831" s="270">
        <v>116.61</v>
      </c>
      <c r="M831" s="270">
        <f t="shared" si="184"/>
        <v>116.61</v>
      </c>
      <c r="N831" s="270">
        <f t="shared" si="188"/>
        <v>116.61149999999999</v>
      </c>
      <c r="O831" s="249"/>
      <c r="P831" s="249"/>
      <c r="Q831" s="49">
        <v>2813920010</v>
      </c>
      <c r="R831" s="49" t="s">
        <v>1479</v>
      </c>
      <c r="S831" s="49">
        <f t="shared" si="183"/>
        <v>136.62</v>
      </c>
      <c r="T831" s="324">
        <v>139.03</v>
      </c>
      <c r="U831" s="353"/>
      <c r="X831" s="49">
        <v>2813920010</v>
      </c>
      <c r="Y831" s="49" t="s">
        <v>1479</v>
      </c>
      <c r="Z831" s="324">
        <v>139.03</v>
      </c>
      <c r="AB831">
        <v>2813910050</v>
      </c>
      <c r="AC831" t="s">
        <v>1915</v>
      </c>
      <c r="AD831" s="325">
        <v>0.93</v>
      </c>
    </row>
    <row r="832" spans="2:30">
      <c r="B832" s="210">
        <v>2812332000</v>
      </c>
      <c r="E832" s="211">
        <f t="shared" si="186"/>
        <v>137.19</v>
      </c>
      <c r="F832" s="389">
        <v>116.61</v>
      </c>
      <c r="G832" s="216" t="s">
        <v>867</v>
      </c>
      <c r="J832" s="49">
        <f t="shared" si="185"/>
        <v>2812332000</v>
      </c>
      <c r="K832" s="212">
        <f t="shared" si="187"/>
        <v>137.19</v>
      </c>
      <c r="L832" s="270">
        <v>116.61</v>
      </c>
      <c r="M832" s="270">
        <f t="shared" si="184"/>
        <v>116.61</v>
      </c>
      <c r="N832" s="270">
        <f t="shared" si="188"/>
        <v>116.61149999999999</v>
      </c>
      <c r="O832" s="249"/>
      <c r="P832" s="249"/>
      <c r="Q832" s="49">
        <v>2813920011</v>
      </c>
      <c r="R832" s="49" t="s">
        <v>1480</v>
      </c>
      <c r="S832" s="49">
        <f t="shared" si="183"/>
        <v>162.69999999999999</v>
      </c>
      <c r="T832" s="324">
        <v>165.58</v>
      </c>
      <c r="U832" s="353"/>
      <c r="X832" s="49">
        <v>2813920011</v>
      </c>
      <c r="Y832" s="49" t="s">
        <v>1480</v>
      </c>
      <c r="Z832" s="324">
        <v>165.58</v>
      </c>
      <c r="AB832">
        <v>2813910051</v>
      </c>
      <c r="AC832" t="s">
        <v>1916</v>
      </c>
      <c r="AD832" s="325">
        <v>0.94</v>
      </c>
    </row>
    <row r="833" spans="2:30">
      <c r="B833" s="210">
        <v>2812400000</v>
      </c>
      <c r="E833" s="211">
        <f t="shared" si="186"/>
        <v>117.92</v>
      </c>
      <c r="F833" s="389">
        <v>100.23</v>
      </c>
      <c r="G833" s="216" t="s">
        <v>868</v>
      </c>
      <c r="J833" s="49">
        <f t="shared" ref="J833:J864" si="189">B833*$K$13</f>
        <v>2812400000</v>
      </c>
      <c r="K833" s="212">
        <f t="shared" si="187"/>
        <v>117.92</v>
      </c>
      <c r="L833" s="270">
        <v>100.23</v>
      </c>
      <c r="M833" s="270">
        <f t="shared" si="184"/>
        <v>100.23</v>
      </c>
      <c r="N833" s="270">
        <f t="shared" si="188"/>
        <v>100.232</v>
      </c>
      <c r="O833" s="249"/>
      <c r="P833" s="249"/>
      <c r="Q833" s="49">
        <v>2813920012</v>
      </c>
      <c r="R833" s="49" t="s">
        <v>1481</v>
      </c>
      <c r="S833" s="49">
        <f t="shared" si="183"/>
        <v>141.09</v>
      </c>
      <c r="T833" s="324">
        <v>143.59</v>
      </c>
      <c r="U833" s="353"/>
      <c r="X833" s="49">
        <v>2813920012</v>
      </c>
      <c r="Y833" s="49" t="s">
        <v>1481</v>
      </c>
      <c r="Z833" s="324">
        <v>143.59</v>
      </c>
      <c r="AB833">
        <v>2813910052</v>
      </c>
      <c r="AC833" t="s">
        <v>1917</v>
      </c>
      <c r="AD833" s="325">
        <v>0.97</v>
      </c>
    </row>
    <row r="834" spans="2:30">
      <c r="B834" s="210">
        <v>2812400100</v>
      </c>
      <c r="E834" s="211">
        <f t="shared" si="186"/>
        <v>185.94</v>
      </c>
      <c r="F834" s="389">
        <v>158.05000000000001</v>
      </c>
      <c r="G834" s="216" t="s">
        <v>869</v>
      </c>
      <c r="J834" s="49">
        <f t="shared" si="189"/>
        <v>2812400100</v>
      </c>
      <c r="K834" s="212">
        <f t="shared" si="187"/>
        <v>185.94</v>
      </c>
      <c r="L834" s="270">
        <v>158.05000000000001</v>
      </c>
      <c r="M834" s="270">
        <f t="shared" si="184"/>
        <v>158.05000000000001</v>
      </c>
      <c r="N834" s="270">
        <f t="shared" si="188"/>
        <v>158.04900000000001</v>
      </c>
      <c r="O834" s="249"/>
      <c r="P834" s="249"/>
      <c r="Q834" s="49">
        <v>2813920013</v>
      </c>
      <c r="R834" s="49" t="s">
        <v>1482</v>
      </c>
      <c r="S834" s="49">
        <f t="shared" si="183"/>
        <v>169.74</v>
      </c>
      <c r="T834" s="324">
        <v>172.74</v>
      </c>
      <c r="U834" s="353"/>
      <c r="X834" s="49">
        <v>2813920013</v>
      </c>
      <c r="Y834" s="49" t="s">
        <v>1482</v>
      </c>
      <c r="Z834" s="324">
        <v>172.74</v>
      </c>
      <c r="AB834">
        <v>2813910053</v>
      </c>
      <c r="AC834" t="s">
        <v>1918</v>
      </c>
      <c r="AD834" s="325">
        <v>1.03</v>
      </c>
    </row>
    <row r="835" spans="2:30">
      <c r="B835" s="210">
        <v>2812400200</v>
      </c>
      <c r="E835" s="211">
        <f t="shared" si="186"/>
        <v>91</v>
      </c>
      <c r="F835" s="389">
        <v>77.349999999999994</v>
      </c>
      <c r="G835" s="216" t="s">
        <v>870</v>
      </c>
      <c r="J835" s="49">
        <f t="shared" si="189"/>
        <v>2812400200</v>
      </c>
      <c r="K835" s="212">
        <f t="shared" si="187"/>
        <v>91</v>
      </c>
      <c r="L835" s="270">
        <v>77.349999999999994</v>
      </c>
      <c r="M835" s="270">
        <f t="shared" si="184"/>
        <v>77.349999999999994</v>
      </c>
      <c r="N835" s="270">
        <f t="shared" si="188"/>
        <v>77.349999999999994</v>
      </c>
      <c r="O835" s="249"/>
      <c r="P835" s="249"/>
      <c r="Q835" s="49">
        <v>2813920014</v>
      </c>
      <c r="R835" s="49" t="s">
        <v>1483</v>
      </c>
      <c r="S835" s="49">
        <f t="shared" si="183"/>
        <v>77.099999999999994</v>
      </c>
      <c r="T835" s="324">
        <v>78.459999999999994</v>
      </c>
      <c r="U835" s="353"/>
      <c r="X835" s="49">
        <v>2813920014</v>
      </c>
      <c r="Y835" s="49" t="s">
        <v>1483</v>
      </c>
      <c r="Z835" s="324">
        <v>78.459999999999994</v>
      </c>
      <c r="AB835">
        <v>2813910054</v>
      </c>
      <c r="AC835" t="s">
        <v>1919</v>
      </c>
      <c r="AD835" s="325">
        <v>2.21</v>
      </c>
    </row>
    <row r="836" spans="2:30">
      <c r="B836" s="210">
        <v>2812400300</v>
      </c>
      <c r="E836" s="211">
        <f t="shared" si="186"/>
        <v>99.45</v>
      </c>
      <c r="F836" s="389">
        <v>84.53</v>
      </c>
      <c r="G836" s="216" t="s">
        <v>871</v>
      </c>
      <c r="J836" s="49">
        <f t="shared" si="189"/>
        <v>2812400300</v>
      </c>
      <c r="K836" s="212">
        <f t="shared" si="187"/>
        <v>99.45</v>
      </c>
      <c r="L836" s="270">
        <v>84.53</v>
      </c>
      <c r="M836" s="270">
        <f t="shared" si="184"/>
        <v>84.53</v>
      </c>
      <c r="N836" s="270">
        <f t="shared" si="188"/>
        <v>84.532499999999999</v>
      </c>
      <c r="O836" s="249"/>
      <c r="P836" s="249"/>
      <c r="Q836" s="49">
        <v>2813920015</v>
      </c>
      <c r="R836" s="49" t="s">
        <v>1484</v>
      </c>
      <c r="S836" s="49">
        <f t="shared" si="183"/>
        <v>103.29</v>
      </c>
      <c r="T836" s="324">
        <v>105.12</v>
      </c>
      <c r="U836" s="353"/>
      <c r="X836" s="49">
        <v>2813920015</v>
      </c>
      <c r="Y836" s="49" t="s">
        <v>1484</v>
      </c>
      <c r="Z836" s="324">
        <v>105.12</v>
      </c>
      <c r="AB836">
        <v>2813910055</v>
      </c>
      <c r="AC836" t="s">
        <v>1920</v>
      </c>
      <c r="AD836" s="325">
        <v>3.89</v>
      </c>
    </row>
    <row r="837" spans="2:30">
      <c r="B837" s="210">
        <v>2812400400</v>
      </c>
      <c r="E837" s="211">
        <f t="shared" si="186"/>
        <v>95.6</v>
      </c>
      <c r="F837" s="389">
        <v>81.260000000000005</v>
      </c>
      <c r="G837" s="216" t="s">
        <v>872</v>
      </c>
      <c r="J837" s="49">
        <f t="shared" si="189"/>
        <v>2812400400</v>
      </c>
      <c r="K837" s="212">
        <f t="shared" si="187"/>
        <v>95.6</v>
      </c>
      <c r="L837" s="270">
        <v>81.260000000000005</v>
      </c>
      <c r="M837" s="270">
        <f t="shared" si="184"/>
        <v>81.260000000000005</v>
      </c>
      <c r="N837" s="270">
        <f t="shared" si="188"/>
        <v>81.259999999999991</v>
      </c>
      <c r="O837" s="249"/>
      <c r="P837" s="249"/>
      <c r="Q837" s="49">
        <v>2813920016</v>
      </c>
      <c r="R837" s="49" t="s">
        <v>1485</v>
      </c>
      <c r="S837" s="49">
        <f t="shared" si="183"/>
        <v>103.29</v>
      </c>
      <c r="T837" s="324">
        <v>105.12</v>
      </c>
      <c r="U837" s="353"/>
      <c r="X837" s="49">
        <v>2813920016</v>
      </c>
      <c r="Y837" s="49" t="s">
        <v>1485</v>
      </c>
      <c r="Z837" s="324">
        <v>105.12</v>
      </c>
      <c r="AB837">
        <v>2813910056</v>
      </c>
      <c r="AC837" t="s">
        <v>1921</v>
      </c>
      <c r="AD837" s="325">
        <v>2.46</v>
      </c>
    </row>
    <row r="838" spans="2:30">
      <c r="B838" s="210">
        <v>2812400500</v>
      </c>
      <c r="E838" s="211">
        <f t="shared" si="186"/>
        <v>133.77000000000001</v>
      </c>
      <c r="F838" s="389">
        <v>113.7</v>
      </c>
      <c r="G838" s="216" t="s">
        <v>873</v>
      </c>
      <c r="J838" s="49">
        <f t="shared" si="189"/>
        <v>2812400500</v>
      </c>
      <c r="K838" s="212">
        <f t="shared" si="187"/>
        <v>133.77000000000001</v>
      </c>
      <c r="L838" s="270">
        <v>113.7</v>
      </c>
      <c r="M838" s="270">
        <f t="shared" si="184"/>
        <v>113.7</v>
      </c>
      <c r="N838" s="270">
        <f t="shared" si="188"/>
        <v>113.70450000000001</v>
      </c>
      <c r="O838" s="249"/>
      <c r="P838" s="249"/>
      <c r="Q838" s="49">
        <v>2813920017</v>
      </c>
      <c r="R838" s="49" t="s">
        <v>1486</v>
      </c>
      <c r="S838" s="49">
        <f t="shared" si="183"/>
        <v>177.16</v>
      </c>
      <c r="T838" s="324">
        <v>180.3</v>
      </c>
      <c r="U838" s="353"/>
      <c r="X838" s="49">
        <v>2813920017</v>
      </c>
      <c r="Y838" s="49" t="s">
        <v>1486</v>
      </c>
      <c r="Z838" s="324">
        <v>180.3</v>
      </c>
      <c r="AB838">
        <v>2813910057</v>
      </c>
      <c r="AC838" t="s">
        <v>1922</v>
      </c>
      <c r="AD838" s="325">
        <v>2.67</v>
      </c>
    </row>
    <row r="839" spans="2:30">
      <c r="B839" s="210">
        <v>2812400600</v>
      </c>
      <c r="E839" s="211">
        <f t="shared" ref="E839:E867" si="190">VLOOKUP(B839,$Q$14:$U$1164,3,FALSE)</f>
        <v>91</v>
      </c>
      <c r="F839" s="389">
        <v>77.349999999999994</v>
      </c>
      <c r="G839" s="216" t="s">
        <v>874</v>
      </c>
      <c r="J839" s="49">
        <f t="shared" si="189"/>
        <v>2812400600</v>
      </c>
      <c r="K839" s="212">
        <f t="shared" ref="K839:K867" si="191">VLOOKUP(J839,$Q$14:$U$1164,3,FALSE)</f>
        <v>91</v>
      </c>
      <c r="L839" s="270">
        <v>77.349999999999994</v>
      </c>
      <c r="M839" s="270">
        <f t="shared" si="184"/>
        <v>77.349999999999994</v>
      </c>
      <c r="N839" s="270">
        <f t="shared" ref="N839:N867" si="192">K839*$N$13</f>
        <v>77.349999999999994</v>
      </c>
      <c r="O839" s="249"/>
      <c r="P839" s="249"/>
      <c r="Q839" s="49">
        <v>2813920018</v>
      </c>
      <c r="R839" s="49" t="s">
        <v>1487</v>
      </c>
      <c r="S839" s="49">
        <f t="shared" si="183"/>
        <v>188.68</v>
      </c>
      <c r="T839" s="324">
        <v>192.02</v>
      </c>
      <c r="U839" s="353"/>
      <c r="X839" s="49">
        <v>2813920018</v>
      </c>
      <c r="Y839" s="49" t="s">
        <v>1487</v>
      </c>
      <c r="Z839" s="324">
        <v>192.02</v>
      </c>
      <c r="AB839">
        <v>2813910058</v>
      </c>
      <c r="AC839" t="s">
        <v>1923</v>
      </c>
      <c r="AD839" s="325">
        <v>3.06</v>
      </c>
    </row>
    <row r="840" spans="2:30">
      <c r="B840" s="210">
        <v>2812402220</v>
      </c>
      <c r="E840" s="211">
        <f t="shared" si="190"/>
        <v>87.47</v>
      </c>
      <c r="F840" s="389">
        <v>74.349999999999994</v>
      </c>
      <c r="G840" s="216" t="s">
        <v>875</v>
      </c>
      <c r="J840" s="49">
        <f t="shared" si="189"/>
        <v>2812402220</v>
      </c>
      <c r="K840" s="212">
        <f t="shared" si="191"/>
        <v>87.47</v>
      </c>
      <c r="L840" s="270">
        <v>74.349999999999994</v>
      </c>
      <c r="M840" s="270">
        <f t="shared" si="184"/>
        <v>74.349999999999994</v>
      </c>
      <c r="N840" s="270">
        <f t="shared" si="192"/>
        <v>74.349499999999992</v>
      </c>
      <c r="O840" s="249"/>
      <c r="P840" s="249"/>
      <c r="Q840" s="49">
        <v>2813920019</v>
      </c>
      <c r="R840" s="49" t="s">
        <v>1488</v>
      </c>
      <c r="S840" s="49">
        <f t="shared" si="183"/>
        <v>177.16</v>
      </c>
      <c r="T840" s="324">
        <v>180.3</v>
      </c>
      <c r="U840" s="353"/>
      <c r="X840" s="49">
        <v>2813920019</v>
      </c>
      <c r="Y840" s="49" t="s">
        <v>1488</v>
      </c>
      <c r="Z840" s="324">
        <v>180.3</v>
      </c>
      <c r="AB840">
        <v>2813910059</v>
      </c>
      <c r="AC840" t="s">
        <v>1924</v>
      </c>
      <c r="AD840" s="325">
        <v>4.68</v>
      </c>
    </row>
    <row r="841" spans="2:30">
      <c r="B841" s="210">
        <v>2812405100</v>
      </c>
      <c r="E841" s="211">
        <f t="shared" si="190"/>
        <v>482.5</v>
      </c>
      <c r="F841" s="389">
        <v>410.13</v>
      </c>
      <c r="G841" s="216" t="s">
        <v>877</v>
      </c>
      <c r="J841" s="49">
        <f t="shared" si="189"/>
        <v>2812405100</v>
      </c>
      <c r="K841" s="212">
        <f t="shared" si="191"/>
        <v>482.5</v>
      </c>
      <c r="L841" s="270">
        <v>410.13</v>
      </c>
      <c r="M841" s="270">
        <f t="shared" si="184"/>
        <v>410.13</v>
      </c>
      <c r="N841" s="270">
        <f t="shared" si="192"/>
        <v>410.125</v>
      </c>
      <c r="O841" s="249"/>
      <c r="P841" s="249"/>
      <c r="Q841" s="49">
        <v>2813920020</v>
      </c>
      <c r="R841" s="49" t="s">
        <v>1489</v>
      </c>
      <c r="S841" s="49">
        <f t="shared" si="183"/>
        <v>189.12</v>
      </c>
      <c r="T841" s="324">
        <v>192.46</v>
      </c>
      <c r="U841" s="353"/>
      <c r="X841" s="49">
        <v>2813920020</v>
      </c>
      <c r="Y841" s="49" t="s">
        <v>1489</v>
      </c>
      <c r="Z841" s="324">
        <v>192.46</v>
      </c>
      <c r="AB841">
        <v>2813910060</v>
      </c>
      <c r="AC841" t="s">
        <v>1925</v>
      </c>
      <c r="AD841" s="325">
        <v>5.0999999999999996</v>
      </c>
    </row>
    <row r="842" spans="2:30">
      <c r="B842" s="210">
        <v>2812405500</v>
      </c>
      <c r="E842" s="211">
        <f t="shared" si="190"/>
        <v>519.04</v>
      </c>
      <c r="F842" s="389">
        <v>441.18</v>
      </c>
      <c r="G842" s="216" t="s">
        <v>878</v>
      </c>
      <c r="J842" s="49">
        <f t="shared" si="189"/>
        <v>2812405500</v>
      </c>
      <c r="K842" s="212">
        <f t="shared" si="191"/>
        <v>519.04</v>
      </c>
      <c r="L842" s="270">
        <v>441.18</v>
      </c>
      <c r="M842" s="270">
        <f t="shared" si="184"/>
        <v>441.18</v>
      </c>
      <c r="N842" s="270">
        <f t="shared" si="192"/>
        <v>441.18399999999997</v>
      </c>
      <c r="O842" s="249"/>
      <c r="P842" s="249"/>
      <c r="Q842" s="49">
        <v>2813920021</v>
      </c>
      <c r="R842" s="49" t="s">
        <v>1490</v>
      </c>
      <c r="S842" s="49">
        <f t="shared" si="183"/>
        <v>52.22</v>
      </c>
      <c r="T842" s="324">
        <v>53.14</v>
      </c>
      <c r="U842" s="353"/>
      <c r="X842" s="49">
        <v>2813920021</v>
      </c>
      <c r="Y842" s="49" t="s">
        <v>1490</v>
      </c>
      <c r="Z842" s="324">
        <v>53.14</v>
      </c>
      <c r="AB842">
        <v>2813910061</v>
      </c>
      <c r="AC842" t="s">
        <v>1926</v>
      </c>
      <c r="AD842" s="325">
        <v>5.21</v>
      </c>
    </row>
    <row r="843" spans="2:30">
      <c r="B843" s="210">
        <v>2812406520</v>
      </c>
      <c r="E843" s="211">
        <f t="shared" si="190"/>
        <v>124.15</v>
      </c>
      <c r="F843" s="389">
        <v>105.53</v>
      </c>
      <c r="G843" s="216" t="s">
        <v>879</v>
      </c>
      <c r="J843" s="49">
        <f t="shared" si="189"/>
        <v>2812406520</v>
      </c>
      <c r="K843" s="212">
        <f t="shared" si="191"/>
        <v>124.15</v>
      </c>
      <c r="L843" s="270">
        <v>105.53</v>
      </c>
      <c r="M843" s="270">
        <f t="shared" si="184"/>
        <v>105.53</v>
      </c>
      <c r="N843" s="270">
        <f t="shared" si="192"/>
        <v>105.5275</v>
      </c>
      <c r="O843" s="249"/>
      <c r="P843" s="249"/>
      <c r="Q843" s="49">
        <v>2813920022</v>
      </c>
      <c r="R843" s="49" t="s">
        <v>1491</v>
      </c>
      <c r="S843" s="49">
        <f t="shared" si="183"/>
        <v>67.78</v>
      </c>
      <c r="T843" s="324">
        <v>68.98</v>
      </c>
      <c r="U843" s="353"/>
      <c r="X843" s="49">
        <v>2813920022</v>
      </c>
      <c r="Y843" s="49" t="s">
        <v>1491</v>
      </c>
      <c r="Z843" s="324">
        <v>68.98</v>
      </c>
      <c r="AB843">
        <v>2813910062</v>
      </c>
      <c r="AC843" t="s">
        <v>1927</v>
      </c>
      <c r="AD843" s="325">
        <v>3.54</v>
      </c>
    </row>
    <row r="844" spans="2:30">
      <c r="B844" s="210">
        <v>2812410900</v>
      </c>
      <c r="E844" s="211">
        <f t="shared" si="190"/>
        <v>181.91</v>
      </c>
      <c r="F844" s="389">
        <v>154.62</v>
      </c>
      <c r="G844" s="216" t="s">
        <v>880</v>
      </c>
      <c r="J844" s="49">
        <f t="shared" si="189"/>
        <v>2812410900</v>
      </c>
      <c r="K844" s="212">
        <f t="shared" si="191"/>
        <v>181.91</v>
      </c>
      <c r="L844" s="270">
        <v>154.62</v>
      </c>
      <c r="M844" s="270">
        <f t="shared" si="184"/>
        <v>154.62</v>
      </c>
      <c r="N844" s="270">
        <f t="shared" si="192"/>
        <v>154.62350000000001</v>
      </c>
      <c r="O844" s="249"/>
      <c r="P844" s="249"/>
      <c r="Q844" s="49">
        <v>2813920023</v>
      </c>
      <c r="R844" s="49" t="s">
        <v>1493</v>
      </c>
      <c r="S844" s="49">
        <f t="shared" si="183"/>
        <v>66.39</v>
      </c>
      <c r="T844" s="324">
        <v>67.56</v>
      </c>
      <c r="U844" s="353"/>
      <c r="X844" s="49">
        <v>2813920023</v>
      </c>
      <c r="Y844" s="49" t="s">
        <v>1493</v>
      </c>
      <c r="Z844" s="324">
        <v>67.56</v>
      </c>
      <c r="AB844">
        <v>2813910063</v>
      </c>
      <c r="AC844" t="s">
        <v>1928</v>
      </c>
      <c r="AD844" s="325">
        <v>2.77</v>
      </c>
    </row>
    <row r="845" spans="2:30">
      <c r="B845" s="210">
        <v>2812412220</v>
      </c>
      <c r="E845" s="211">
        <f t="shared" si="190"/>
        <v>194.55</v>
      </c>
      <c r="F845" s="389">
        <v>165.37</v>
      </c>
      <c r="G845" s="216" t="s">
        <v>881</v>
      </c>
      <c r="J845" s="49">
        <f t="shared" si="189"/>
        <v>2812412220</v>
      </c>
      <c r="K845" s="212">
        <f t="shared" si="191"/>
        <v>194.55</v>
      </c>
      <c r="L845" s="270">
        <v>165.37</v>
      </c>
      <c r="M845" s="270">
        <f t="shared" si="184"/>
        <v>165.37</v>
      </c>
      <c r="N845" s="270">
        <f t="shared" si="192"/>
        <v>165.36750000000001</v>
      </c>
      <c r="O845" s="249"/>
      <c r="P845" s="249"/>
      <c r="Q845" s="49">
        <v>2813920024</v>
      </c>
      <c r="R845" s="49" t="s">
        <v>1494</v>
      </c>
      <c r="S845" s="49">
        <f t="shared" si="183"/>
        <v>176.33</v>
      </c>
      <c r="T845" s="324">
        <v>179.45</v>
      </c>
      <c r="U845" s="353"/>
      <c r="X845" s="49">
        <v>2813920024</v>
      </c>
      <c r="Y845" s="49" t="s">
        <v>1494</v>
      </c>
      <c r="Z845" s="324">
        <v>179.45</v>
      </c>
      <c r="AB845">
        <v>2813910064</v>
      </c>
      <c r="AC845" t="s">
        <v>1929</v>
      </c>
      <c r="AD845" s="325">
        <v>3.59</v>
      </c>
    </row>
    <row r="846" spans="2:30">
      <c r="B846" s="210">
        <v>2812415400</v>
      </c>
      <c r="E846" s="211">
        <f t="shared" si="190"/>
        <v>259.89999999999998</v>
      </c>
      <c r="F846" s="389">
        <v>220.92</v>
      </c>
      <c r="G846" s="216" t="s">
        <v>882</v>
      </c>
      <c r="J846" s="49">
        <f t="shared" si="189"/>
        <v>2812415400</v>
      </c>
      <c r="K846" s="212">
        <f t="shared" si="191"/>
        <v>259.89999999999998</v>
      </c>
      <c r="L846" s="270">
        <v>220.92</v>
      </c>
      <c r="M846" s="270">
        <f t="shared" si="184"/>
        <v>220.92</v>
      </c>
      <c r="N846" s="270">
        <f t="shared" si="192"/>
        <v>220.91499999999996</v>
      </c>
      <c r="O846" s="249"/>
      <c r="P846" s="249"/>
      <c r="Q846" s="49">
        <v>2813920025</v>
      </c>
      <c r="R846" s="49" t="s">
        <v>1495</v>
      </c>
      <c r="S846" s="49">
        <f t="shared" si="183"/>
        <v>182.13</v>
      </c>
      <c r="T846" s="324">
        <v>185.36</v>
      </c>
      <c r="U846" s="353"/>
      <c r="X846" s="49">
        <v>2813920025</v>
      </c>
      <c r="Y846" s="49" t="s">
        <v>1495</v>
      </c>
      <c r="Z846" s="324">
        <v>185.36</v>
      </c>
      <c r="AB846">
        <v>2813910065</v>
      </c>
      <c r="AC846" t="s">
        <v>1930</v>
      </c>
      <c r="AD846" s="325">
        <v>3.54</v>
      </c>
    </row>
    <row r="847" spans="2:30">
      <c r="B847" s="210">
        <v>2812430700</v>
      </c>
      <c r="E847" s="211">
        <f t="shared" si="190"/>
        <v>191.14</v>
      </c>
      <c r="F847" s="389">
        <v>162.47</v>
      </c>
      <c r="G847" s="216" t="s">
        <v>883</v>
      </c>
      <c r="J847" s="49">
        <f t="shared" si="189"/>
        <v>2812430700</v>
      </c>
      <c r="K847" s="212">
        <f t="shared" si="191"/>
        <v>191.14</v>
      </c>
      <c r="L847" s="270">
        <v>162.47</v>
      </c>
      <c r="M847" s="270">
        <f t="shared" si="184"/>
        <v>162.47</v>
      </c>
      <c r="N847" s="270">
        <f t="shared" si="192"/>
        <v>162.46899999999999</v>
      </c>
      <c r="O847" s="249"/>
      <c r="P847" s="249"/>
      <c r="Q847" s="49">
        <v>2813920026</v>
      </c>
      <c r="R847" s="49" t="s">
        <v>1496</v>
      </c>
      <c r="S847" s="49">
        <f t="shared" ref="S847:S910" si="193">VLOOKUP(Q847,$AB$13:$AD$982,3,FALSE)</f>
        <v>132.55000000000001</v>
      </c>
      <c r="T847" s="324">
        <v>134.9</v>
      </c>
      <c r="U847" s="353"/>
      <c r="X847" s="49">
        <v>2813920026</v>
      </c>
      <c r="Y847" s="49" t="s">
        <v>1496</v>
      </c>
      <c r="Z847" s="324">
        <v>134.9</v>
      </c>
      <c r="AB847">
        <v>2813910066</v>
      </c>
      <c r="AC847" t="s">
        <v>1931</v>
      </c>
      <c r="AD847" s="325">
        <v>7.01</v>
      </c>
    </row>
    <row r="848" spans="2:30">
      <c r="B848" s="210">
        <v>2812431800</v>
      </c>
      <c r="E848" s="211">
        <f t="shared" si="190"/>
        <v>164.63</v>
      </c>
      <c r="F848" s="389">
        <v>139.94</v>
      </c>
      <c r="G848" s="216" t="s">
        <v>884</v>
      </c>
      <c r="J848" s="49">
        <f t="shared" si="189"/>
        <v>2812431800</v>
      </c>
      <c r="K848" s="212">
        <f t="shared" si="191"/>
        <v>164.63</v>
      </c>
      <c r="L848" s="270">
        <v>139.94</v>
      </c>
      <c r="M848" s="270">
        <f t="shared" si="184"/>
        <v>139.94</v>
      </c>
      <c r="N848" s="270">
        <f t="shared" si="192"/>
        <v>139.93549999999999</v>
      </c>
      <c r="O848" s="249"/>
      <c r="P848" s="249"/>
      <c r="Q848" s="49">
        <v>2813920027</v>
      </c>
      <c r="R848" s="49" t="s">
        <v>1497</v>
      </c>
      <c r="S848" s="49">
        <f t="shared" si="193"/>
        <v>162.83000000000001</v>
      </c>
      <c r="T848" s="324">
        <v>165.71</v>
      </c>
      <c r="U848" s="353"/>
      <c r="X848" s="49">
        <v>2813920027</v>
      </c>
      <c r="Y848" s="49" t="s">
        <v>1497</v>
      </c>
      <c r="Z848" s="324">
        <v>165.71</v>
      </c>
      <c r="AB848">
        <v>2813910067</v>
      </c>
      <c r="AC848" t="s">
        <v>1932</v>
      </c>
      <c r="AD848" s="325">
        <v>6.36</v>
      </c>
    </row>
    <row r="849" spans="2:30">
      <c r="B849" s="210">
        <v>2812432100</v>
      </c>
      <c r="E849" s="211">
        <f t="shared" si="190"/>
        <v>32.06</v>
      </c>
      <c r="F849" s="389">
        <v>27.25</v>
      </c>
      <c r="G849" s="216" t="s">
        <v>885</v>
      </c>
      <c r="J849" s="49">
        <f t="shared" si="189"/>
        <v>2812432100</v>
      </c>
      <c r="K849" s="212">
        <f t="shared" si="191"/>
        <v>32.06</v>
      </c>
      <c r="L849" s="270">
        <v>27.25</v>
      </c>
      <c r="M849" s="270">
        <f t="shared" si="184"/>
        <v>27.25</v>
      </c>
      <c r="N849" s="270">
        <f t="shared" si="192"/>
        <v>27.251000000000001</v>
      </c>
      <c r="O849" s="249"/>
      <c r="P849" s="249"/>
      <c r="Q849" s="49">
        <v>2813920028</v>
      </c>
      <c r="R849" s="49" t="s">
        <v>1498</v>
      </c>
      <c r="S849" s="49">
        <f t="shared" si="193"/>
        <v>176.33</v>
      </c>
      <c r="T849" s="324">
        <v>179.45</v>
      </c>
      <c r="U849" s="353"/>
      <c r="X849" s="49">
        <v>2813920028</v>
      </c>
      <c r="Y849" s="49" t="s">
        <v>1498</v>
      </c>
      <c r="Z849" s="324">
        <v>179.45</v>
      </c>
      <c r="AB849">
        <v>2813910068</v>
      </c>
      <c r="AC849" t="s">
        <v>1933</v>
      </c>
      <c r="AD849" s="325">
        <v>2.06</v>
      </c>
    </row>
    <row r="850" spans="2:30">
      <c r="B850" s="210">
        <v>2812441400</v>
      </c>
      <c r="E850" s="211">
        <f t="shared" si="190"/>
        <v>174.9</v>
      </c>
      <c r="F850" s="389">
        <v>148.66999999999999</v>
      </c>
      <c r="G850" s="216" t="s">
        <v>886</v>
      </c>
      <c r="J850" s="49">
        <f t="shared" si="189"/>
        <v>2812441400</v>
      </c>
      <c r="K850" s="212">
        <f t="shared" si="191"/>
        <v>174.9</v>
      </c>
      <c r="L850" s="270">
        <v>148.66999999999999</v>
      </c>
      <c r="M850" s="270">
        <f t="shared" si="184"/>
        <v>148.66999999999999</v>
      </c>
      <c r="N850" s="270">
        <f t="shared" si="192"/>
        <v>148.66499999999999</v>
      </c>
      <c r="O850" s="249"/>
      <c r="P850" s="249"/>
      <c r="Q850" s="49">
        <v>2813920029</v>
      </c>
      <c r="R850" s="49" t="s">
        <v>1499</v>
      </c>
      <c r="S850" s="49">
        <f t="shared" si="193"/>
        <v>282.95999999999998</v>
      </c>
      <c r="T850" s="324">
        <v>287.97000000000003</v>
      </c>
      <c r="U850" s="353"/>
      <c r="X850" s="49">
        <v>2813920029</v>
      </c>
      <c r="Y850" s="49" t="s">
        <v>1499</v>
      </c>
      <c r="Z850" s="324">
        <v>287.97000000000003</v>
      </c>
      <c r="AB850">
        <v>2813910069</v>
      </c>
      <c r="AC850" t="s">
        <v>1934</v>
      </c>
      <c r="AD850" s="325">
        <v>2.2799999999999998</v>
      </c>
    </row>
    <row r="851" spans="2:30">
      <c r="B851" s="210">
        <v>2812441800</v>
      </c>
      <c r="E851" s="211">
        <f t="shared" si="190"/>
        <v>171.23</v>
      </c>
      <c r="F851" s="389">
        <v>145.55000000000001</v>
      </c>
      <c r="G851" s="216" t="s">
        <v>887</v>
      </c>
      <c r="J851" s="49">
        <f t="shared" si="189"/>
        <v>2812441800</v>
      </c>
      <c r="K851" s="212">
        <f t="shared" si="191"/>
        <v>171.23</v>
      </c>
      <c r="L851" s="270">
        <v>145.55000000000001</v>
      </c>
      <c r="M851" s="270">
        <f t="shared" si="184"/>
        <v>145.55000000000001</v>
      </c>
      <c r="N851" s="270">
        <f t="shared" si="192"/>
        <v>145.54549999999998</v>
      </c>
      <c r="O851" s="249"/>
      <c r="P851" s="249"/>
      <c r="Q851" s="49">
        <v>2813920030</v>
      </c>
      <c r="R851" s="49" t="s">
        <v>1500</v>
      </c>
      <c r="S851" s="49">
        <f t="shared" si="193"/>
        <v>337.07</v>
      </c>
      <c r="T851" s="324">
        <v>343.03</v>
      </c>
      <c r="U851" s="353"/>
      <c r="X851" s="49">
        <v>2813920030</v>
      </c>
      <c r="Y851" s="49" t="s">
        <v>1500</v>
      </c>
      <c r="Z851" s="324">
        <v>343.03</v>
      </c>
      <c r="AB851">
        <v>2813910070</v>
      </c>
      <c r="AC851" t="s">
        <v>1935</v>
      </c>
      <c r="AD851" s="325">
        <v>2.14</v>
      </c>
    </row>
    <row r="852" spans="2:30">
      <c r="B852" s="210">
        <v>2812442000</v>
      </c>
      <c r="E852" s="211">
        <f t="shared" si="190"/>
        <v>171.23</v>
      </c>
      <c r="F852" s="389">
        <v>145.55000000000001</v>
      </c>
      <c r="G852" s="216" t="s">
        <v>888</v>
      </c>
      <c r="J852" s="49">
        <f t="shared" si="189"/>
        <v>2812442000</v>
      </c>
      <c r="K852" s="212">
        <f t="shared" si="191"/>
        <v>171.23</v>
      </c>
      <c r="L852" s="270">
        <v>145.55000000000001</v>
      </c>
      <c r="M852" s="270">
        <f t="shared" ref="M852:M911" si="194">ROUND(N852,2)</f>
        <v>145.55000000000001</v>
      </c>
      <c r="N852" s="270">
        <f t="shared" si="192"/>
        <v>145.54549999999998</v>
      </c>
      <c r="O852" s="249"/>
      <c r="P852" s="249"/>
      <c r="Q852" s="49">
        <v>2813920031</v>
      </c>
      <c r="R852" s="49" t="s">
        <v>1501</v>
      </c>
      <c r="S852" s="49">
        <f t="shared" si="193"/>
        <v>288.72000000000003</v>
      </c>
      <c r="T852" s="324">
        <v>293.82</v>
      </c>
      <c r="U852" s="353"/>
      <c r="X852" s="49">
        <v>2813920031</v>
      </c>
      <c r="Y852" s="49" t="s">
        <v>1501</v>
      </c>
      <c r="Z852" s="324">
        <v>293.82</v>
      </c>
      <c r="AB852">
        <v>2813910071</v>
      </c>
      <c r="AC852" t="s">
        <v>1936</v>
      </c>
      <c r="AD852" s="325">
        <v>1.91</v>
      </c>
    </row>
    <row r="853" spans="2:30">
      <c r="B853" s="210">
        <v>2812500000</v>
      </c>
      <c r="E853" s="211">
        <f t="shared" si="190"/>
        <v>147.38999999999999</v>
      </c>
      <c r="F853" s="389">
        <v>125.28</v>
      </c>
      <c r="G853" s="216" t="s">
        <v>890</v>
      </c>
      <c r="J853" s="49">
        <f t="shared" si="189"/>
        <v>2812500000</v>
      </c>
      <c r="K853" s="212">
        <f t="shared" si="191"/>
        <v>147.38999999999999</v>
      </c>
      <c r="L853" s="270">
        <v>125.28</v>
      </c>
      <c r="M853" s="270">
        <f t="shared" si="194"/>
        <v>125.28</v>
      </c>
      <c r="N853" s="270">
        <f t="shared" si="192"/>
        <v>125.28149999999998</v>
      </c>
      <c r="O853" s="249"/>
      <c r="P853" s="249"/>
      <c r="Q853" s="49">
        <v>2813920032</v>
      </c>
      <c r="R853" s="49" t="s">
        <v>1502</v>
      </c>
      <c r="S853" s="49">
        <f t="shared" si="193"/>
        <v>343.99</v>
      </c>
      <c r="T853" s="324">
        <v>350.08</v>
      </c>
      <c r="U853" s="353"/>
      <c r="X853" s="49">
        <v>2813920032</v>
      </c>
      <c r="Y853" s="49" t="s">
        <v>1502</v>
      </c>
      <c r="Z853" s="324">
        <v>350.08</v>
      </c>
      <c r="AB853">
        <v>2813910072</v>
      </c>
      <c r="AC853" t="s">
        <v>1937</v>
      </c>
      <c r="AD853" s="325">
        <v>3.77</v>
      </c>
    </row>
    <row r="854" spans="2:30">
      <c r="B854" s="210">
        <v>2812500200</v>
      </c>
      <c r="E854" s="211">
        <f t="shared" si="190"/>
        <v>115.6</v>
      </c>
      <c r="F854" s="389">
        <v>98.26</v>
      </c>
      <c r="G854" s="216" t="s">
        <v>891</v>
      </c>
      <c r="J854" s="49">
        <f t="shared" si="189"/>
        <v>2812500200</v>
      </c>
      <c r="K854" s="212">
        <f t="shared" si="191"/>
        <v>115.6</v>
      </c>
      <c r="L854" s="270">
        <v>98.26</v>
      </c>
      <c r="M854" s="270">
        <f t="shared" si="194"/>
        <v>98.26</v>
      </c>
      <c r="N854" s="270">
        <f t="shared" si="192"/>
        <v>98.259999999999991</v>
      </c>
      <c r="O854" s="249"/>
      <c r="P854" s="249"/>
      <c r="Q854" s="49">
        <v>2813920033</v>
      </c>
      <c r="R854" s="49" t="s">
        <v>1503</v>
      </c>
      <c r="S854" s="49">
        <f t="shared" si="193"/>
        <v>65.13</v>
      </c>
      <c r="T854" s="324">
        <v>66.290000000000006</v>
      </c>
      <c r="U854" s="353"/>
      <c r="X854" s="49">
        <v>2813920033</v>
      </c>
      <c r="Y854" s="49" t="s">
        <v>1503</v>
      </c>
      <c r="Z854" s="324">
        <v>66.290000000000006</v>
      </c>
      <c r="AB854">
        <v>2813910073</v>
      </c>
      <c r="AC854" t="s">
        <v>1938</v>
      </c>
      <c r="AD854" s="325">
        <v>2.4700000000000002</v>
      </c>
    </row>
    <row r="855" spans="2:30">
      <c r="B855" s="210">
        <v>2812500300</v>
      </c>
      <c r="E855" s="211">
        <f t="shared" si="190"/>
        <v>126.31</v>
      </c>
      <c r="F855" s="389">
        <v>107.36</v>
      </c>
      <c r="G855" s="216" t="s">
        <v>892</v>
      </c>
      <c r="J855" s="49">
        <f t="shared" si="189"/>
        <v>2812500300</v>
      </c>
      <c r="K855" s="212">
        <f t="shared" si="191"/>
        <v>126.31</v>
      </c>
      <c r="L855" s="270">
        <v>107.36</v>
      </c>
      <c r="M855" s="270">
        <f t="shared" si="194"/>
        <v>107.36</v>
      </c>
      <c r="N855" s="270">
        <f t="shared" si="192"/>
        <v>107.3635</v>
      </c>
      <c r="O855" s="249"/>
      <c r="P855" s="249"/>
      <c r="Q855" s="49">
        <v>2813920034</v>
      </c>
      <c r="R855" s="49" t="s">
        <v>1504</v>
      </c>
      <c r="S855" s="49">
        <f t="shared" si="193"/>
        <v>86.75</v>
      </c>
      <c r="T855" s="324">
        <v>88.28</v>
      </c>
      <c r="U855" s="353"/>
      <c r="X855" s="49">
        <v>2813920034</v>
      </c>
      <c r="Y855" s="49" t="s">
        <v>1504</v>
      </c>
      <c r="Z855" s="324">
        <v>88.28</v>
      </c>
      <c r="AB855">
        <v>2813910074</v>
      </c>
      <c r="AC855" t="s">
        <v>1939</v>
      </c>
      <c r="AD855" s="325">
        <v>3.13</v>
      </c>
    </row>
    <row r="856" spans="2:30">
      <c r="B856" s="210">
        <v>2812500400</v>
      </c>
      <c r="E856" s="211">
        <f t="shared" si="190"/>
        <v>126.31</v>
      </c>
      <c r="F856" s="389">
        <v>107.36</v>
      </c>
      <c r="G856" s="216" t="s">
        <v>893</v>
      </c>
      <c r="J856" s="49">
        <f t="shared" si="189"/>
        <v>2812500400</v>
      </c>
      <c r="K856" s="212">
        <f t="shared" si="191"/>
        <v>126.31</v>
      </c>
      <c r="L856" s="270">
        <v>107.36</v>
      </c>
      <c r="M856" s="270">
        <f t="shared" si="194"/>
        <v>107.36</v>
      </c>
      <c r="N856" s="270">
        <f t="shared" si="192"/>
        <v>107.3635</v>
      </c>
      <c r="O856" s="249"/>
      <c r="P856" s="249"/>
      <c r="Q856" s="49">
        <v>2813920035</v>
      </c>
      <c r="R856" s="49" t="s">
        <v>1505</v>
      </c>
      <c r="S856" s="49">
        <f t="shared" si="193"/>
        <v>96.72</v>
      </c>
      <c r="T856" s="324">
        <v>98.43</v>
      </c>
      <c r="U856" s="353"/>
      <c r="X856" s="49">
        <v>2813920035</v>
      </c>
      <c r="Y856" s="49" t="s">
        <v>1505</v>
      </c>
      <c r="Z856" s="324">
        <v>98.43</v>
      </c>
      <c r="AB856">
        <v>2813910075</v>
      </c>
      <c r="AC856" t="s">
        <v>1940</v>
      </c>
      <c r="AD856" s="325">
        <v>4.4400000000000004</v>
      </c>
    </row>
    <row r="857" spans="2:30">
      <c r="B857" s="210">
        <v>2812500500</v>
      </c>
      <c r="E857" s="211">
        <f t="shared" si="190"/>
        <v>171.99</v>
      </c>
      <c r="F857" s="389">
        <v>146.19</v>
      </c>
      <c r="G857" s="216" t="s">
        <v>894</v>
      </c>
      <c r="J857" s="49">
        <f t="shared" si="189"/>
        <v>2812500500</v>
      </c>
      <c r="K857" s="212">
        <f t="shared" si="191"/>
        <v>171.99</v>
      </c>
      <c r="L857" s="270">
        <v>146.19</v>
      </c>
      <c r="M857" s="270">
        <f t="shared" si="194"/>
        <v>146.19</v>
      </c>
      <c r="N857" s="270">
        <f t="shared" si="192"/>
        <v>146.19149999999999</v>
      </c>
      <c r="O857" s="249"/>
      <c r="P857" s="249"/>
      <c r="Q857" s="49">
        <v>2813920036</v>
      </c>
      <c r="R857" s="49" t="s">
        <v>1506</v>
      </c>
      <c r="S857" s="49">
        <f t="shared" si="193"/>
        <v>38.840000000000003</v>
      </c>
      <c r="T857" s="324">
        <v>39.520000000000003</v>
      </c>
      <c r="U857" s="353"/>
      <c r="X857" s="49">
        <v>2813920036</v>
      </c>
      <c r="Y857" s="49" t="s">
        <v>1506</v>
      </c>
      <c r="Z857" s="324">
        <v>39.520000000000003</v>
      </c>
      <c r="AB857">
        <v>2813910076</v>
      </c>
      <c r="AC857" t="s">
        <v>1941</v>
      </c>
      <c r="AD857" s="325">
        <v>2.21</v>
      </c>
    </row>
    <row r="858" spans="2:30">
      <c r="B858" s="210">
        <v>2812500600</v>
      </c>
      <c r="E858" s="211">
        <f t="shared" si="190"/>
        <v>115.6</v>
      </c>
      <c r="F858" s="389">
        <v>98.26</v>
      </c>
      <c r="G858" s="216" t="s">
        <v>895</v>
      </c>
      <c r="J858" s="49">
        <f t="shared" si="189"/>
        <v>2812500600</v>
      </c>
      <c r="K858" s="212">
        <f t="shared" si="191"/>
        <v>115.6</v>
      </c>
      <c r="L858" s="270">
        <v>98.26</v>
      </c>
      <c r="M858" s="270">
        <f t="shared" si="194"/>
        <v>98.26</v>
      </c>
      <c r="N858" s="270">
        <f t="shared" si="192"/>
        <v>98.259999999999991</v>
      </c>
      <c r="O858" s="249"/>
      <c r="P858" s="249"/>
      <c r="Q858" s="49">
        <v>2813920037</v>
      </c>
      <c r="R858" s="49" t="s">
        <v>1507</v>
      </c>
      <c r="S858" s="49">
        <f t="shared" si="193"/>
        <v>58.75</v>
      </c>
      <c r="T858" s="324">
        <v>59.79</v>
      </c>
      <c r="U858" s="353"/>
      <c r="X858" s="49">
        <v>2813920037</v>
      </c>
      <c r="Y858" s="49" t="s">
        <v>1507</v>
      </c>
      <c r="Z858" s="324">
        <v>59.79</v>
      </c>
      <c r="AB858">
        <v>2813910077</v>
      </c>
      <c r="AC858" t="s">
        <v>1942</v>
      </c>
      <c r="AD858" s="325">
        <v>2.76</v>
      </c>
    </row>
    <row r="859" spans="2:30">
      <c r="B859" s="210">
        <v>2812502220</v>
      </c>
      <c r="E859" s="211">
        <f t="shared" si="190"/>
        <v>173.44</v>
      </c>
      <c r="F859" s="389">
        <v>147.41999999999999</v>
      </c>
      <c r="G859" s="216" t="s">
        <v>896</v>
      </c>
      <c r="J859" s="49">
        <f t="shared" si="189"/>
        <v>2812502220</v>
      </c>
      <c r="K859" s="212">
        <f t="shared" si="191"/>
        <v>173.44</v>
      </c>
      <c r="L859" s="270">
        <v>147.41999999999999</v>
      </c>
      <c r="M859" s="270">
        <f t="shared" si="194"/>
        <v>147.41999999999999</v>
      </c>
      <c r="N859" s="270">
        <f t="shared" si="192"/>
        <v>147.42400000000001</v>
      </c>
      <c r="O859" s="249"/>
      <c r="P859" s="249"/>
      <c r="Q859" s="49">
        <v>2813920038</v>
      </c>
      <c r="R859" s="49" t="s">
        <v>1508</v>
      </c>
      <c r="S859" s="49">
        <f t="shared" si="193"/>
        <v>62.21</v>
      </c>
      <c r="T859" s="324">
        <v>63.31</v>
      </c>
      <c r="U859" s="353"/>
      <c r="X859" s="49">
        <v>2813920038</v>
      </c>
      <c r="Y859" s="49" t="s">
        <v>1508</v>
      </c>
      <c r="Z859" s="324">
        <v>63.31</v>
      </c>
      <c r="AB859">
        <v>2813910078</v>
      </c>
      <c r="AC859" t="s">
        <v>1943</v>
      </c>
      <c r="AD859" s="325">
        <v>4.8600000000000003</v>
      </c>
    </row>
    <row r="860" spans="2:30">
      <c r="B860" s="210">
        <v>2812505100</v>
      </c>
      <c r="E860" s="211">
        <f t="shared" si="190"/>
        <v>669.53</v>
      </c>
      <c r="F860" s="389">
        <v>569.1</v>
      </c>
      <c r="G860" s="216" t="s">
        <v>898</v>
      </c>
      <c r="J860" s="49">
        <f t="shared" si="189"/>
        <v>2812505100</v>
      </c>
      <c r="K860" s="212">
        <f t="shared" si="191"/>
        <v>669.53</v>
      </c>
      <c r="L860" s="270">
        <v>569.1</v>
      </c>
      <c r="M860" s="270">
        <f t="shared" si="194"/>
        <v>569.1</v>
      </c>
      <c r="N860" s="270">
        <f t="shared" si="192"/>
        <v>569.10050000000001</v>
      </c>
      <c r="O860" s="249"/>
      <c r="P860" s="249"/>
      <c r="Q860" s="49">
        <v>2813920039</v>
      </c>
      <c r="R860" s="49" t="s">
        <v>1509</v>
      </c>
      <c r="S860" s="49">
        <f t="shared" si="193"/>
        <v>88.33</v>
      </c>
      <c r="T860" s="324">
        <v>89.89</v>
      </c>
      <c r="U860" s="353"/>
      <c r="X860" s="49">
        <v>2813920039</v>
      </c>
      <c r="Y860" s="49" t="s">
        <v>1509</v>
      </c>
      <c r="Z860" s="324">
        <v>89.89</v>
      </c>
      <c r="AB860">
        <v>2813910079</v>
      </c>
      <c r="AC860" t="s">
        <v>1944</v>
      </c>
      <c r="AD860" s="325">
        <v>3.73</v>
      </c>
    </row>
    <row r="861" spans="2:30">
      <c r="B861" s="210">
        <v>2812505500</v>
      </c>
      <c r="E861" s="211">
        <f t="shared" si="190"/>
        <v>640.29999999999995</v>
      </c>
      <c r="F861" s="389">
        <v>544.26</v>
      </c>
      <c r="G861" s="216" t="s">
        <v>899</v>
      </c>
      <c r="J861" s="49">
        <f t="shared" si="189"/>
        <v>2812505500</v>
      </c>
      <c r="K861" s="212">
        <f t="shared" si="191"/>
        <v>640.29999999999995</v>
      </c>
      <c r="L861" s="270">
        <v>544.26</v>
      </c>
      <c r="M861" s="270">
        <f t="shared" si="194"/>
        <v>544.26</v>
      </c>
      <c r="N861" s="270">
        <f t="shared" si="192"/>
        <v>544.255</v>
      </c>
      <c r="O861" s="249"/>
      <c r="P861" s="249"/>
      <c r="Q861" s="49">
        <v>2813920040</v>
      </c>
      <c r="R861" s="49" t="s">
        <v>1510</v>
      </c>
      <c r="S861" s="49">
        <f t="shared" si="193"/>
        <v>118.31</v>
      </c>
      <c r="T861" s="324">
        <v>120.41</v>
      </c>
      <c r="U861" s="353"/>
      <c r="X861" s="49">
        <v>2813920040</v>
      </c>
      <c r="Y861" s="49" t="s">
        <v>1510</v>
      </c>
      <c r="Z861" s="324">
        <v>120.41</v>
      </c>
      <c r="AB861">
        <v>2813910080</v>
      </c>
      <c r="AC861" t="s">
        <v>1945</v>
      </c>
      <c r="AD861" s="325">
        <v>5.65</v>
      </c>
    </row>
    <row r="862" spans="2:30">
      <c r="B862" s="210">
        <v>2812506520</v>
      </c>
      <c r="E862" s="211">
        <f t="shared" si="190"/>
        <v>149.36000000000001</v>
      </c>
      <c r="F862" s="389">
        <v>126.96</v>
      </c>
      <c r="G862" s="216" t="s">
        <v>900</v>
      </c>
      <c r="J862" s="49">
        <f t="shared" si="189"/>
        <v>2812506520</v>
      </c>
      <c r="K862" s="212">
        <f t="shared" si="191"/>
        <v>149.36000000000001</v>
      </c>
      <c r="L862" s="270">
        <v>126.96</v>
      </c>
      <c r="M862" s="270">
        <f t="shared" si="194"/>
        <v>126.96</v>
      </c>
      <c r="N862" s="270">
        <f t="shared" si="192"/>
        <v>126.956</v>
      </c>
      <c r="O862" s="249"/>
      <c r="P862" s="249"/>
      <c r="Q862" s="49">
        <v>2813920041</v>
      </c>
      <c r="R862" s="49" t="s">
        <v>1511</v>
      </c>
      <c r="S862" s="49">
        <f t="shared" si="193"/>
        <v>137.77000000000001</v>
      </c>
      <c r="T862" s="324">
        <v>140.21</v>
      </c>
      <c r="U862" s="353"/>
      <c r="X862" s="49">
        <v>2813920041</v>
      </c>
      <c r="Y862" s="49" t="s">
        <v>1511</v>
      </c>
      <c r="Z862" s="324">
        <v>140.21</v>
      </c>
      <c r="AB862">
        <v>2813910081</v>
      </c>
      <c r="AC862" t="s">
        <v>1946</v>
      </c>
      <c r="AD862" s="325">
        <v>2.66</v>
      </c>
    </row>
    <row r="863" spans="2:30">
      <c r="B863" s="210">
        <v>2812510900</v>
      </c>
      <c r="E863" s="211">
        <f t="shared" si="190"/>
        <v>233.91</v>
      </c>
      <c r="F863" s="389">
        <v>198.82</v>
      </c>
      <c r="G863" s="216" t="s">
        <v>901</v>
      </c>
      <c r="J863" s="49">
        <f t="shared" si="189"/>
        <v>2812510900</v>
      </c>
      <c r="K863" s="212">
        <f t="shared" si="191"/>
        <v>233.91</v>
      </c>
      <c r="L863" s="270">
        <v>198.82</v>
      </c>
      <c r="M863" s="270">
        <f t="shared" si="194"/>
        <v>198.82</v>
      </c>
      <c r="N863" s="270">
        <f t="shared" si="192"/>
        <v>198.8235</v>
      </c>
      <c r="O863" s="249"/>
      <c r="P863" s="249"/>
      <c r="Q863" s="49">
        <v>2813920042</v>
      </c>
      <c r="R863" s="49" t="s">
        <v>1512</v>
      </c>
      <c r="S863" s="49">
        <f t="shared" si="193"/>
        <v>52.24</v>
      </c>
      <c r="T863" s="324">
        <v>53.16</v>
      </c>
      <c r="U863" s="353"/>
      <c r="X863" s="49">
        <v>2813920042</v>
      </c>
      <c r="Y863" s="49" t="s">
        <v>1512</v>
      </c>
      <c r="Z863" s="324">
        <v>53.16</v>
      </c>
      <c r="AB863">
        <v>2813910082</v>
      </c>
      <c r="AC863" t="s">
        <v>1947</v>
      </c>
      <c r="AD863" s="325">
        <v>3.66</v>
      </c>
    </row>
    <row r="864" spans="2:30">
      <c r="B864" s="210">
        <v>2812512220</v>
      </c>
      <c r="E864" s="211">
        <f t="shared" si="190"/>
        <v>486.39</v>
      </c>
      <c r="F864" s="389">
        <v>413.43</v>
      </c>
      <c r="G864" s="216" t="s">
        <v>902</v>
      </c>
      <c r="J864" s="49">
        <f t="shared" si="189"/>
        <v>2812512220</v>
      </c>
      <c r="K864" s="212">
        <f t="shared" si="191"/>
        <v>486.39</v>
      </c>
      <c r="L864" s="270">
        <v>413.43</v>
      </c>
      <c r="M864" s="270">
        <f t="shared" si="194"/>
        <v>413.43</v>
      </c>
      <c r="N864" s="270">
        <f t="shared" si="192"/>
        <v>413.43149999999997</v>
      </c>
      <c r="O864" s="249"/>
      <c r="P864" s="249"/>
      <c r="Q864" s="49">
        <v>2813920043</v>
      </c>
      <c r="R864" s="49" t="s">
        <v>1513</v>
      </c>
      <c r="S864" s="49">
        <f t="shared" si="193"/>
        <v>67.78</v>
      </c>
      <c r="T864" s="324">
        <v>68.98</v>
      </c>
      <c r="U864" s="353"/>
      <c r="X864" s="49">
        <v>2813920043</v>
      </c>
      <c r="Y864" s="49" t="s">
        <v>1513</v>
      </c>
      <c r="Z864" s="324">
        <v>68.98</v>
      </c>
      <c r="AB864">
        <v>2813910083</v>
      </c>
      <c r="AC864" t="s">
        <v>1948</v>
      </c>
      <c r="AD864" s="325">
        <v>5.44</v>
      </c>
    </row>
    <row r="865" spans="2:30">
      <c r="B865" s="210">
        <v>2812515400</v>
      </c>
      <c r="E865" s="211">
        <f t="shared" si="190"/>
        <v>331.49</v>
      </c>
      <c r="F865" s="389">
        <v>281.77</v>
      </c>
      <c r="G865" s="216" t="s">
        <v>903</v>
      </c>
      <c r="J865" s="49">
        <f t="shared" ref="J865:J896" si="195">B865*$K$13</f>
        <v>2812515400</v>
      </c>
      <c r="K865" s="212">
        <f t="shared" si="191"/>
        <v>331.49</v>
      </c>
      <c r="L865" s="270">
        <v>281.77</v>
      </c>
      <c r="M865" s="270">
        <f t="shared" si="194"/>
        <v>281.77</v>
      </c>
      <c r="N865" s="270">
        <f t="shared" si="192"/>
        <v>281.76650000000001</v>
      </c>
      <c r="O865" s="249"/>
      <c r="P865" s="249"/>
      <c r="Q865" s="49">
        <v>2813920044</v>
      </c>
      <c r="R865" s="49" t="s">
        <v>1514</v>
      </c>
      <c r="S865" s="49">
        <f t="shared" si="193"/>
        <v>66.400000000000006</v>
      </c>
      <c r="T865" s="324">
        <v>67.569999999999993</v>
      </c>
      <c r="U865" s="353"/>
      <c r="X865" s="49">
        <v>2813920044</v>
      </c>
      <c r="Y865" s="49" t="s">
        <v>1514</v>
      </c>
      <c r="Z865" s="324">
        <v>67.569999999999993</v>
      </c>
      <c r="AB865">
        <v>2813910084</v>
      </c>
      <c r="AC865" t="s">
        <v>1949</v>
      </c>
      <c r="AD865" s="325">
        <v>11.24</v>
      </c>
    </row>
    <row r="866" spans="2:30">
      <c r="B866" s="210">
        <v>2812540700</v>
      </c>
      <c r="E866" s="211">
        <f t="shared" si="190"/>
        <v>255.62</v>
      </c>
      <c r="F866" s="389">
        <v>217.28</v>
      </c>
      <c r="G866" s="216" t="s">
        <v>904</v>
      </c>
      <c r="J866" s="49">
        <f t="shared" si="195"/>
        <v>2812540700</v>
      </c>
      <c r="K866" s="212">
        <f t="shared" si="191"/>
        <v>255.62</v>
      </c>
      <c r="L866" s="270">
        <v>217.28</v>
      </c>
      <c r="M866" s="270">
        <f t="shared" si="194"/>
        <v>217.28</v>
      </c>
      <c r="N866" s="270">
        <f t="shared" si="192"/>
        <v>217.27699999999999</v>
      </c>
      <c r="O866" s="249"/>
      <c r="P866" s="249"/>
      <c r="Q866" s="49">
        <v>2813920045</v>
      </c>
      <c r="R866" s="49" t="s">
        <v>1515</v>
      </c>
      <c r="S866" s="49">
        <f t="shared" si="193"/>
        <v>176.33</v>
      </c>
      <c r="T866" s="324">
        <v>179.45</v>
      </c>
      <c r="U866" s="353"/>
      <c r="X866" s="49">
        <v>2813920045</v>
      </c>
      <c r="Y866" s="49" t="s">
        <v>1515</v>
      </c>
      <c r="Z866" s="324">
        <v>179.45</v>
      </c>
      <c r="AB866">
        <v>2813910085</v>
      </c>
      <c r="AC866" t="s">
        <v>1950</v>
      </c>
      <c r="AD866" s="325">
        <v>11.24</v>
      </c>
    </row>
    <row r="867" spans="2:30">
      <c r="B867" s="210">
        <v>2812541800</v>
      </c>
      <c r="E867" s="211">
        <f t="shared" si="190"/>
        <v>228.4</v>
      </c>
      <c r="F867" s="389">
        <v>194.14</v>
      </c>
      <c r="G867" s="216" t="s">
        <v>905</v>
      </c>
      <c r="J867" s="49">
        <f t="shared" si="195"/>
        <v>2812541800</v>
      </c>
      <c r="K867" s="212">
        <f t="shared" si="191"/>
        <v>228.4</v>
      </c>
      <c r="L867" s="270">
        <v>194.14</v>
      </c>
      <c r="M867" s="270">
        <f t="shared" si="194"/>
        <v>194.14</v>
      </c>
      <c r="N867" s="270">
        <f t="shared" si="192"/>
        <v>194.14</v>
      </c>
      <c r="O867" s="249"/>
      <c r="P867" s="249"/>
      <c r="Q867" s="49">
        <v>2813920046</v>
      </c>
      <c r="R867" s="49" t="s">
        <v>1516</v>
      </c>
      <c r="S867" s="49">
        <f t="shared" si="193"/>
        <v>182.13</v>
      </c>
      <c r="T867" s="324">
        <v>185.36</v>
      </c>
      <c r="U867" s="353"/>
      <c r="X867" s="49">
        <v>2813920046</v>
      </c>
      <c r="Y867" s="49" t="s">
        <v>1516</v>
      </c>
      <c r="Z867" s="324">
        <v>185.36</v>
      </c>
      <c r="AB867">
        <v>2813910086</v>
      </c>
      <c r="AC867" t="s">
        <v>1951</v>
      </c>
      <c r="AD867" s="325">
        <v>12.09</v>
      </c>
    </row>
    <row r="868" spans="2:30">
      <c r="B868" s="210">
        <v>2812542100</v>
      </c>
      <c r="E868" s="211">
        <f t="shared" ref="E868:E897" si="196">VLOOKUP(B868,$Q$14:$U$1164,3,FALSE)</f>
        <v>35.06</v>
      </c>
      <c r="F868" s="389">
        <v>29.8</v>
      </c>
      <c r="G868" s="216" t="s">
        <v>906</v>
      </c>
      <c r="J868" s="49">
        <f t="shared" si="195"/>
        <v>2812542100</v>
      </c>
      <c r="K868" s="212">
        <f t="shared" ref="K868:K897" si="197">VLOOKUP(J868,$Q$14:$U$1164,3,FALSE)</f>
        <v>35.06</v>
      </c>
      <c r="L868" s="270">
        <v>29.8</v>
      </c>
      <c r="M868" s="270">
        <f t="shared" si="194"/>
        <v>29.8</v>
      </c>
      <c r="N868" s="270">
        <f t="shared" ref="N868:N897" si="198">K868*$N$13</f>
        <v>29.801000000000002</v>
      </c>
      <c r="O868" s="249"/>
      <c r="P868" s="249"/>
      <c r="Q868" s="49">
        <v>2813920047</v>
      </c>
      <c r="R868" s="49" t="s">
        <v>1517</v>
      </c>
      <c r="S868" s="49">
        <f t="shared" si="193"/>
        <v>151.84</v>
      </c>
      <c r="T868" s="324">
        <v>154.52000000000001</v>
      </c>
      <c r="U868" s="353"/>
      <c r="X868" s="49">
        <v>2813920047</v>
      </c>
      <c r="Y868" s="49" t="s">
        <v>1517</v>
      </c>
      <c r="Z868" s="324">
        <v>154.52000000000001</v>
      </c>
      <c r="AB868">
        <v>2813910087</v>
      </c>
      <c r="AC868" t="s">
        <v>1952</v>
      </c>
      <c r="AD868" s="325">
        <v>11.54</v>
      </c>
    </row>
    <row r="869" spans="2:30">
      <c r="B869" s="210">
        <v>2812551400</v>
      </c>
      <c r="E869" s="211">
        <f t="shared" si="196"/>
        <v>224.87</v>
      </c>
      <c r="F869" s="389">
        <v>191.14</v>
      </c>
      <c r="G869" s="216" t="s">
        <v>907</v>
      </c>
      <c r="J869" s="49">
        <f t="shared" si="195"/>
        <v>2812551400</v>
      </c>
      <c r="K869" s="212">
        <f t="shared" si="197"/>
        <v>224.87</v>
      </c>
      <c r="L869" s="270">
        <v>191.14</v>
      </c>
      <c r="M869" s="270">
        <f t="shared" si="194"/>
        <v>191.14</v>
      </c>
      <c r="N869" s="270">
        <f t="shared" si="198"/>
        <v>191.1395</v>
      </c>
      <c r="O869" s="249"/>
      <c r="P869" s="249"/>
      <c r="Q869" s="49">
        <v>2813920048</v>
      </c>
      <c r="R869" s="49" t="s">
        <v>1518</v>
      </c>
      <c r="S869" s="49">
        <f t="shared" si="193"/>
        <v>186.52</v>
      </c>
      <c r="T869" s="324">
        <v>189.82</v>
      </c>
      <c r="U869" s="353"/>
      <c r="X869" s="49">
        <v>2813920048</v>
      </c>
      <c r="Y869" s="49" t="s">
        <v>1518</v>
      </c>
      <c r="Z869" s="324">
        <v>189.82</v>
      </c>
      <c r="AB869">
        <v>2813910088</v>
      </c>
      <c r="AC869" t="s">
        <v>1953</v>
      </c>
      <c r="AD869" s="325">
        <v>11.54</v>
      </c>
    </row>
    <row r="870" spans="2:30">
      <c r="B870" s="210">
        <v>2812551800</v>
      </c>
      <c r="E870" s="211">
        <f t="shared" si="196"/>
        <v>228.4</v>
      </c>
      <c r="F870" s="389">
        <v>194.14</v>
      </c>
      <c r="G870" s="216" t="s">
        <v>908</v>
      </c>
      <c r="J870" s="49">
        <f t="shared" si="195"/>
        <v>2812551800</v>
      </c>
      <c r="K870" s="212">
        <f t="shared" si="197"/>
        <v>228.4</v>
      </c>
      <c r="L870" s="270">
        <v>194.14</v>
      </c>
      <c r="M870" s="270">
        <f t="shared" si="194"/>
        <v>194.14</v>
      </c>
      <c r="N870" s="270">
        <f t="shared" si="198"/>
        <v>194.14</v>
      </c>
      <c r="O870" s="249"/>
      <c r="P870" s="249"/>
      <c r="Q870" s="49">
        <v>2813920049</v>
      </c>
      <c r="R870" s="49" t="s">
        <v>1519</v>
      </c>
      <c r="S870" s="49">
        <f t="shared" si="193"/>
        <v>201.98</v>
      </c>
      <c r="T870" s="324">
        <v>205.55</v>
      </c>
      <c r="U870" s="353"/>
      <c r="X870" s="49">
        <v>2813920049</v>
      </c>
      <c r="Y870" s="49" t="s">
        <v>1519</v>
      </c>
      <c r="Z870" s="324">
        <v>205.55</v>
      </c>
      <c r="AB870">
        <v>2813910089</v>
      </c>
      <c r="AC870" t="s">
        <v>1954</v>
      </c>
      <c r="AD870" s="325">
        <v>12.4</v>
      </c>
    </row>
    <row r="871" spans="2:30">
      <c r="B871" s="210">
        <v>2812552000</v>
      </c>
      <c r="E871" s="211">
        <f t="shared" si="196"/>
        <v>228.4</v>
      </c>
      <c r="F871" s="389">
        <v>194.14</v>
      </c>
      <c r="G871" s="216" t="s">
        <v>909</v>
      </c>
      <c r="J871" s="49">
        <f t="shared" si="195"/>
        <v>2812552000</v>
      </c>
      <c r="K871" s="212">
        <f t="shared" si="197"/>
        <v>228.4</v>
      </c>
      <c r="L871" s="270">
        <v>194.14</v>
      </c>
      <c r="M871" s="270">
        <f t="shared" si="194"/>
        <v>194.14</v>
      </c>
      <c r="N871" s="270">
        <f t="shared" si="198"/>
        <v>194.14</v>
      </c>
      <c r="O871" s="249"/>
      <c r="P871" s="249"/>
      <c r="Q871" s="49">
        <v>2813930000</v>
      </c>
      <c r="R871" s="49" t="s">
        <v>1520</v>
      </c>
      <c r="S871" s="49">
        <f t="shared" si="193"/>
        <v>21.78</v>
      </c>
      <c r="T871" s="324">
        <v>22.16</v>
      </c>
      <c r="U871" s="353"/>
      <c r="X871" s="49">
        <v>2813930000</v>
      </c>
      <c r="Y871" s="49" t="s">
        <v>1520</v>
      </c>
      <c r="Z871" s="324">
        <v>22.16</v>
      </c>
      <c r="AB871">
        <v>2813910090</v>
      </c>
      <c r="AC871" t="s">
        <v>1955</v>
      </c>
      <c r="AD871" s="325">
        <v>11.54</v>
      </c>
    </row>
    <row r="872" spans="2:30">
      <c r="B872" s="210">
        <v>2812600000</v>
      </c>
      <c r="E872" s="211">
        <f t="shared" si="196"/>
        <v>263.26</v>
      </c>
      <c r="F872" s="389">
        <v>223.77</v>
      </c>
      <c r="G872" s="216" t="s">
        <v>910</v>
      </c>
      <c r="J872" s="49">
        <f t="shared" si="195"/>
        <v>2812600000</v>
      </c>
      <c r="K872" s="212">
        <f t="shared" si="197"/>
        <v>263.26</v>
      </c>
      <c r="L872" s="270">
        <v>223.77</v>
      </c>
      <c r="M872" s="270">
        <f t="shared" si="194"/>
        <v>223.77</v>
      </c>
      <c r="N872" s="270">
        <f t="shared" si="198"/>
        <v>223.77099999999999</v>
      </c>
      <c r="O872" s="249"/>
      <c r="P872" s="249"/>
      <c r="Q872" s="49">
        <v>2813930001</v>
      </c>
      <c r="R872" s="49" t="s">
        <v>1521</v>
      </c>
      <c r="S872" s="49">
        <f t="shared" si="193"/>
        <v>28.13</v>
      </c>
      <c r="T872" s="324">
        <v>28.62</v>
      </c>
      <c r="U872" s="353"/>
      <c r="X872" s="49">
        <v>2813930001</v>
      </c>
      <c r="Y872" s="49" t="s">
        <v>1521</v>
      </c>
      <c r="Z872" s="324">
        <v>28.62</v>
      </c>
      <c r="AB872">
        <v>2813910091</v>
      </c>
      <c r="AC872" t="s">
        <v>1956</v>
      </c>
      <c r="AD872" s="325">
        <v>11.54</v>
      </c>
    </row>
    <row r="873" spans="2:30">
      <c r="B873" s="210">
        <v>2812600200</v>
      </c>
      <c r="E873" s="211">
        <f t="shared" si="196"/>
        <v>191.83</v>
      </c>
      <c r="F873" s="389">
        <v>163.06</v>
      </c>
      <c r="G873" s="216" t="s">
        <v>911</v>
      </c>
      <c r="J873" s="49">
        <f t="shared" si="195"/>
        <v>2812600200</v>
      </c>
      <c r="K873" s="212">
        <f t="shared" si="197"/>
        <v>191.83</v>
      </c>
      <c r="L873" s="270">
        <v>163.06</v>
      </c>
      <c r="M873" s="270">
        <f t="shared" si="194"/>
        <v>163.06</v>
      </c>
      <c r="N873" s="270">
        <f t="shared" si="198"/>
        <v>163.05549999999999</v>
      </c>
      <c r="O873" s="249"/>
      <c r="P873" s="249"/>
      <c r="Q873" s="49">
        <v>2813930002</v>
      </c>
      <c r="R873" s="49" t="s">
        <v>1522</v>
      </c>
      <c r="S873" s="49">
        <f t="shared" si="193"/>
        <v>25.14</v>
      </c>
      <c r="T873" s="324">
        <v>25.59</v>
      </c>
      <c r="U873" s="353"/>
      <c r="X873" s="49">
        <v>2813930002</v>
      </c>
      <c r="Y873" s="49" t="s">
        <v>1522</v>
      </c>
      <c r="Z873" s="324">
        <v>25.59</v>
      </c>
      <c r="AB873">
        <v>2813910092</v>
      </c>
      <c r="AC873" t="s">
        <v>1957</v>
      </c>
      <c r="AD873" s="325">
        <v>11.54</v>
      </c>
    </row>
    <row r="874" spans="2:30">
      <c r="B874" s="210">
        <v>2812600300</v>
      </c>
      <c r="E874" s="211">
        <f t="shared" si="196"/>
        <v>209.64</v>
      </c>
      <c r="F874" s="389">
        <v>178.19</v>
      </c>
      <c r="G874" s="216" t="s">
        <v>912</v>
      </c>
      <c r="J874" s="49">
        <f t="shared" si="195"/>
        <v>2812600300</v>
      </c>
      <c r="K874" s="212">
        <f t="shared" si="197"/>
        <v>209.64</v>
      </c>
      <c r="L874" s="270">
        <v>178.19</v>
      </c>
      <c r="M874" s="270">
        <f t="shared" si="194"/>
        <v>178.19</v>
      </c>
      <c r="N874" s="270">
        <f t="shared" si="198"/>
        <v>178.19399999999999</v>
      </c>
      <c r="O874" s="249"/>
      <c r="P874" s="249"/>
      <c r="Q874" s="49">
        <v>2813930003</v>
      </c>
      <c r="R874" s="49" t="s">
        <v>1523</v>
      </c>
      <c r="S874" s="49">
        <f t="shared" si="193"/>
        <v>35.67</v>
      </c>
      <c r="T874" s="324">
        <v>36.299999999999997</v>
      </c>
      <c r="U874" s="353"/>
      <c r="X874" s="49">
        <v>2813930003</v>
      </c>
      <c r="Y874" s="49" t="s">
        <v>1523</v>
      </c>
      <c r="Z874" s="324">
        <v>36.299999999999997</v>
      </c>
      <c r="AB874">
        <v>2813920000</v>
      </c>
      <c r="AC874" t="s">
        <v>1958</v>
      </c>
      <c r="AD874" s="325">
        <v>56.88</v>
      </c>
    </row>
    <row r="875" spans="2:30">
      <c r="B875" s="210">
        <v>2812600400</v>
      </c>
      <c r="E875" s="211">
        <f t="shared" si="196"/>
        <v>209.65</v>
      </c>
      <c r="F875" s="389">
        <v>178.2</v>
      </c>
      <c r="G875" s="216" t="s">
        <v>913</v>
      </c>
      <c r="J875" s="49">
        <f t="shared" si="195"/>
        <v>2812600400</v>
      </c>
      <c r="K875" s="212">
        <f t="shared" si="197"/>
        <v>209.65</v>
      </c>
      <c r="L875" s="270">
        <v>178.2</v>
      </c>
      <c r="M875" s="270">
        <f t="shared" si="194"/>
        <v>178.2</v>
      </c>
      <c r="N875" s="270">
        <f t="shared" si="198"/>
        <v>178.20249999999999</v>
      </c>
      <c r="O875" s="249"/>
      <c r="P875" s="249"/>
      <c r="Q875" s="49">
        <v>2813930004</v>
      </c>
      <c r="R875" s="49" t="s">
        <v>1524</v>
      </c>
      <c r="S875" s="49">
        <f t="shared" si="193"/>
        <v>43.96</v>
      </c>
      <c r="T875" s="324">
        <v>44.74</v>
      </c>
      <c r="U875" s="353"/>
      <c r="X875" s="49">
        <v>2813930004</v>
      </c>
      <c r="Y875" s="49" t="s">
        <v>1524</v>
      </c>
      <c r="Z875" s="324">
        <v>44.74</v>
      </c>
      <c r="AB875">
        <v>2813920001</v>
      </c>
      <c r="AC875" t="s">
        <v>1959</v>
      </c>
      <c r="AD875" s="325">
        <v>75.73</v>
      </c>
    </row>
    <row r="876" spans="2:30">
      <c r="B876" s="210">
        <v>2812600500</v>
      </c>
      <c r="E876" s="211">
        <f t="shared" si="196"/>
        <v>446.77</v>
      </c>
      <c r="F876" s="389">
        <v>379.75</v>
      </c>
      <c r="G876" s="216" t="s">
        <v>914</v>
      </c>
      <c r="J876" s="49">
        <f t="shared" si="195"/>
        <v>2812600500</v>
      </c>
      <c r="K876" s="212">
        <f t="shared" si="197"/>
        <v>446.77</v>
      </c>
      <c r="L876" s="270">
        <v>379.75</v>
      </c>
      <c r="M876" s="270">
        <f t="shared" si="194"/>
        <v>379.75</v>
      </c>
      <c r="N876" s="270">
        <f t="shared" si="198"/>
        <v>379.75449999999995</v>
      </c>
      <c r="O876" s="249"/>
      <c r="P876" s="249"/>
      <c r="Q876" s="49">
        <v>2813930005</v>
      </c>
      <c r="R876" s="49" t="s">
        <v>1525</v>
      </c>
      <c r="S876" s="49">
        <f t="shared" si="193"/>
        <v>21.78</v>
      </c>
      <c r="T876" s="324">
        <v>22.16</v>
      </c>
      <c r="U876" s="353"/>
      <c r="X876" s="49">
        <v>2813930005</v>
      </c>
      <c r="Y876" s="49" t="s">
        <v>1525</v>
      </c>
      <c r="Z876" s="324">
        <v>22.16</v>
      </c>
      <c r="AB876">
        <v>2813920002</v>
      </c>
      <c r="AC876" t="s">
        <v>1960</v>
      </c>
      <c r="AD876" s="325">
        <v>72.5</v>
      </c>
    </row>
    <row r="877" spans="2:30">
      <c r="B877" s="210">
        <v>2812600600</v>
      </c>
      <c r="E877" s="211">
        <f t="shared" si="196"/>
        <v>191.83</v>
      </c>
      <c r="F877" s="389">
        <v>163.06</v>
      </c>
      <c r="G877" s="216" t="s">
        <v>915</v>
      </c>
      <c r="J877" s="49">
        <f t="shared" si="195"/>
        <v>2812600600</v>
      </c>
      <c r="K877" s="212">
        <f t="shared" si="197"/>
        <v>191.83</v>
      </c>
      <c r="L877" s="270">
        <v>163.06</v>
      </c>
      <c r="M877" s="270">
        <f t="shared" si="194"/>
        <v>163.06</v>
      </c>
      <c r="N877" s="270">
        <f t="shared" si="198"/>
        <v>163.05549999999999</v>
      </c>
      <c r="O877" s="249"/>
      <c r="P877" s="249"/>
      <c r="Q877" s="49">
        <v>2813930006</v>
      </c>
      <c r="R877" s="49" t="s">
        <v>1526</v>
      </c>
      <c r="S877" s="49">
        <f t="shared" si="193"/>
        <v>28.13</v>
      </c>
      <c r="T877" s="324">
        <v>28.62</v>
      </c>
      <c r="U877" s="353"/>
      <c r="X877" s="49">
        <v>2813930006</v>
      </c>
      <c r="Y877" s="49" t="s">
        <v>1526</v>
      </c>
      <c r="Z877" s="324">
        <v>28.62</v>
      </c>
      <c r="AB877">
        <v>2813920003</v>
      </c>
      <c r="AC877" t="s">
        <v>1961</v>
      </c>
      <c r="AD877" s="325">
        <v>186.04</v>
      </c>
    </row>
    <row r="878" spans="2:30">
      <c r="B878" s="210">
        <v>2812602220</v>
      </c>
      <c r="E878" s="211">
        <f t="shared" si="196"/>
        <v>304.55</v>
      </c>
      <c r="F878" s="389">
        <v>258.87</v>
      </c>
      <c r="G878" s="216" t="s">
        <v>916</v>
      </c>
      <c r="J878" s="49">
        <f t="shared" si="195"/>
        <v>2812602220</v>
      </c>
      <c r="K878" s="212">
        <f t="shared" si="197"/>
        <v>304.55</v>
      </c>
      <c r="L878" s="270">
        <v>258.87</v>
      </c>
      <c r="M878" s="270">
        <f t="shared" si="194"/>
        <v>258.87</v>
      </c>
      <c r="N878" s="270">
        <f t="shared" si="198"/>
        <v>258.86750000000001</v>
      </c>
      <c r="O878" s="249"/>
      <c r="P878" s="249"/>
      <c r="Q878" s="49">
        <v>2813930007</v>
      </c>
      <c r="R878" s="49" t="s">
        <v>1527</v>
      </c>
      <c r="S878" s="49">
        <f t="shared" si="193"/>
        <v>25.13</v>
      </c>
      <c r="T878" s="324">
        <v>25.58</v>
      </c>
      <c r="U878" s="353"/>
      <c r="X878" s="49">
        <v>2813930007</v>
      </c>
      <c r="Y878" s="49" t="s">
        <v>1527</v>
      </c>
      <c r="Z878" s="324">
        <v>25.58</v>
      </c>
      <c r="AB878">
        <v>2813920004</v>
      </c>
      <c r="AC878" t="s">
        <v>1962</v>
      </c>
      <c r="AD878" s="325">
        <v>198.07</v>
      </c>
    </row>
    <row r="879" spans="2:30">
      <c r="B879" s="210">
        <v>2812605100</v>
      </c>
      <c r="E879" s="211">
        <f t="shared" si="196"/>
        <v>1247.45</v>
      </c>
      <c r="F879" s="389">
        <v>1060.33</v>
      </c>
      <c r="G879" s="216" t="s">
        <v>918</v>
      </c>
      <c r="J879" s="49">
        <f t="shared" si="195"/>
        <v>2812605100</v>
      </c>
      <c r="K879" s="212">
        <f t="shared" si="197"/>
        <v>1247.45</v>
      </c>
      <c r="L879" s="270">
        <v>1060.33</v>
      </c>
      <c r="M879" s="270">
        <f t="shared" si="194"/>
        <v>1060.33</v>
      </c>
      <c r="N879" s="270">
        <f t="shared" si="198"/>
        <v>1060.3325</v>
      </c>
      <c r="O879" s="249"/>
      <c r="P879" s="249"/>
      <c r="Q879" s="49">
        <v>2813930008</v>
      </c>
      <c r="R879" s="49" t="s">
        <v>1528</v>
      </c>
      <c r="S879" s="49">
        <f t="shared" si="193"/>
        <v>35.67</v>
      </c>
      <c r="T879" s="324">
        <v>36.299999999999997</v>
      </c>
      <c r="U879" s="353"/>
      <c r="X879" s="49">
        <v>2813930008</v>
      </c>
      <c r="Y879" s="49" t="s">
        <v>1528</v>
      </c>
      <c r="Z879" s="324">
        <v>36.299999999999997</v>
      </c>
      <c r="AB879">
        <v>2813920005</v>
      </c>
      <c r="AC879" t="s">
        <v>1963</v>
      </c>
      <c r="AD879" s="325">
        <v>187.92</v>
      </c>
    </row>
    <row r="880" spans="2:30">
      <c r="B880" s="210">
        <v>2812606510</v>
      </c>
      <c r="E880" s="211">
        <f t="shared" si="196"/>
        <v>286.07</v>
      </c>
      <c r="F880" s="389">
        <v>243.16</v>
      </c>
      <c r="G880" s="216" t="s">
        <v>919</v>
      </c>
      <c r="J880" s="49">
        <f t="shared" si="195"/>
        <v>2812606510</v>
      </c>
      <c r="K880" s="212">
        <f t="shared" si="197"/>
        <v>286.07</v>
      </c>
      <c r="L880" s="270">
        <v>243.16</v>
      </c>
      <c r="M880" s="270">
        <f t="shared" si="194"/>
        <v>243.16</v>
      </c>
      <c r="N880" s="270">
        <f t="shared" si="198"/>
        <v>243.15949999999998</v>
      </c>
      <c r="O880" s="249"/>
      <c r="P880" s="249"/>
      <c r="Q880" s="49">
        <v>2813930009</v>
      </c>
      <c r="R880" s="49" t="s">
        <v>1529</v>
      </c>
      <c r="S880" s="49">
        <f t="shared" si="193"/>
        <v>43.96</v>
      </c>
      <c r="T880" s="324">
        <v>44.74</v>
      </c>
      <c r="U880" s="353"/>
      <c r="X880" s="49">
        <v>2813930009</v>
      </c>
      <c r="Y880" s="49" t="s">
        <v>1529</v>
      </c>
      <c r="Z880" s="324">
        <v>44.74</v>
      </c>
      <c r="AB880">
        <v>2813920006</v>
      </c>
      <c r="AC880" t="s">
        <v>1964</v>
      </c>
      <c r="AD880" s="325">
        <v>199.99</v>
      </c>
    </row>
    <row r="881" spans="2:30">
      <c r="B881" s="210">
        <v>2812610900</v>
      </c>
      <c r="E881" s="211">
        <f t="shared" si="196"/>
        <v>372.84</v>
      </c>
      <c r="F881" s="389">
        <v>316.91000000000003</v>
      </c>
      <c r="G881" s="216" t="s">
        <v>920</v>
      </c>
      <c r="J881" s="49">
        <f t="shared" si="195"/>
        <v>2812610900</v>
      </c>
      <c r="K881" s="212">
        <f t="shared" si="197"/>
        <v>372.84</v>
      </c>
      <c r="L881" s="270">
        <v>316.91000000000003</v>
      </c>
      <c r="M881" s="270">
        <f t="shared" si="194"/>
        <v>316.91000000000003</v>
      </c>
      <c r="N881" s="270">
        <f t="shared" si="198"/>
        <v>316.91399999999999</v>
      </c>
      <c r="O881" s="249"/>
      <c r="P881" s="249"/>
      <c r="Q881" s="49">
        <v>2813930010</v>
      </c>
      <c r="R881" s="49" t="s">
        <v>1530</v>
      </c>
      <c r="S881" s="49">
        <f t="shared" si="193"/>
        <v>41.4</v>
      </c>
      <c r="T881" s="324">
        <v>42.14</v>
      </c>
      <c r="U881" s="353"/>
      <c r="X881" s="49">
        <v>2813930010</v>
      </c>
      <c r="Y881" s="49" t="s">
        <v>1530</v>
      </c>
      <c r="Z881" s="324">
        <v>42.14</v>
      </c>
      <c r="AB881">
        <v>2813920007</v>
      </c>
      <c r="AC881" t="s">
        <v>1965</v>
      </c>
      <c r="AD881" s="325">
        <v>38.840000000000003</v>
      </c>
    </row>
    <row r="882" spans="2:30">
      <c r="B882" s="210">
        <v>2812612220</v>
      </c>
      <c r="E882" s="211">
        <f t="shared" si="196"/>
        <v>583.66999999999996</v>
      </c>
      <c r="F882" s="389">
        <v>496.12</v>
      </c>
      <c r="G882" s="216" t="s">
        <v>921</v>
      </c>
      <c r="J882" s="49">
        <f t="shared" si="195"/>
        <v>2812612220</v>
      </c>
      <c r="K882" s="212">
        <f t="shared" si="197"/>
        <v>583.66999999999996</v>
      </c>
      <c r="L882" s="270">
        <v>496.12</v>
      </c>
      <c r="M882" s="270">
        <f t="shared" si="194"/>
        <v>496.12</v>
      </c>
      <c r="N882" s="270">
        <f t="shared" si="198"/>
        <v>496.11949999999996</v>
      </c>
      <c r="O882" s="249"/>
      <c r="P882" s="249"/>
      <c r="Q882" s="49">
        <v>2813930011</v>
      </c>
      <c r="R882" s="49" t="s">
        <v>1531</v>
      </c>
      <c r="S882" s="49">
        <f t="shared" si="193"/>
        <v>23.04</v>
      </c>
      <c r="T882" s="324">
        <v>23.45</v>
      </c>
      <c r="U882" s="353"/>
      <c r="X882" s="49">
        <v>2813930011</v>
      </c>
      <c r="Y882" s="49" t="s">
        <v>1531</v>
      </c>
      <c r="Z882" s="324">
        <v>23.45</v>
      </c>
      <c r="AB882">
        <v>2813920008</v>
      </c>
      <c r="AC882" t="s">
        <v>1966</v>
      </c>
      <c r="AD882" s="325">
        <v>58.76</v>
      </c>
    </row>
    <row r="883" spans="2:30">
      <c r="B883" s="210">
        <v>2812615400</v>
      </c>
      <c r="E883" s="211">
        <f t="shared" si="196"/>
        <v>587.27</v>
      </c>
      <c r="F883" s="389">
        <v>499.18</v>
      </c>
      <c r="G883" s="216" t="s">
        <v>922</v>
      </c>
      <c r="J883" s="49">
        <f t="shared" si="195"/>
        <v>2812615400</v>
      </c>
      <c r="K883" s="212">
        <f t="shared" si="197"/>
        <v>587.27</v>
      </c>
      <c r="L883" s="270">
        <v>499.18</v>
      </c>
      <c r="M883" s="270">
        <f t="shared" si="194"/>
        <v>499.18</v>
      </c>
      <c r="N883" s="270">
        <f t="shared" si="198"/>
        <v>499.17949999999996</v>
      </c>
      <c r="O883" s="249"/>
      <c r="P883" s="249"/>
      <c r="Q883" s="49">
        <v>2813930012</v>
      </c>
      <c r="R883" s="49" t="s">
        <v>1532</v>
      </c>
      <c r="S883" s="49">
        <f t="shared" si="193"/>
        <v>30.86</v>
      </c>
      <c r="T883" s="324">
        <v>31.41</v>
      </c>
      <c r="U883" s="353"/>
      <c r="X883" s="49">
        <v>2813930012</v>
      </c>
      <c r="Y883" s="49" t="s">
        <v>1532</v>
      </c>
      <c r="Z883" s="324">
        <v>31.41</v>
      </c>
      <c r="AB883">
        <v>2813920009</v>
      </c>
      <c r="AC883" t="s">
        <v>1967</v>
      </c>
      <c r="AD883" s="325">
        <v>62.18</v>
      </c>
    </row>
    <row r="884" spans="2:30">
      <c r="B884" s="210">
        <v>2812631000</v>
      </c>
      <c r="E884" s="211">
        <f t="shared" si="196"/>
        <v>210.86</v>
      </c>
      <c r="F884" s="389">
        <v>179.23</v>
      </c>
      <c r="G884" s="216" t="s">
        <v>923</v>
      </c>
      <c r="J884" s="49">
        <f t="shared" si="195"/>
        <v>2812631000</v>
      </c>
      <c r="K884" s="212">
        <f t="shared" si="197"/>
        <v>210.86</v>
      </c>
      <c r="L884" s="270">
        <v>179.23</v>
      </c>
      <c r="M884" s="270">
        <f t="shared" si="194"/>
        <v>179.23</v>
      </c>
      <c r="N884" s="270">
        <f t="shared" si="198"/>
        <v>179.23099999999999</v>
      </c>
      <c r="O884" s="249"/>
      <c r="P884" s="249"/>
      <c r="Q884" s="49">
        <v>2813930013</v>
      </c>
      <c r="R884" s="49" t="s">
        <v>1533</v>
      </c>
      <c r="S884" s="49">
        <f t="shared" si="193"/>
        <v>32.04</v>
      </c>
      <c r="T884" s="324">
        <v>32.6</v>
      </c>
      <c r="U884" s="353"/>
      <c r="X884" s="49">
        <v>2813930013</v>
      </c>
      <c r="Y884" s="49" t="s">
        <v>1533</v>
      </c>
      <c r="Z884" s="324">
        <v>32.6</v>
      </c>
      <c r="AB884">
        <v>2813920010</v>
      </c>
      <c r="AC884" t="s">
        <v>1968</v>
      </c>
      <c r="AD884" s="325">
        <v>136.62</v>
      </c>
    </row>
    <row r="885" spans="2:30">
      <c r="B885" s="210">
        <v>2812650700</v>
      </c>
      <c r="E885" s="211">
        <f t="shared" si="196"/>
        <v>407.46</v>
      </c>
      <c r="F885" s="389">
        <v>346.34</v>
      </c>
      <c r="G885" s="216" t="s">
        <v>924</v>
      </c>
      <c r="J885" s="49">
        <f t="shared" si="195"/>
        <v>2812650700</v>
      </c>
      <c r="K885" s="212">
        <f t="shared" si="197"/>
        <v>407.46</v>
      </c>
      <c r="L885" s="270">
        <v>346.34</v>
      </c>
      <c r="M885" s="270">
        <f t="shared" si="194"/>
        <v>346.34</v>
      </c>
      <c r="N885" s="270">
        <f t="shared" si="198"/>
        <v>346.34099999999995</v>
      </c>
      <c r="O885" s="249"/>
      <c r="P885" s="249"/>
      <c r="Q885" s="49">
        <v>2813930014</v>
      </c>
      <c r="R885" s="49" t="s">
        <v>1534</v>
      </c>
      <c r="S885" s="49">
        <f t="shared" si="193"/>
        <v>45.78</v>
      </c>
      <c r="T885" s="324">
        <v>46.59</v>
      </c>
      <c r="U885" s="353"/>
      <c r="X885" s="49">
        <v>2813930014</v>
      </c>
      <c r="Y885" s="49" t="s">
        <v>1534</v>
      </c>
      <c r="Z885" s="324">
        <v>46.59</v>
      </c>
      <c r="AB885">
        <v>2813920011</v>
      </c>
      <c r="AC885" t="s">
        <v>1969</v>
      </c>
      <c r="AD885" s="325">
        <v>162.69999999999999</v>
      </c>
    </row>
    <row r="886" spans="2:30">
      <c r="B886" s="210">
        <v>2812652100</v>
      </c>
      <c r="E886" s="211">
        <f t="shared" si="196"/>
        <v>150.38999999999999</v>
      </c>
      <c r="F886" s="389">
        <v>127.83</v>
      </c>
      <c r="G886" s="216" t="s">
        <v>925</v>
      </c>
      <c r="J886" s="49">
        <f t="shared" si="195"/>
        <v>2812652100</v>
      </c>
      <c r="K886" s="212">
        <f t="shared" si="197"/>
        <v>150.38999999999999</v>
      </c>
      <c r="L886" s="270">
        <v>127.83</v>
      </c>
      <c r="M886" s="270">
        <f t="shared" si="194"/>
        <v>127.83</v>
      </c>
      <c r="N886" s="270">
        <f t="shared" si="198"/>
        <v>127.83149999999999</v>
      </c>
      <c r="O886" s="249"/>
      <c r="P886" s="249"/>
      <c r="Q886" s="49">
        <v>2813930015</v>
      </c>
      <c r="R886" s="49" t="s">
        <v>1535</v>
      </c>
      <c r="S886" s="49">
        <f t="shared" si="193"/>
        <v>31.43</v>
      </c>
      <c r="T886" s="324">
        <v>31.98</v>
      </c>
      <c r="U886" s="353"/>
      <c r="X886" s="49">
        <v>2813930015</v>
      </c>
      <c r="Y886" s="49" t="s">
        <v>1535</v>
      </c>
      <c r="Z886" s="324">
        <v>31.98</v>
      </c>
      <c r="AB886">
        <v>2813920012</v>
      </c>
      <c r="AC886" t="s">
        <v>1970</v>
      </c>
      <c r="AD886" s="325">
        <v>141.09</v>
      </c>
    </row>
    <row r="887" spans="2:30">
      <c r="B887" s="210">
        <v>2812652100</v>
      </c>
      <c r="E887" s="211">
        <f t="shared" si="196"/>
        <v>150.38999999999999</v>
      </c>
      <c r="F887" s="389">
        <v>127.83</v>
      </c>
      <c r="G887" s="216" t="s">
        <v>925</v>
      </c>
      <c r="J887" s="49">
        <f t="shared" si="195"/>
        <v>2812652100</v>
      </c>
      <c r="K887" s="212">
        <f t="shared" si="197"/>
        <v>150.38999999999999</v>
      </c>
      <c r="L887" s="270">
        <v>127.83</v>
      </c>
      <c r="M887" s="270">
        <f t="shared" si="194"/>
        <v>127.83</v>
      </c>
      <c r="N887" s="270">
        <f t="shared" si="198"/>
        <v>127.83149999999999</v>
      </c>
      <c r="O887" s="249"/>
      <c r="P887" s="249"/>
      <c r="Q887" s="49">
        <v>2813930016</v>
      </c>
      <c r="R887" s="49" t="s">
        <v>1536</v>
      </c>
      <c r="S887" s="49">
        <f t="shared" si="193"/>
        <v>66.72</v>
      </c>
      <c r="T887" s="324">
        <v>67.900000000000006</v>
      </c>
      <c r="U887" s="353"/>
      <c r="X887" s="49">
        <v>2813930016</v>
      </c>
      <c r="Y887" s="49" t="s">
        <v>1536</v>
      </c>
      <c r="Z887" s="324">
        <v>67.900000000000006</v>
      </c>
      <c r="AB887">
        <v>2813920013</v>
      </c>
      <c r="AC887" t="s">
        <v>1971</v>
      </c>
      <c r="AD887" s="325">
        <v>169.74</v>
      </c>
    </row>
    <row r="888" spans="2:30">
      <c r="B888" s="210">
        <v>2812661800</v>
      </c>
      <c r="E888" s="211">
        <f t="shared" si="196"/>
        <v>428.76</v>
      </c>
      <c r="F888" s="389">
        <v>364.45</v>
      </c>
      <c r="G888" s="216" t="s">
        <v>926</v>
      </c>
      <c r="J888" s="49">
        <f t="shared" si="195"/>
        <v>2812661800</v>
      </c>
      <c r="K888" s="212">
        <f t="shared" si="197"/>
        <v>428.76</v>
      </c>
      <c r="L888" s="270">
        <v>364.45</v>
      </c>
      <c r="M888" s="270">
        <f t="shared" si="194"/>
        <v>364.45</v>
      </c>
      <c r="N888" s="270">
        <f t="shared" si="198"/>
        <v>364.44599999999997</v>
      </c>
      <c r="O888" s="249"/>
      <c r="P888" s="249"/>
      <c r="Q888" s="49">
        <v>2813930017</v>
      </c>
      <c r="R888" s="49" t="s">
        <v>1537</v>
      </c>
      <c r="S888" s="49">
        <f t="shared" si="193"/>
        <v>45.57</v>
      </c>
      <c r="T888" s="324">
        <v>46.38</v>
      </c>
      <c r="U888" s="353"/>
      <c r="X888" s="49">
        <v>2813930017</v>
      </c>
      <c r="Y888" s="49" t="s">
        <v>1537</v>
      </c>
      <c r="Z888" s="324">
        <v>46.38</v>
      </c>
      <c r="AB888">
        <v>2813920014</v>
      </c>
      <c r="AC888" t="s">
        <v>1972</v>
      </c>
      <c r="AD888" s="325">
        <v>77.099999999999994</v>
      </c>
    </row>
    <row r="889" spans="2:30">
      <c r="B889" s="210">
        <v>2812700000</v>
      </c>
      <c r="E889" s="211">
        <f t="shared" si="196"/>
        <v>400.9</v>
      </c>
      <c r="F889" s="389">
        <v>340.77</v>
      </c>
      <c r="G889" s="216" t="s">
        <v>927</v>
      </c>
      <c r="J889" s="49">
        <f t="shared" si="195"/>
        <v>2812700000</v>
      </c>
      <c r="K889" s="212">
        <f t="shared" si="197"/>
        <v>400.9</v>
      </c>
      <c r="L889" s="270">
        <v>340.77</v>
      </c>
      <c r="M889" s="270">
        <f t="shared" si="194"/>
        <v>340.77</v>
      </c>
      <c r="N889" s="270">
        <f t="shared" si="198"/>
        <v>340.76499999999999</v>
      </c>
      <c r="O889" s="249"/>
      <c r="P889" s="249"/>
      <c r="Q889" s="49">
        <v>2813930018</v>
      </c>
      <c r="R889" s="49" t="s">
        <v>1538</v>
      </c>
      <c r="S889" s="49">
        <f t="shared" si="193"/>
        <v>92.38</v>
      </c>
      <c r="T889" s="324">
        <v>94.01</v>
      </c>
      <c r="U889" s="353"/>
      <c r="X889" s="49">
        <v>2813930018</v>
      </c>
      <c r="Y889" s="49" t="s">
        <v>1538</v>
      </c>
      <c r="Z889" s="324">
        <v>94.01</v>
      </c>
      <c r="AB889">
        <v>2813920015</v>
      </c>
      <c r="AC889" t="s">
        <v>1973</v>
      </c>
      <c r="AD889" s="325">
        <v>103.29</v>
      </c>
    </row>
    <row r="890" spans="2:30">
      <c r="B890" s="210">
        <v>2812700200</v>
      </c>
      <c r="E890" s="211">
        <f t="shared" si="196"/>
        <v>224.1</v>
      </c>
      <c r="F890" s="389">
        <v>190.49</v>
      </c>
      <c r="G890" s="216" t="s">
        <v>928</v>
      </c>
      <c r="J890" s="49">
        <f t="shared" si="195"/>
        <v>2812700200</v>
      </c>
      <c r="K890" s="212">
        <f t="shared" si="197"/>
        <v>224.1</v>
      </c>
      <c r="L890" s="270">
        <v>190.49</v>
      </c>
      <c r="M890" s="270">
        <f t="shared" si="194"/>
        <v>190.49</v>
      </c>
      <c r="N890" s="270">
        <f t="shared" si="198"/>
        <v>190.48499999999999</v>
      </c>
      <c r="O890" s="249"/>
      <c r="P890" s="249"/>
      <c r="Q890" s="49">
        <v>2813930019</v>
      </c>
      <c r="R890" s="49" t="s">
        <v>1539</v>
      </c>
      <c r="S890" s="49">
        <f t="shared" si="193"/>
        <v>63.54</v>
      </c>
      <c r="T890" s="324">
        <v>64.66</v>
      </c>
      <c r="U890" s="353"/>
      <c r="X890" s="49">
        <v>2813930019</v>
      </c>
      <c r="Y890" s="49" t="s">
        <v>1539</v>
      </c>
      <c r="Z890" s="324">
        <v>64.66</v>
      </c>
      <c r="AB890">
        <v>2813920016</v>
      </c>
      <c r="AC890" t="s">
        <v>1974</v>
      </c>
      <c r="AD890" s="325">
        <v>103.29</v>
      </c>
    </row>
    <row r="891" spans="2:30">
      <c r="B891" s="210">
        <v>2812700300</v>
      </c>
      <c r="E891" s="211">
        <f t="shared" si="196"/>
        <v>277.77999999999997</v>
      </c>
      <c r="F891" s="389">
        <v>236.11</v>
      </c>
      <c r="G891" s="216" t="s">
        <v>929</v>
      </c>
      <c r="J891" s="49">
        <f t="shared" si="195"/>
        <v>2812700300</v>
      </c>
      <c r="K891" s="212">
        <f t="shared" si="197"/>
        <v>277.77999999999997</v>
      </c>
      <c r="L891" s="270">
        <v>236.11</v>
      </c>
      <c r="M891" s="270">
        <f t="shared" si="194"/>
        <v>236.11</v>
      </c>
      <c r="N891" s="270">
        <f t="shared" si="198"/>
        <v>236.11299999999997</v>
      </c>
      <c r="O891" s="249"/>
      <c r="P891" s="249"/>
      <c r="Q891" s="49">
        <v>2813930020</v>
      </c>
      <c r="R891" s="49" t="s">
        <v>1540</v>
      </c>
      <c r="S891" s="49">
        <f t="shared" si="193"/>
        <v>126.32</v>
      </c>
      <c r="T891" s="324">
        <v>128.56</v>
      </c>
      <c r="U891" s="353"/>
      <c r="X891" s="49">
        <v>2813930020</v>
      </c>
      <c r="Y891" s="49" t="s">
        <v>1540</v>
      </c>
      <c r="Z891" s="324">
        <v>128.56</v>
      </c>
      <c r="AB891">
        <v>2813920017</v>
      </c>
      <c r="AC891" t="s">
        <v>1975</v>
      </c>
      <c r="AD891" s="325">
        <v>177.16</v>
      </c>
    </row>
    <row r="892" spans="2:30">
      <c r="B892" s="210">
        <v>2812700400</v>
      </c>
      <c r="E892" s="211">
        <f t="shared" si="196"/>
        <v>268.12</v>
      </c>
      <c r="F892" s="389">
        <v>227.9</v>
      </c>
      <c r="G892" s="216" t="s">
        <v>930</v>
      </c>
      <c r="J892" s="49">
        <f t="shared" si="195"/>
        <v>2812700400</v>
      </c>
      <c r="K892" s="212">
        <f t="shared" si="197"/>
        <v>268.12</v>
      </c>
      <c r="L892" s="270">
        <v>227.9</v>
      </c>
      <c r="M892" s="270">
        <f t="shared" si="194"/>
        <v>227.9</v>
      </c>
      <c r="N892" s="270">
        <f t="shared" si="198"/>
        <v>227.90199999999999</v>
      </c>
      <c r="O892" s="249"/>
      <c r="P892" s="249"/>
      <c r="Q892" s="49">
        <v>2813930021</v>
      </c>
      <c r="R892" s="49" t="s">
        <v>1541</v>
      </c>
      <c r="S892" s="49">
        <f t="shared" si="193"/>
        <v>56.93</v>
      </c>
      <c r="T892" s="324">
        <v>57.94</v>
      </c>
      <c r="U892" s="353"/>
      <c r="X892" s="49">
        <v>2813930021</v>
      </c>
      <c r="Y892" s="49" t="s">
        <v>1541</v>
      </c>
      <c r="Z892" s="324">
        <v>57.94</v>
      </c>
      <c r="AB892">
        <v>2813920018</v>
      </c>
      <c r="AC892" t="s">
        <v>1976</v>
      </c>
      <c r="AD892" s="325">
        <v>188.68</v>
      </c>
    </row>
    <row r="893" spans="2:30">
      <c r="B893" s="210">
        <v>2812700500</v>
      </c>
      <c r="E893" s="211">
        <f t="shared" si="196"/>
        <v>454.35</v>
      </c>
      <c r="F893" s="389">
        <v>386.2</v>
      </c>
      <c r="G893" s="216" t="s">
        <v>931</v>
      </c>
      <c r="J893" s="49">
        <f t="shared" si="195"/>
        <v>2812700500</v>
      </c>
      <c r="K893" s="212">
        <f t="shared" si="197"/>
        <v>454.35</v>
      </c>
      <c r="L893" s="270">
        <v>386.2</v>
      </c>
      <c r="M893" s="270">
        <f t="shared" si="194"/>
        <v>386.2</v>
      </c>
      <c r="N893" s="270">
        <f t="shared" si="198"/>
        <v>386.19749999999999</v>
      </c>
      <c r="O893" s="249"/>
      <c r="P893" s="249"/>
      <c r="Q893" s="49">
        <v>2813930022</v>
      </c>
      <c r="R893" s="49" t="s">
        <v>1542</v>
      </c>
      <c r="S893" s="49">
        <f t="shared" si="193"/>
        <v>36.79</v>
      </c>
      <c r="T893" s="324">
        <v>37.44</v>
      </c>
      <c r="U893" s="353"/>
      <c r="X893" s="49">
        <v>2813930022</v>
      </c>
      <c r="Y893" s="49" t="s">
        <v>1542</v>
      </c>
      <c r="Z893" s="324">
        <v>37.44</v>
      </c>
      <c r="AB893">
        <v>2813920019</v>
      </c>
      <c r="AC893" t="s">
        <v>1977</v>
      </c>
      <c r="AD893" s="325">
        <v>177.16</v>
      </c>
    </row>
    <row r="894" spans="2:30">
      <c r="B894" s="210">
        <v>2812700600</v>
      </c>
      <c r="E894" s="211">
        <f t="shared" si="196"/>
        <v>224.1</v>
      </c>
      <c r="F894" s="389">
        <v>190.49</v>
      </c>
      <c r="G894" s="216" t="s">
        <v>932</v>
      </c>
      <c r="J894" s="49">
        <f t="shared" si="195"/>
        <v>2812700600</v>
      </c>
      <c r="K894" s="212">
        <f t="shared" si="197"/>
        <v>224.1</v>
      </c>
      <c r="L894" s="270">
        <v>190.49</v>
      </c>
      <c r="M894" s="270">
        <f t="shared" si="194"/>
        <v>190.49</v>
      </c>
      <c r="N894" s="270">
        <f t="shared" si="198"/>
        <v>190.48499999999999</v>
      </c>
      <c r="O894" s="249"/>
      <c r="P894" s="249"/>
      <c r="Q894" s="49">
        <v>2813930023</v>
      </c>
      <c r="R894" s="49" t="s">
        <v>1543</v>
      </c>
      <c r="S894" s="49">
        <f t="shared" si="193"/>
        <v>75.900000000000006</v>
      </c>
      <c r="T894" s="324">
        <v>77.25</v>
      </c>
      <c r="U894" s="353"/>
      <c r="X894" s="49">
        <v>2813930023</v>
      </c>
      <c r="Y894" s="49" t="s">
        <v>1543</v>
      </c>
      <c r="Z894" s="324">
        <v>77.25</v>
      </c>
      <c r="AB894">
        <v>2813920020</v>
      </c>
      <c r="AC894" t="s">
        <v>1978</v>
      </c>
      <c r="AD894" s="325">
        <v>189.12</v>
      </c>
    </row>
    <row r="895" spans="2:30">
      <c r="B895" s="210">
        <v>2812702220</v>
      </c>
      <c r="E895" s="211">
        <f t="shared" si="196"/>
        <v>332.32</v>
      </c>
      <c r="F895" s="389">
        <v>282.47000000000003</v>
      </c>
      <c r="G895" s="216" t="s">
        <v>933</v>
      </c>
      <c r="J895" s="49">
        <f t="shared" si="195"/>
        <v>2812702220</v>
      </c>
      <c r="K895" s="212">
        <f t="shared" si="197"/>
        <v>332.32</v>
      </c>
      <c r="L895" s="270">
        <v>282.47000000000003</v>
      </c>
      <c r="M895" s="270">
        <f t="shared" si="194"/>
        <v>282.47000000000003</v>
      </c>
      <c r="N895" s="270">
        <f t="shared" si="198"/>
        <v>282.47199999999998</v>
      </c>
      <c r="O895" s="249"/>
      <c r="P895" s="249"/>
      <c r="Q895" s="49">
        <v>2813930024</v>
      </c>
      <c r="R895" s="49" t="s">
        <v>1544</v>
      </c>
      <c r="S895" s="49">
        <f t="shared" si="193"/>
        <v>61.13</v>
      </c>
      <c r="T895" s="324">
        <v>62.21</v>
      </c>
      <c r="U895" s="353"/>
      <c r="X895" s="49">
        <v>2813930024</v>
      </c>
      <c r="Y895" s="49" t="s">
        <v>1544</v>
      </c>
      <c r="Z895" s="324">
        <v>62.21</v>
      </c>
      <c r="AB895">
        <v>2813920021</v>
      </c>
      <c r="AC895" t="s">
        <v>1979</v>
      </c>
      <c r="AD895" s="325">
        <v>52.22</v>
      </c>
    </row>
    <row r="896" spans="2:30">
      <c r="B896" s="210">
        <v>2812705100</v>
      </c>
      <c r="E896" s="211">
        <f t="shared" si="196"/>
        <v>1622.42</v>
      </c>
      <c r="F896" s="389">
        <v>1379.06</v>
      </c>
      <c r="G896" s="216" t="s">
        <v>935</v>
      </c>
      <c r="J896" s="49">
        <f t="shared" si="195"/>
        <v>2812705100</v>
      </c>
      <c r="K896" s="212">
        <f t="shared" si="197"/>
        <v>1622.42</v>
      </c>
      <c r="L896" s="270">
        <v>1379.06</v>
      </c>
      <c r="M896" s="270">
        <f t="shared" si="194"/>
        <v>1379.06</v>
      </c>
      <c r="N896" s="270">
        <f t="shared" si="198"/>
        <v>1379.057</v>
      </c>
      <c r="O896" s="249"/>
      <c r="P896" s="249"/>
      <c r="Q896" s="49">
        <v>2813930025</v>
      </c>
      <c r="R896" s="49" t="s">
        <v>1545</v>
      </c>
      <c r="S896" s="49">
        <f t="shared" si="193"/>
        <v>121.62</v>
      </c>
      <c r="T896" s="324">
        <v>123.77</v>
      </c>
      <c r="U896" s="353"/>
      <c r="X896" s="49">
        <v>2813930025</v>
      </c>
      <c r="Y896" s="49" t="s">
        <v>1545</v>
      </c>
      <c r="Z896" s="324">
        <v>123.77</v>
      </c>
      <c r="AB896">
        <v>2813920022</v>
      </c>
      <c r="AC896" t="s">
        <v>1980</v>
      </c>
      <c r="AD896" s="325">
        <v>67.78</v>
      </c>
    </row>
    <row r="897" spans="2:30">
      <c r="B897" s="210">
        <v>2812705400</v>
      </c>
      <c r="E897" s="211">
        <f t="shared" si="196"/>
        <v>491.06</v>
      </c>
      <c r="F897" s="389">
        <v>417.4</v>
      </c>
      <c r="G897" s="216" t="s">
        <v>936</v>
      </c>
      <c r="J897" s="49">
        <f t="shared" ref="J897:J920" si="199">B897*$K$13</f>
        <v>2812705400</v>
      </c>
      <c r="K897" s="212">
        <f t="shared" si="197"/>
        <v>491.06</v>
      </c>
      <c r="L897" s="270">
        <v>417.4</v>
      </c>
      <c r="M897" s="270">
        <f t="shared" si="194"/>
        <v>417.4</v>
      </c>
      <c r="N897" s="270">
        <f t="shared" si="198"/>
        <v>417.40100000000001</v>
      </c>
      <c r="O897" s="249"/>
      <c r="P897" s="249"/>
      <c r="Q897" s="49">
        <v>2813930026</v>
      </c>
      <c r="R897" s="49" t="s">
        <v>1546</v>
      </c>
      <c r="S897" s="49">
        <f t="shared" si="193"/>
        <v>86.67</v>
      </c>
      <c r="T897" s="324">
        <v>88.2</v>
      </c>
      <c r="U897" s="353"/>
      <c r="X897" s="49">
        <v>2813930026</v>
      </c>
      <c r="Y897" s="49" t="s">
        <v>1546</v>
      </c>
      <c r="Z897" s="324">
        <v>88.2</v>
      </c>
      <c r="AB897">
        <v>2813920023</v>
      </c>
      <c r="AC897" t="s">
        <v>1981</v>
      </c>
      <c r="AD897" s="325">
        <v>66.39</v>
      </c>
    </row>
    <row r="898" spans="2:30">
      <c r="B898" s="210">
        <v>2812706510</v>
      </c>
      <c r="E898" s="211">
        <f t="shared" ref="E898:E920" si="200">VLOOKUP(B898,$Q$14:$U$1164,3,FALSE)</f>
        <v>375.57</v>
      </c>
      <c r="F898" s="389">
        <v>319.23</v>
      </c>
      <c r="G898" s="216" t="s">
        <v>937</v>
      </c>
      <c r="J898" s="49">
        <f t="shared" si="199"/>
        <v>2812706510</v>
      </c>
      <c r="K898" s="212">
        <f t="shared" ref="K898:K920" si="201">VLOOKUP(J898,$Q$14:$U$1164,3,FALSE)</f>
        <v>375.57</v>
      </c>
      <c r="L898" s="270">
        <v>319.23</v>
      </c>
      <c r="M898" s="270">
        <f t="shared" si="194"/>
        <v>319.23</v>
      </c>
      <c r="N898" s="270">
        <f t="shared" ref="N898:N920" si="202">K898*$N$13</f>
        <v>319.23449999999997</v>
      </c>
      <c r="O898" s="249"/>
      <c r="P898" s="249"/>
      <c r="Q898" s="49">
        <v>2813930027</v>
      </c>
      <c r="R898" s="49" t="s">
        <v>1547</v>
      </c>
      <c r="S898" s="49">
        <f t="shared" si="193"/>
        <v>172.71</v>
      </c>
      <c r="T898" s="324">
        <v>175.77</v>
      </c>
      <c r="U898" s="353"/>
      <c r="X898" s="49">
        <v>2813930027</v>
      </c>
      <c r="Y898" s="49" t="s">
        <v>1547</v>
      </c>
      <c r="Z898" s="324">
        <v>175.77</v>
      </c>
      <c r="AB898">
        <v>2813920024</v>
      </c>
      <c r="AC898" t="s">
        <v>1982</v>
      </c>
      <c r="AD898" s="325">
        <v>176.33</v>
      </c>
    </row>
    <row r="899" spans="2:30">
      <c r="B899" s="210">
        <v>2812710900</v>
      </c>
      <c r="E899" s="211">
        <f t="shared" si="200"/>
        <v>435.51</v>
      </c>
      <c r="F899" s="389">
        <v>370.18</v>
      </c>
      <c r="G899" s="216" t="s">
        <v>938</v>
      </c>
      <c r="J899" s="49">
        <f t="shared" si="199"/>
        <v>2812710900</v>
      </c>
      <c r="K899" s="212">
        <f t="shared" si="201"/>
        <v>435.51</v>
      </c>
      <c r="L899" s="270">
        <v>370.18</v>
      </c>
      <c r="M899" s="270">
        <f t="shared" si="194"/>
        <v>370.18</v>
      </c>
      <c r="N899" s="270">
        <f t="shared" si="202"/>
        <v>370.18349999999998</v>
      </c>
      <c r="O899" s="249"/>
      <c r="P899" s="249"/>
      <c r="Q899" s="49">
        <v>2813930028</v>
      </c>
      <c r="R899" s="49" t="s">
        <v>1548</v>
      </c>
      <c r="S899" s="49">
        <f t="shared" si="193"/>
        <v>153.54</v>
      </c>
      <c r="T899" s="324">
        <v>156.26</v>
      </c>
      <c r="U899" s="353"/>
      <c r="X899" s="49">
        <v>2813930028</v>
      </c>
      <c r="Y899" s="49" t="s">
        <v>1548</v>
      </c>
      <c r="Z899" s="324">
        <v>156.26</v>
      </c>
      <c r="AB899">
        <v>2813920025</v>
      </c>
      <c r="AC899" t="s">
        <v>1983</v>
      </c>
      <c r="AD899" s="325">
        <v>182.13</v>
      </c>
    </row>
    <row r="900" spans="2:30">
      <c r="B900" s="210">
        <v>2812712220</v>
      </c>
      <c r="E900" s="211">
        <f t="shared" si="200"/>
        <v>233.47</v>
      </c>
      <c r="F900" s="389">
        <v>198.45</v>
      </c>
      <c r="G900" s="216" t="s">
        <v>939</v>
      </c>
      <c r="J900" s="49">
        <f t="shared" si="199"/>
        <v>2812712220</v>
      </c>
      <c r="K900" s="212">
        <f t="shared" si="201"/>
        <v>233.47</v>
      </c>
      <c r="L900" s="270">
        <v>198.45</v>
      </c>
      <c r="M900" s="270">
        <f t="shared" si="194"/>
        <v>198.45</v>
      </c>
      <c r="N900" s="270">
        <f t="shared" si="202"/>
        <v>198.4495</v>
      </c>
      <c r="O900" s="249"/>
      <c r="P900" s="249"/>
      <c r="Q900" s="49">
        <v>2813930029</v>
      </c>
      <c r="R900" s="49" t="s">
        <v>1549</v>
      </c>
      <c r="S900" s="49">
        <f t="shared" si="193"/>
        <v>306.54000000000002</v>
      </c>
      <c r="T900" s="324">
        <v>311.95999999999998</v>
      </c>
      <c r="U900" s="353"/>
      <c r="X900" s="49">
        <v>2813930029</v>
      </c>
      <c r="Y900" s="49" t="s">
        <v>1549</v>
      </c>
      <c r="Z900" s="324">
        <v>311.95999999999998</v>
      </c>
      <c r="AB900">
        <v>2813920026</v>
      </c>
      <c r="AC900" t="s">
        <v>1984</v>
      </c>
      <c r="AD900" s="325">
        <v>132.55000000000001</v>
      </c>
    </row>
    <row r="901" spans="2:30">
      <c r="B901" s="210">
        <v>2812715400</v>
      </c>
      <c r="E901" s="211">
        <f t="shared" si="200"/>
        <v>789.68</v>
      </c>
      <c r="F901" s="389">
        <v>671.23</v>
      </c>
      <c r="G901" s="216" t="s">
        <v>1595</v>
      </c>
      <c r="J901" s="49">
        <f t="shared" si="199"/>
        <v>2812715400</v>
      </c>
      <c r="K901" s="212">
        <f t="shared" si="201"/>
        <v>789.68</v>
      </c>
      <c r="L901" s="270">
        <v>671.23</v>
      </c>
      <c r="M901" s="270">
        <f t="shared" si="194"/>
        <v>671.23</v>
      </c>
      <c r="N901" s="270">
        <f t="shared" si="202"/>
        <v>671.22799999999995</v>
      </c>
      <c r="O901" s="249"/>
      <c r="P901" s="249"/>
      <c r="Q901" s="49">
        <v>2813930030</v>
      </c>
      <c r="R901" s="49" t="s">
        <v>1550</v>
      </c>
      <c r="S901" s="49">
        <f t="shared" si="193"/>
        <v>132.15</v>
      </c>
      <c r="T901" s="324">
        <v>134.49</v>
      </c>
      <c r="U901" s="353"/>
      <c r="X901" s="49">
        <v>2813930030</v>
      </c>
      <c r="Y901" s="49" t="s">
        <v>1550</v>
      </c>
      <c r="Z901" s="324">
        <v>134.49</v>
      </c>
      <c r="AB901">
        <v>2813920027</v>
      </c>
      <c r="AC901" t="s">
        <v>1985</v>
      </c>
      <c r="AD901" s="325">
        <v>162.83000000000001</v>
      </c>
    </row>
    <row r="902" spans="2:30">
      <c r="B902" s="210">
        <v>2812741000</v>
      </c>
      <c r="E902" s="211">
        <f t="shared" si="200"/>
        <v>263.54000000000002</v>
      </c>
      <c r="F902" s="389">
        <v>224.01</v>
      </c>
      <c r="G902" s="216" t="s">
        <v>941</v>
      </c>
      <c r="J902" s="49">
        <f t="shared" si="199"/>
        <v>2812741000</v>
      </c>
      <c r="K902" s="212">
        <f t="shared" si="201"/>
        <v>263.54000000000002</v>
      </c>
      <c r="L902" s="270">
        <v>224.01</v>
      </c>
      <c r="M902" s="270">
        <f t="shared" si="194"/>
        <v>224.01</v>
      </c>
      <c r="N902" s="270">
        <f t="shared" si="202"/>
        <v>224.00900000000001</v>
      </c>
      <c r="O902" s="249"/>
      <c r="P902" s="249"/>
      <c r="Q902" s="49">
        <v>2813930031</v>
      </c>
      <c r="R902" s="49" t="s">
        <v>1551</v>
      </c>
      <c r="S902" s="49">
        <f t="shared" si="193"/>
        <v>205.16</v>
      </c>
      <c r="T902" s="324">
        <v>208.79</v>
      </c>
      <c r="U902" s="353"/>
      <c r="X902" s="49">
        <v>2813930031</v>
      </c>
      <c r="Y902" s="49" t="s">
        <v>1551</v>
      </c>
      <c r="Z902" s="324">
        <v>208.79</v>
      </c>
      <c r="AB902">
        <v>2813920028</v>
      </c>
      <c r="AC902" t="s">
        <v>1986</v>
      </c>
      <c r="AD902" s="325">
        <v>176.33</v>
      </c>
    </row>
    <row r="903" spans="2:30">
      <c r="B903" s="210">
        <v>2812760700</v>
      </c>
      <c r="E903" s="211">
        <f t="shared" si="200"/>
        <v>475.96</v>
      </c>
      <c r="F903" s="389">
        <v>404.57</v>
      </c>
      <c r="G903" s="216" t="s">
        <v>942</v>
      </c>
      <c r="J903" s="49">
        <f t="shared" si="199"/>
        <v>2812760700</v>
      </c>
      <c r="K903" s="212">
        <f t="shared" si="201"/>
        <v>475.96</v>
      </c>
      <c r="L903" s="270">
        <v>404.57</v>
      </c>
      <c r="M903" s="270">
        <f t="shared" si="194"/>
        <v>404.57</v>
      </c>
      <c r="N903" s="270">
        <f t="shared" si="202"/>
        <v>404.56599999999997</v>
      </c>
      <c r="O903" s="249"/>
      <c r="P903" s="249"/>
      <c r="Q903" s="49">
        <v>2813940000</v>
      </c>
      <c r="R903" s="49" t="s">
        <v>1552</v>
      </c>
      <c r="S903" s="49">
        <f t="shared" si="193"/>
        <v>27.47</v>
      </c>
      <c r="T903" s="324">
        <v>27.96</v>
      </c>
      <c r="U903" s="353"/>
      <c r="X903" s="49">
        <v>2813940000</v>
      </c>
      <c r="Y903" s="49" t="s">
        <v>1552</v>
      </c>
      <c r="Z903" s="324">
        <v>27.96</v>
      </c>
      <c r="AB903">
        <v>2813920029</v>
      </c>
      <c r="AC903" t="s">
        <v>1987</v>
      </c>
      <c r="AD903" s="325">
        <v>282.95999999999998</v>
      </c>
    </row>
    <row r="904" spans="2:30">
      <c r="B904" s="210">
        <v>2812762100</v>
      </c>
      <c r="E904" s="211">
        <f t="shared" si="200"/>
        <v>212.51</v>
      </c>
      <c r="F904" s="389">
        <v>180.63</v>
      </c>
      <c r="G904" s="216" t="s">
        <v>943</v>
      </c>
      <c r="J904" s="49">
        <f t="shared" si="199"/>
        <v>2812762100</v>
      </c>
      <c r="K904" s="212">
        <f t="shared" si="201"/>
        <v>212.51</v>
      </c>
      <c r="L904" s="270">
        <v>180.63</v>
      </c>
      <c r="M904" s="270">
        <f t="shared" si="194"/>
        <v>180.63</v>
      </c>
      <c r="N904" s="270">
        <f t="shared" si="202"/>
        <v>180.6335</v>
      </c>
      <c r="O904" s="249"/>
      <c r="P904" s="249"/>
      <c r="Q904" s="49">
        <v>2813940001</v>
      </c>
      <c r="R904" s="49" t="s">
        <v>1553</v>
      </c>
      <c r="S904" s="49">
        <f t="shared" si="193"/>
        <v>49.89</v>
      </c>
      <c r="T904" s="324">
        <v>50.77</v>
      </c>
      <c r="U904" s="353"/>
      <c r="X904" s="49">
        <v>2813940001</v>
      </c>
      <c r="Y904" s="49" t="s">
        <v>1553</v>
      </c>
      <c r="Z904" s="324">
        <v>50.77</v>
      </c>
      <c r="AB904">
        <v>2813920030</v>
      </c>
      <c r="AC904" t="s">
        <v>1988</v>
      </c>
      <c r="AD904" s="325">
        <v>337.07</v>
      </c>
    </row>
    <row r="905" spans="2:30">
      <c r="B905" s="210">
        <v>2812771800</v>
      </c>
      <c r="E905" s="211">
        <f t="shared" si="200"/>
        <v>628.03</v>
      </c>
      <c r="F905" s="389">
        <v>533.83000000000004</v>
      </c>
      <c r="G905" s="216" t="s">
        <v>944</v>
      </c>
      <c r="J905" s="49">
        <f t="shared" si="199"/>
        <v>2812771800</v>
      </c>
      <c r="K905" s="212">
        <f t="shared" si="201"/>
        <v>628.03</v>
      </c>
      <c r="L905" s="270">
        <v>533.83000000000004</v>
      </c>
      <c r="M905" s="270">
        <f t="shared" si="194"/>
        <v>533.83000000000004</v>
      </c>
      <c r="N905" s="270">
        <f t="shared" si="202"/>
        <v>533.82549999999992</v>
      </c>
      <c r="O905" s="249"/>
      <c r="P905" s="249"/>
      <c r="Q905" s="49">
        <v>2813940002</v>
      </c>
      <c r="R905" s="49" t="s">
        <v>1554</v>
      </c>
      <c r="S905" s="49">
        <f t="shared" si="193"/>
        <v>69.02</v>
      </c>
      <c r="T905" s="324">
        <v>70.239999999999995</v>
      </c>
      <c r="U905" s="353"/>
      <c r="X905" s="49">
        <v>2813940002</v>
      </c>
      <c r="Y905" s="49" t="s">
        <v>1554</v>
      </c>
      <c r="Z905" s="324">
        <v>70.239999999999995</v>
      </c>
      <c r="AB905">
        <v>2813920031</v>
      </c>
      <c r="AC905" t="s">
        <v>1989</v>
      </c>
      <c r="AD905" s="325">
        <v>288.72000000000003</v>
      </c>
    </row>
    <row r="906" spans="2:30">
      <c r="B906" s="210">
        <v>2812800000</v>
      </c>
      <c r="E906" s="211">
        <f t="shared" si="200"/>
        <v>476.57</v>
      </c>
      <c r="F906" s="389">
        <v>405.08</v>
      </c>
      <c r="G906" s="216" t="s">
        <v>1596</v>
      </c>
      <c r="J906" s="49">
        <f t="shared" si="199"/>
        <v>2812800000</v>
      </c>
      <c r="K906" s="212">
        <f t="shared" si="201"/>
        <v>476.57</v>
      </c>
      <c r="L906" s="270">
        <v>405.08</v>
      </c>
      <c r="M906" s="270">
        <f t="shared" si="194"/>
        <v>405.08</v>
      </c>
      <c r="N906" s="270">
        <f t="shared" si="202"/>
        <v>405.08449999999999</v>
      </c>
      <c r="O906" s="249"/>
      <c r="P906" s="249"/>
      <c r="Q906" s="49">
        <v>2813940003</v>
      </c>
      <c r="R906" s="49" t="s">
        <v>1555</v>
      </c>
      <c r="S906" s="49">
        <f t="shared" si="193"/>
        <v>67.2</v>
      </c>
      <c r="T906" s="324">
        <v>68.39</v>
      </c>
      <c r="U906" s="353"/>
      <c r="X906" s="49">
        <v>2813940003</v>
      </c>
      <c r="Y906" s="49" t="s">
        <v>1555</v>
      </c>
      <c r="Z906" s="324">
        <v>68.39</v>
      </c>
      <c r="AB906">
        <v>2813920032</v>
      </c>
      <c r="AC906" t="s">
        <v>1990</v>
      </c>
      <c r="AD906" s="325">
        <v>343.99</v>
      </c>
    </row>
    <row r="907" spans="2:30">
      <c r="B907" s="210">
        <v>2812800200</v>
      </c>
      <c r="E907" s="211">
        <f t="shared" si="200"/>
        <v>272.23</v>
      </c>
      <c r="F907" s="389">
        <v>231.4</v>
      </c>
      <c r="G907" s="216" t="s">
        <v>946</v>
      </c>
      <c r="J907" s="49">
        <f t="shared" si="199"/>
        <v>2812800200</v>
      </c>
      <c r="K907" s="212">
        <f t="shared" si="201"/>
        <v>272.23</v>
      </c>
      <c r="L907" s="270">
        <v>231.4</v>
      </c>
      <c r="M907" s="270">
        <f t="shared" si="194"/>
        <v>231.4</v>
      </c>
      <c r="N907" s="270">
        <f t="shared" si="202"/>
        <v>231.3955</v>
      </c>
      <c r="O907" s="249"/>
      <c r="P907" s="249"/>
      <c r="Q907" s="49">
        <v>2813940004</v>
      </c>
      <c r="R907" s="49" t="s">
        <v>1556</v>
      </c>
      <c r="S907" s="49">
        <f t="shared" si="193"/>
        <v>15.61</v>
      </c>
      <c r="T907" s="324">
        <v>15.88</v>
      </c>
      <c r="U907" s="353"/>
      <c r="X907" s="49">
        <v>2813940004</v>
      </c>
      <c r="Y907" s="49" t="s">
        <v>1556</v>
      </c>
      <c r="Z907" s="324">
        <v>15.88</v>
      </c>
      <c r="AB907">
        <v>2813920033</v>
      </c>
      <c r="AC907" t="s">
        <v>1991</v>
      </c>
      <c r="AD907" s="325">
        <v>65.13</v>
      </c>
    </row>
    <row r="908" spans="2:30">
      <c r="B908" s="210">
        <v>2812800300</v>
      </c>
      <c r="E908" s="211">
        <f t="shared" si="200"/>
        <v>374.9</v>
      </c>
      <c r="F908" s="389">
        <v>318.67</v>
      </c>
      <c r="G908" s="216" t="s">
        <v>947</v>
      </c>
      <c r="J908" s="49">
        <f t="shared" si="199"/>
        <v>2812800300</v>
      </c>
      <c r="K908" s="212">
        <f t="shared" si="201"/>
        <v>374.9</v>
      </c>
      <c r="L908" s="270">
        <v>318.67</v>
      </c>
      <c r="M908" s="270">
        <f t="shared" si="194"/>
        <v>318.67</v>
      </c>
      <c r="N908" s="270">
        <f t="shared" si="202"/>
        <v>318.66499999999996</v>
      </c>
      <c r="O908" s="249"/>
      <c r="P908" s="249"/>
      <c r="Q908" s="49">
        <v>2813940005</v>
      </c>
      <c r="R908" s="49" t="s">
        <v>1557</v>
      </c>
      <c r="S908" s="49">
        <f t="shared" si="193"/>
        <v>20.48</v>
      </c>
      <c r="T908" s="324">
        <v>20.84</v>
      </c>
      <c r="U908" s="353"/>
      <c r="X908" s="49">
        <v>2813940005</v>
      </c>
      <c r="Y908" s="49" t="s">
        <v>1557</v>
      </c>
      <c r="Z908" s="324">
        <v>20.84</v>
      </c>
      <c r="AB908">
        <v>2813920034</v>
      </c>
      <c r="AC908" t="s">
        <v>1992</v>
      </c>
      <c r="AD908" s="325">
        <v>86.75</v>
      </c>
    </row>
    <row r="909" spans="2:30">
      <c r="B909" s="210">
        <v>2812800400</v>
      </c>
      <c r="E909" s="211">
        <f t="shared" si="200"/>
        <v>361.49</v>
      </c>
      <c r="F909" s="389">
        <v>307.27</v>
      </c>
      <c r="G909" s="216" t="s">
        <v>948</v>
      </c>
      <c r="J909" s="49">
        <f t="shared" si="199"/>
        <v>2812800400</v>
      </c>
      <c r="K909" s="212">
        <f t="shared" si="201"/>
        <v>361.49</v>
      </c>
      <c r="L909" s="270">
        <v>307.27</v>
      </c>
      <c r="M909" s="270">
        <f t="shared" si="194"/>
        <v>307.27</v>
      </c>
      <c r="N909" s="270">
        <f t="shared" si="202"/>
        <v>307.26650000000001</v>
      </c>
      <c r="O909" s="249"/>
      <c r="P909" s="249"/>
      <c r="Q909" s="49">
        <v>2813940006</v>
      </c>
      <c r="R909" s="49" t="s">
        <v>1558</v>
      </c>
      <c r="S909" s="49">
        <f t="shared" si="193"/>
        <v>25.9</v>
      </c>
      <c r="T909" s="324">
        <v>26.36</v>
      </c>
      <c r="U909" s="353"/>
      <c r="X909" s="49">
        <v>2813940006</v>
      </c>
      <c r="Y909" s="49" t="s">
        <v>1558</v>
      </c>
      <c r="Z909" s="324">
        <v>26.36</v>
      </c>
      <c r="AB909">
        <v>2813920035</v>
      </c>
      <c r="AC909" t="s">
        <v>1993</v>
      </c>
      <c r="AD909" s="325">
        <v>96.72</v>
      </c>
    </row>
    <row r="910" spans="2:30">
      <c r="B910" s="210">
        <v>2812800500</v>
      </c>
      <c r="E910" s="211">
        <f t="shared" si="200"/>
        <v>671.57</v>
      </c>
      <c r="F910" s="389">
        <v>570.83000000000004</v>
      </c>
      <c r="G910" s="216" t="s">
        <v>949</v>
      </c>
      <c r="J910" s="49">
        <f t="shared" si="199"/>
        <v>2812800500</v>
      </c>
      <c r="K910" s="212">
        <f t="shared" si="201"/>
        <v>671.57</v>
      </c>
      <c r="L910" s="270">
        <v>570.83000000000004</v>
      </c>
      <c r="M910" s="270">
        <f t="shared" si="194"/>
        <v>570.83000000000004</v>
      </c>
      <c r="N910" s="270">
        <f t="shared" si="202"/>
        <v>570.83450000000005</v>
      </c>
      <c r="O910" s="249"/>
      <c r="P910" s="249"/>
      <c r="Q910" s="49">
        <v>2813940007</v>
      </c>
      <c r="R910" s="49" t="s">
        <v>1559</v>
      </c>
      <c r="S910" s="49">
        <f t="shared" si="193"/>
        <v>9.59</v>
      </c>
      <c r="T910" s="324">
        <v>9.76</v>
      </c>
      <c r="U910" s="353"/>
      <c r="X910" s="49">
        <v>2813940007</v>
      </c>
      <c r="Y910" s="49" t="s">
        <v>1559</v>
      </c>
      <c r="Z910" s="324">
        <v>9.76</v>
      </c>
      <c r="AB910">
        <v>2813920036</v>
      </c>
      <c r="AC910" t="s">
        <v>1994</v>
      </c>
      <c r="AD910" s="325">
        <v>38.840000000000003</v>
      </c>
    </row>
    <row r="911" spans="2:30">
      <c r="B911" s="210">
        <v>2812800600</v>
      </c>
      <c r="E911" s="211">
        <f t="shared" si="200"/>
        <v>272.23</v>
      </c>
      <c r="F911" s="389">
        <v>231.4</v>
      </c>
      <c r="G911" s="216" t="s">
        <v>950</v>
      </c>
      <c r="J911" s="49">
        <f t="shared" si="199"/>
        <v>2812800600</v>
      </c>
      <c r="K911" s="212">
        <f t="shared" si="201"/>
        <v>272.23</v>
      </c>
      <c r="L911" s="270">
        <v>231.4</v>
      </c>
      <c r="M911" s="270">
        <f t="shared" si="194"/>
        <v>231.4</v>
      </c>
      <c r="N911" s="270">
        <f t="shared" si="202"/>
        <v>231.3955</v>
      </c>
      <c r="O911" s="249"/>
      <c r="P911" s="249"/>
      <c r="Q911" s="49">
        <v>2813940008</v>
      </c>
      <c r="R911" s="49" t="s">
        <v>1560</v>
      </c>
      <c r="S911" s="49">
        <f t="shared" ref="S911:S941" si="203">VLOOKUP(Q911,$AB$13:$AD$982,3,FALSE)</f>
        <v>15.11</v>
      </c>
      <c r="T911" s="324">
        <v>15.37</v>
      </c>
      <c r="U911" s="353"/>
      <c r="X911" s="49">
        <v>2813940008</v>
      </c>
      <c r="Y911" s="49" t="s">
        <v>1560</v>
      </c>
      <c r="Z911" s="324">
        <v>15.37</v>
      </c>
      <c r="AB911">
        <v>2813920037</v>
      </c>
      <c r="AC911" t="s">
        <v>1995</v>
      </c>
      <c r="AD911" s="325">
        <v>58.75</v>
      </c>
    </row>
    <row r="912" spans="2:30">
      <c r="B912" s="210">
        <v>2812805100</v>
      </c>
      <c r="E912" s="211">
        <f t="shared" si="200"/>
        <v>3019.55</v>
      </c>
      <c r="F912" s="389">
        <v>2566.62</v>
      </c>
      <c r="G912" s="216" t="s">
        <v>952</v>
      </c>
      <c r="J912" s="49">
        <f t="shared" si="199"/>
        <v>2812805100</v>
      </c>
      <c r="K912" s="212">
        <f t="shared" si="201"/>
        <v>3019.55</v>
      </c>
      <c r="L912" s="270">
        <v>2566.62</v>
      </c>
      <c r="M912" s="270">
        <f t="shared" ref="M912:M920" si="204">ROUND(N912,2)</f>
        <v>2566.62</v>
      </c>
      <c r="N912" s="270">
        <f t="shared" si="202"/>
        <v>2566.6175000000003</v>
      </c>
      <c r="O912" s="249"/>
      <c r="P912" s="249"/>
      <c r="Q912" s="49">
        <v>2813940009</v>
      </c>
      <c r="R912" s="49" t="s">
        <v>1561</v>
      </c>
      <c r="S912" s="49">
        <f t="shared" si="203"/>
        <v>20.62</v>
      </c>
      <c r="T912" s="324">
        <v>20.99</v>
      </c>
      <c r="U912" s="353"/>
      <c r="X912" s="49">
        <v>2813940009</v>
      </c>
      <c r="Y912" s="49" t="s">
        <v>1561</v>
      </c>
      <c r="Z912" s="324">
        <v>20.99</v>
      </c>
      <c r="AB912">
        <v>2813920038</v>
      </c>
      <c r="AC912" t="s">
        <v>1996</v>
      </c>
      <c r="AD912" s="325">
        <v>62.21</v>
      </c>
    </row>
    <row r="913" spans="2:30">
      <c r="B913" s="210">
        <v>2812806510</v>
      </c>
      <c r="E913" s="211">
        <f t="shared" si="200"/>
        <v>591.45000000000005</v>
      </c>
      <c r="F913" s="389">
        <v>502.73</v>
      </c>
      <c r="G913" s="216" t="s">
        <v>953</v>
      </c>
      <c r="J913" s="49">
        <f t="shared" si="199"/>
        <v>2812806510</v>
      </c>
      <c r="K913" s="212">
        <f t="shared" si="201"/>
        <v>591.45000000000005</v>
      </c>
      <c r="L913" s="270">
        <v>502.73</v>
      </c>
      <c r="M913" s="270">
        <f t="shared" si="204"/>
        <v>502.73</v>
      </c>
      <c r="N913" s="270">
        <f t="shared" si="202"/>
        <v>502.73250000000002</v>
      </c>
      <c r="O913" s="249"/>
      <c r="P913" s="249"/>
      <c r="Q913" s="49">
        <v>2813940010</v>
      </c>
      <c r="R913" s="49" t="s">
        <v>1562</v>
      </c>
      <c r="S913" s="49">
        <f t="shared" si="203"/>
        <v>52.19</v>
      </c>
      <c r="T913" s="324">
        <v>53.12</v>
      </c>
      <c r="U913" s="353"/>
      <c r="X913" s="49">
        <v>2813940010</v>
      </c>
      <c r="Y913" s="49" t="s">
        <v>1562</v>
      </c>
      <c r="Z913" s="324">
        <v>53.12</v>
      </c>
      <c r="AB913">
        <v>2813920039</v>
      </c>
      <c r="AC913" t="s">
        <v>1997</v>
      </c>
      <c r="AD913" s="325">
        <v>88.33</v>
      </c>
    </row>
    <row r="914" spans="2:30">
      <c r="B914" s="210">
        <v>2812810900</v>
      </c>
      <c r="E914" s="211">
        <f t="shared" si="200"/>
        <v>529.09</v>
      </c>
      <c r="F914" s="389">
        <v>449.73</v>
      </c>
      <c r="G914" s="216" t="s">
        <v>954</v>
      </c>
      <c r="J914" s="49">
        <f t="shared" si="199"/>
        <v>2812810900</v>
      </c>
      <c r="K914" s="212">
        <f t="shared" si="201"/>
        <v>529.09</v>
      </c>
      <c r="L914" s="270">
        <v>449.73</v>
      </c>
      <c r="M914" s="270">
        <f t="shared" si="204"/>
        <v>449.73</v>
      </c>
      <c r="N914" s="270">
        <f t="shared" si="202"/>
        <v>449.72649999999999</v>
      </c>
      <c r="O914" s="249"/>
      <c r="P914" s="249"/>
      <c r="Q914" s="49">
        <v>2813940011</v>
      </c>
      <c r="R914" s="49" t="s">
        <v>1563</v>
      </c>
      <c r="S914" s="49">
        <f t="shared" si="203"/>
        <v>56.26</v>
      </c>
      <c r="T914" s="324">
        <v>57.26</v>
      </c>
      <c r="U914" s="353"/>
      <c r="X914" s="49">
        <v>2813940011</v>
      </c>
      <c r="Y914" s="49" t="s">
        <v>1563</v>
      </c>
      <c r="Z914" s="324">
        <v>57.26</v>
      </c>
      <c r="AB914">
        <v>2813920040</v>
      </c>
      <c r="AC914" t="s">
        <v>1998</v>
      </c>
      <c r="AD914" s="325">
        <v>118.31</v>
      </c>
    </row>
    <row r="915" spans="2:30">
      <c r="B915" s="210">
        <v>2812812220</v>
      </c>
      <c r="E915" s="211">
        <f t="shared" si="200"/>
        <v>583.66999999999996</v>
      </c>
      <c r="F915" s="389">
        <v>496.12</v>
      </c>
      <c r="G915" s="216" t="s">
        <v>955</v>
      </c>
      <c r="J915" s="49">
        <f t="shared" si="199"/>
        <v>2812812220</v>
      </c>
      <c r="K915" s="212">
        <f t="shared" si="201"/>
        <v>583.66999999999996</v>
      </c>
      <c r="L915" s="270">
        <v>496.12</v>
      </c>
      <c r="M915" s="270">
        <f t="shared" si="204"/>
        <v>496.12</v>
      </c>
      <c r="N915" s="270">
        <f t="shared" si="202"/>
        <v>496.11949999999996</v>
      </c>
      <c r="O915" s="249"/>
      <c r="P915" s="249"/>
      <c r="Q915" s="49">
        <v>2813940012</v>
      </c>
      <c r="R915" s="49" t="s">
        <v>1564</v>
      </c>
      <c r="S915" s="49">
        <f t="shared" si="203"/>
        <v>57.31</v>
      </c>
      <c r="T915" s="324">
        <v>58.33</v>
      </c>
      <c r="U915" s="353"/>
      <c r="X915" s="49">
        <v>2813940012</v>
      </c>
      <c r="Y915" s="49" t="s">
        <v>1564</v>
      </c>
      <c r="Z915" s="324">
        <v>58.33</v>
      </c>
      <c r="AB915">
        <v>2813920041</v>
      </c>
      <c r="AC915" t="s">
        <v>1999</v>
      </c>
      <c r="AD915" s="325">
        <v>137.77000000000001</v>
      </c>
    </row>
    <row r="916" spans="2:30">
      <c r="B916" s="210">
        <v>2812815400</v>
      </c>
      <c r="E916" s="211">
        <f t="shared" si="200"/>
        <v>784.23</v>
      </c>
      <c r="F916" s="389">
        <v>666.6</v>
      </c>
      <c r="G916" s="216" t="s">
        <v>956</v>
      </c>
      <c r="J916" s="49">
        <f t="shared" si="199"/>
        <v>2812815400</v>
      </c>
      <c r="K916" s="212">
        <f t="shared" si="201"/>
        <v>784.23</v>
      </c>
      <c r="L916" s="270">
        <v>666.6</v>
      </c>
      <c r="M916" s="270">
        <f t="shared" si="204"/>
        <v>666.6</v>
      </c>
      <c r="N916" s="270">
        <f t="shared" si="202"/>
        <v>666.59550000000002</v>
      </c>
      <c r="O916" s="249"/>
      <c r="P916" s="249"/>
      <c r="Q916" s="49">
        <v>2813940013</v>
      </c>
      <c r="R916" s="49" t="s">
        <v>1565</v>
      </c>
      <c r="S916" s="49">
        <f t="shared" si="203"/>
        <v>63.46</v>
      </c>
      <c r="T916" s="324">
        <v>64.58</v>
      </c>
      <c r="U916" s="353"/>
      <c r="X916" s="49">
        <v>2813940013</v>
      </c>
      <c r="Y916" s="49" t="s">
        <v>1565</v>
      </c>
      <c r="Z916" s="324">
        <v>64.58</v>
      </c>
      <c r="AB916">
        <v>2813920042</v>
      </c>
      <c r="AC916" t="s">
        <v>2000</v>
      </c>
      <c r="AD916" s="325">
        <v>52.24</v>
      </c>
    </row>
    <row r="917" spans="2:30">
      <c r="B917" s="210">
        <v>2812851000</v>
      </c>
      <c r="E917" s="211">
        <f t="shared" si="200"/>
        <v>299.29000000000002</v>
      </c>
      <c r="F917" s="389">
        <v>254.4</v>
      </c>
      <c r="G917" s="216" t="s">
        <v>957</v>
      </c>
      <c r="J917" s="49">
        <f t="shared" si="199"/>
        <v>2812851000</v>
      </c>
      <c r="K917" s="212">
        <f t="shared" si="201"/>
        <v>299.29000000000002</v>
      </c>
      <c r="L917" s="270">
        <v>254.4</v>
      </c>
      <c r="M917" s="270">
        <f t="shared" si="204"/>
        <v>254.4</v>
      </c>
      <c r="N917" s="270">
        <f t="shared" si="202"/>
        <v>254.3965</v>
      </c>
      <c r="O917" s="249"/>
      <c r="P917" s="249"/>
      <c r="Q917" s="49">
        <v>2813940014</v>
      </c>
      <c r="R917" s="49" t="s">
        <v>1566</v>
      </c>
      <c r="S917" s="49">
        <f t="shared" si="203"/>
        <v>47</v>
      </c>
      <c r="T917" s="324">
        <v>47.83</v>
      </c>
      <c r="U917" s="353"/>
      <c r="X917" s="49">
        <v>2813940014</v>
      </c>
      <c r="Y917" s="49" t="s">
        <v>1566</v>
      </c>
      <c r="Z917" s="324">
        <v>47.83</v>
      </c>
      <c r="AB917">
        <v>2813920043</v>
      </c>
      <c r="AC917" t="s">
        <v>2001</v>
      </c>
      <c r="AD917" s="325">
        <v>67.78</v>
      </c>
    </row>
    <row r="918" spans="2:30">
      <c r="B918" s="210">
        <v>2812870700</v>
      </c>
      <c r="E918" s="211">
        <f t="shared" si="200"/>
        <v>611</v>
      </c>
      <c r="F918" s="389">
        <v>519.35</v>
      </c>
      <c r="G918" s="216" t="s">
        <v>958</v>
      </c>
      <c r="J918" s="49">
        <f t="shared" si="199"/>
        <v>2812870700</v>
      </c>
      <c r="K918" s="212">
        <f t="shared" si="201"/>
        <v>611</v>
      </c>
      <c r="L918" s="270">
        <v>519.35</v>
      </c>
      <c r="M918" s="270">
        <f t="shared" si="204"/>
        <v>519.35</v>
      </c>
      <c r="N918" s="270">
        <f t="shared" si="202"/>
        <v>519.35</v>
      </c>
      <c r="O918" s="249"/>
      <c r="P918" s="249"/>
      <c r="Q918" s="49">
        <v>2813940015</v>
      </c>
      <c r="R918" s="49" t="s">
        <v>1567</v>
      </c>
      <c r="S918" s="49">
        <f t="shared" si="203"/>
        <v>52.86</v>
      </c>
      <c r="T918" s="324">
        <v>53.8</v>
      </c>
      <c r="U918" s="353"/>
      <c r="X918" s="49">
        <v>2813940015</v>
      </c>
      <c r="Y918" s="49" t="s">
        <v>1567</v>
      </c>
      <c r="Z918" s="324">
        <v>53.8</v>
      </c>
      <c r="AB918">
        <v>2813920044</v>
      </c>
      <c r="AC918" t="s">
        <v>2002</v>
      </c>
      <c r="AD918" s="325">
        <v>66.400000000000006</v>
      </c>
    </row>
    <row r="919" spans="2:30">
      <c r="B919" s="210">
        <v>2812872100</v>
      </c>
      <c r="E919" s="211">
        <f t="shared" si="200"/>
        <v>238.17</v>
      </c>
      <c r="F919" s="389">
        <v>202.44</v>
      </c>
      <c r="G919" s="216" t="s">
        <v>959</v>
      </c>
      <c r="J919" s="49">
        <f t="shared" si="199"/>
        <v>2812872100</v>
      </c>
      <c r="K919" s="212">
        <f t="shared" si="201"/>
        <v>238.17</v>
      </c>
      <c r="L919" s="270">
        <v>202.44</v>
      </c>
      <c r="M919" s="270">
        <f t="shared" si="204"/>
        <v>202.44</v>
      </c>
      <c r="N919" s="270">
        <f t="shared" si="202"/>
        <v>202.44449999999998</v>
      </c>
      <c r="O919" s="249"/>
      <c r="P919" s="249"/>
      <c r="Q919" s="49">
        <v>2813940016</v>
      </c>
      <c r="R919" s="49" t="s">
        <v>1568</v>
      </c>
      <c r="S919" s="49">
        <f t="shared" si="203"/>
        <v>94.93</v>
      </c>
      <c r="T919" s="324">
        <v>96.61</v>
      </c>
      <c r="U919" s="353"/>
      <c r="X919" s="49">
        <v>2813940016</v>
      </c>
      <c r="Y919" s="49" t="s">
        <v>1568</v>
      </c>
      <c r="Z919" s="324">
        <v>96.61</v>
      </c>
      <c r="AB919">
        <v>2813920045</v>
      </c>
      <c r="AC919" t="s">
        <v>2003</v>
      </c>
      <c r="AD919" s="325">
        <v>176.33</v>
      </c>
    </row>
    <row r="920" spans="2:30">
      <c r="B920" s="210">
        <v>2812881800</v>
      </c>
      <c r="E920" s="211">
        <f t="shared" si="200"/>
        <v>722.97</v>
      </c>
      <c r="F920" s="389">
        <v>614.52</v>
      </c>
      <c r="G920" s="216" t="s">
        <v>960</v>
      </c>
      <c r="J920" s="49">
        <f t="shared" si="199"/>
        <v>2812881800</v>
      </c>
      <c r="K920" s="212">
        <f t="shared" si="201"/>
        <v>722.97</v>
      </c>
      <c r="L920" s="270">
        <v>614.52</v>
      </c>
      <c r="M920" s="270">
        <f t="shared" si="204"/>
        <v>614.52</v>
      </c>
      <c r="N920" s="270">
        <f t="shared" si="202"/>
        <v>614.52449999999999</v>
      </c>
      <c r="O920" s="249"/>
      <c r="P920" s="249"/>
      <c r="Q920" s="49">
        <v>2813940017</v>
      </c>
      <c r="R920" s="49" t="s">
        <v>1569</v>
      </c>
      <c r="S920" s="49">
        <f t="shared" si="203"/>
        <v>138.04</v>
      </c>
      <c r="T920" s="324">
        <v>140.47999999999999</v>
      </c>
      <c r="U920" s="353"/>
      <c r="X920" s="49">
        <v>2813940017</v>
      </c>
      <c r="Y920" s="49" t="s">
        <v>1569</v>
      </c>
      <c r="Z920" s="324">
        <v>140.47999999999999</v>
      </c>
      <c r="AB920">
        <v>2813920046</v>
      </c>
      <c r="AC920" t="s">
        <v>2004</v>
      </c>
      <c r="AD920" s="325">
        <v>182.13</v>
      </c>
    </row>
    <row r="921" spans="2:30">
      <c r="B921" s="210"/>
      <c r="E921" s="211"/>
      <c r="F921" s="211"/>
      <c r="G921" s="216"/>
      <c r="K921" s="212"/>
      <c r="L921" s="329"/>
      <c r="M921" s="329"/>
      <c r="N921" s="329"/>
      <c r="O921" s="249"/>
      <c r="P921" s="249"/>
      <c r="Q921" s="49">
        <v>2813950000</v>
      </c>
      <c r="R921" s="49" t="s">
        <v>1570</v>
      </c>
      <c r="S921" s="49">
        <f t="shared" si="203"/>
        <v>143.4</v>
      </c>
      <c r="T921" s="324">
        <v>145.93</v>
      </c>
      <c r="U921" s="353"/>
      <c r="X921" s="49">
        <v>2813950000</v>
      </c>
      <c r="Y921" s="49" t="s">
        <v>1570</v>
      </c>
      <c r="Z921" s="324">
        <v>145.93</v>
      </c>
      <c r="AB921">
        <v>2813920047</v>
      </c>
      <c r="AC921" t="s">
        <v>2005</v>
      </c>
      <c r="AD921" s="325">
        <v>151.84</v>
      </c>
    </row>
    <row r="922" spans="2:30">
      <c r="B922" s="363"/>
      <c r="C922" s="363"/>
      <c r="D922" s="364"/>
      <c r="E922" s="365"/>
      <c r="F922" s="365"/>
      <c r="G922" s="369" t="s">
        <v>1737</v>
      </c>
      <c r="H922" s="366"/>
      <c r="I922" s="363"/>
      <c r="J922" s="367"/>
      <c r="K922" s="363"/>
      <c r="L922" s="363"/>
      <c r="M922" s="363"/>
      <c r="N922" s="368"/>
      <c r="O922" s="249"/>
      <c r="P922" s="249"/>
      <c r="Q922" s="49">
        <v>2813950001</v>
      </c>
      <c r="R922" s="49" t="s">
        <v>1571</v>
      </c>
      <c r="S922" s="49">
        <f t="shared" si="203"/>
        <v>343.58</v>
      </c>
      <c r="T922" s="358">
        <v>357.7</v>
      </c>
      <c r="U922" s="353"/>
      <c r="X922" s="49">
        <v>2813950001</v>
      </c>
      <c r="Y922" s="49" t="s">
        <v>1571</v>
      </c>
      <c r="Z922" s="358">
        <v>357.7</v>
      </c>
      <c r="AB922">
        <v>2813920048</v>
      </c>
      <c r="AC922" t="s">
        <v>2006</v>
      </c>
      <c r="AD922" s="325">
        <v>186.52</v>
      </c>
    </row>
    <row r="923" spans="2:30">
      <c r="J923" s="49">
        <v>2813002200</v>
      </c>
      <c r="K923" s="212">
        <f t="shared" ref="K923:K986" si="205">VLOOKUP(J923,$Q$14:$U$1164,3,FALSE)</f>
        <v>0.49</v>
      </c>
      <c r="L923" s="270">
        <f>ROUND(M923,2)</f>
        <v>0.42</v>
      </c>
      <c r="M923" s="270">
        <f t="shared" ref="M923" si="206">ROUND(N923,2)</f>
        <v>0.42</v>
      </c>
      <c r="N923" s="270">
        <f>K923*$N$13</f>
        <v>0.41649999999999998</v>
      </c>
      <c r="O923" s="249"/>
      <c r="P923" s="249"/>
      <c r="Q923" s="49">
        <v>2813950002</v>
      </c>
      <c r="R923" s="49" t="s">
        <v>1572</v>
      </c>
      <c r="S923" s="49">
        <f t="shared" si="203"/>
        <v>224</v>
      </c>
      <c r="T923" s="324">
        <v>227.96</v>
      </c>
      <c r="U923" s="353"/>
      <c r="X923" s="49">
        <v>2813950002</v>
      </c>
      <c r="Y923" s="49" t="s">
        <v>1572</v>
      </c>
      <c r="Z923" s="324">
        <v>227.96</v>
      </c>
      <c r="AB923" s="49">
        <v>2813920049</v>
      </c>
      <c r="AC923" s="187" t="s">
        <v>2007</v>
      </c>
      <c r="AD923" s="325">
        <v>201.98</v>
      </c>
    </row>
    <row r="924" spans="2:30">
      <c r="J924" s="49">
        <v>2813002505</v>
      </c>
      <c r="K924" s="212">
        <f t="shared" si="205"/>
        <v>0</v>
      </c>
      <c r="L924" s="270">
        <f t="shared" ref="L924:L987" si="207">ROUND(M924,2)</f>
        <v>0</v>
      </c>
      <c r="M924" s="270">
        <f t="shared" ref="M924:M987" si="208">ROUND(N924,2)</f>
        <v>0</v>
      </c>
      <c r="N924" s="270">
        <f t="shared" ref="N924:N987" si="209">K924*$N$13</f>
        <v>0</v>
      </c>
      <c r="O924" s="249"/>
      <c r="P924" s="249"/>
      <c r="Q924" s="49">
        <v>2813950003</v>
      </c>
      <c r="R924" s="49" t="s">
        <v>1573</v>
      </c>
      <c r="S924" s="49">
        <f t="shared" si="203"/>
        <v>275.91000000000003</v>
      </c>
      <c r="T924" s="324">
        <v>280.8</v>
      </c>
      <c r="U924" s="353"/>
      <c r="X924" s="49">
        <v>2813950003</v>
      </c>
      <c r="Y924" s="49" t="s">
        <v>1573</v>
      </c>
      <c r="Z924" s="324">
        <v>280.8</v>
      </c>
      <c r="AB924" s="49">
        <v>2813930000</v>
      </c>
      <c r="AC924" s="187" t="s">
        <v>2008</v>
      </c>
      <c r="AD924" s="325">
        <v>21.78</v>
      </c>
    </row>
    <row r="925" spans="2:30">
      <c r="J925" s="49">
        <v>2813002580</v>
      </c>
      <c r="K925" s="212">
        <f t="shared" si="205"/>
        <v>0</v>
      </c>
      <c r="L925" s="270">
        <f t="shared" si="207"/>
        <v>0</v>
      </c>
      <c r="M925" s="270">
        <f t="shared" si="208"/>
        <v>0</v>
      </c>
      <c r="N925" s="270">
        <f t="shared" si="209"/>
        <v>0</v>
      </c>
      <c r="O925" s="249"/>
      <c r="P925" s="249"/>
      <c r="Q925" s="49">
        <v>2813950004</v>
      </c>
      <c r="R925" s="49" t="s">
        <v>1574</v>
      </c>
      <c r="S925" s="49">
        <f t="shared" si="203"/>
        <v>440.85</v>
      </c>
      <c r="T925" s="324">
        <v>448.65</v>
      </c>
      <c r="U925" s="353"/>
      <c r="X925" s="49">
        <v>2813950004</v>
      </c>
      <c r="Y925" s="49" t="s">
        <v>1574</v>
      </c>
      <c r="Z925" s="324">
        <v>448.65</v>
      </c>
      <c r="AB925" s="49">
        <v>2813930001</v>
      </c>
      <c r="AC925" s="187" t="s">
        <v>2009</v>
      </c>
      <c r="AD925" s="325">
        <v>28.13</v>
      </c>
    </row>
    <row r="926" spans="2:30">
      <c r="J926" s="49">
        <v>2813002581</v>
      </c>
      <c r="K926" s="212">
        <f t="shared" si="205"/>
        <v>0</v>
      </c>
      <c r="L926" s="270">
        <f t="shared" si="207"/>
        <v>0</v>
      </c>
      <c r="M926" s="270">
        <f t="shared" si="208"/>
        <v>0</v>
      </c>
      <c r="N926" s="270">
        <f t="shared" si="209"/>
        <v>0</v>
      </c>
      <c r="O926" s="249"/>
      <c r="P926" s="249"/>
      <c r="Q926" s="49">
        <v>2813950005</v>
      </c>
      <c r="R926" s="49" t="s">
        <v>1573</v>
      </c>
      <c r="S926" s="49">
        <f t="shared" si="203"/>
        <v>546.52</v>
      </c>
      <c r="T926" s="324">
        <v>556.20000000000005</v>
      </c>
      <c r="U926" s="353"/>
      <c r="X926" s="49">
        <v>2813950005</v>
      </c>
      <c r="Y926" s="49" t="s">
        <v>1573</v>
      </c>
      <c r="Z926" s="324">
        <v>556.20000000000005</v>
      </c>
      <c r="AB926" s="49">
        <v>2813930002</v>
      </c>
      <c r="AC926" s="187" t="s">
        <v>2010</v>
      </c>
      <c r="AD926" s="325">
        <v>25.14</v>
      </c>
    </row>
    <row r="927" spans="2:30">
      <c r="J927" s="49">
        <v>2813002582</v>
      </c>
      <c r="K927" s="212">
        <f t="shared" si="205"/>
        <v>0</v>
      </c>
      <c r="L927" s="270">
        <f t="shared" si="207"/>
        <v>0</v>
      </c>
      <c r="M927" s="270">
        <f t="shared" si="208"/>
        <v>0</v>
      </c>
      <c r="N927" s="270">
        <f t="shared" si="209"/>
        <v>0</v>
      </c>
      <c r="O927" s="249"/>
      <c r="P927" s="249"/>
      <c r="Q927" s="49">
        <v>2813950006</v>
      </c>
      <c r="R927" s="49" t="s">
        <v>1575</v>
      </c>
      <c r="S927" s="49">
        <f t="shared" si="203"/>
        <v>739.96</v>
      </c>
      <c r="T927" s="324">
        <v>753.06</v>
      </c>
      <c r="U927" s="353"/>
      <c r="X927" s="49">
        <v>2813950006</v>
      </c>
      <c r="Y927" s="49" t="s">
        <v>1575</v>
      </c>
      <c r="Z927" s="324">
        <v>753.06</v>
      </c>
      <c r="AB927" s="49">
        <v>2813930003</v>
      </c>
      <c r="AC927" s="187" t="s">
        <v>2011</v>
      </c>
      <c r="AD927" s="325">
        <v>35.67</v>
      </c>
    </row>
    <row r="928" spans="2:30">
      <c r="J928" s="49">
        <v>2813002583</v>
      </c>
      <c r="K928" s="212">
        <f t="shared" si="205"/>
        <v>0</v>
      </c>
      <c r="L928" s="270">
        <f t="shared" si="207"/>
        <v>0</v>
      </c>
      <c r="M928" s="270">
        <f t="shared" si="208"/>
        <v>0</v>
      </c>
      <c r="N928" s="270">
        <f t="shared" si="209"/>
        <v>0</v>
      </c>
      <c r="O928" s="249"/>
      <c r="P928" s="249"/>
      <c r="Q928" s="49">
        <v>2813950007</v>
      </c>
      <c r="R928" s="49" t="s">
        <v>1576</v>
      </c>
      <c r="S928" s="49">
        <f t="shared" si="203"/>
        <v>745.83</v>
      </c>
      <c r="T928" s="324">
        <v>759.03</v>
      </c>
      <c r="U928" s="353"/>
      <c r="X928" s="49">
        <v>2813950007</v>
      </c>
      <c r="Y928" s="49" t="s">
        <v>1576</v>
      </c>
      <c r="Z928" s="324">
        <v>759.03</v>
      </c>
      <c r="AB928" s="405">
        <v>2813930004</v>
      </c>
      <c r="AC928" s="49" t="s">
        <v>2012</v>
      </c>
      <c r="AD928" s="325">
        <v>43.96</v>
      </c>
    </row>
    <row r="929" spans="1:30">
      <c r="J929" s="49">
        <v>2813002680</v>
      </c>
      <c r="K929" s="212">
        <f t="shared" si="205"/>
        <v>0</v>
      </c>
      <c r="L929" s="270">
        <f t="shared" si="207"/>
        <v>0</v>
      </c>
      <c r="M929" s="270">
        <f t="shared" si="208"/>
        <v>0</v>
      </c>
      <c r="N929" s="270">
        <f t="shared" si="209"/>
        <v>0</v>
      </c>
      <c r="O929" s="249"/>
      <c r="P929" s="249"/>
      <c r="Q929" s="49">
        <v>2813950008</v>
      </c>
      <c r="R929" s="49" t="s">
        <v>1577</v>
      </c>
      <c r="S929" s="49">
        <f t="shared" si="203"/>
        <v>70.739999999999995</v>
      </c>
      <c r="T929" s="324">
        <v>71.989999999999995</v>
      </c>
      <c r="U929" s="353"/>
      <c r="X929" s="49">
        <v>2813950008</v>
      </c>
      <c r="Y929" s="49" t="s">
        <v>1577</v>
      </c>
      <c r="Z929" s="324">
        <v>71.989999999999995</v>
      </c>
      <c r="AB929" s="405">
        <v>2813930005</v>
      </c>
      <c r="AC929" s="49" t="s">
        <v>2013</v>
      </c>
      <c r="AD929" s="325">
        <v>21.78</v>
      </c>
    </row>
    <row r="930" spans="1:30">
      <c r="J930" s="49">
        <v>2813002681</v>
      </c>
      <c r="K930" s="212">
        <f t="shared" si="205"/>
        <v>0</v>
      </c>
      <c r="L930" s="270">
        <f t="shared" si="207"/>
        <v>0</v>
      </c>
      <c r="M930" s="270">
        <f t="shared" si="208"/>
        <v>0</v>
      </c>
      <c r="N930" s="270">
        <f t="shared" si="209"/>
        <v>0</v>
      </c>
      <c r="O930" s="249"/>
      <c r="P930" s="249"/>
      <c r="Q930" s="49">
        <v>2813960000</v>
      </c>
      <c r="R930" s="49" t="s">
        <v>1578</v>
      </c>
      <c r="S930" s="277" t="e">
        <f t="shared" si="203"/>
        <v>#N/A</v>
      </c>
      <c r="T930" s="358">
        <v>80.709999999999994</v>
      </c>
      <c r="U930" s="353"/>
      <c r="X930" s="49">
        <v>2813960000</v>
      </c>
      <c r="Y930" s="49" t="s">
        <v>1578</v>
      </c>
      <c r="Z930" s="358">
        <v>80.709999999999994</v>
      </c>
      <c r="AB930" s="405">
        <v>2813930006</v>
      </c>
      <c r="AC930" s="49" t="s">
        <v>2014</v>
      </c>
      <c r="AD930" s="325">
        <v>28.13</v>
      </c>
    </row>
    <row r="931" spans="1:30">
      <c r="J931" s="49">
        <v>2813002682</v>
      </c>
      <c r="K931" s="212">
        <f t="shared" si="205"/>
        <v>0</v>
      </c>
      <c r="L931" s="270">
        <f t="shared" si="207"/>
        <v>0</v>
      </c>
      <c r="M931" s="270">
        <f t="shared" si="208"/>
        <v>0</v>
      </c>
      <c r="N931" s="270">
        <f t="shared" si="209"/>
        <v>0</v>
      </c>
      <c r="O931" s="249"/>
      <c r="P931" s="249"/>
      <c r="Q931" s="49">
        <v>2813960001</v>
      </c>
      <c r="R931" s="49" t="s">
        <v>1579</v>
      </c>
      <c r="S931" s="277" t="e">
        <f t="shared" si="203"/>
        <v>#N/A</v>
      </c>
      <c r="T931" s="358">
        <v>84.07</v>
      </c>
      <c r="U931" s="353"/>
      <c r="X931" s="49">
        <v>2813960001</v>
      </c>
      <c r="Y931" s="49" t="s">
        <v>1579</v>
      </c>
      <c r="Z931" s="358">
        <v>84.07</v>
      </c>
      <c r="AB931" s="405">
        <v>2813930007</v>
      </c>
      <c r="AC931" s="49" t="s">
        <v>2015</v>
      </c>
      <c r="AD931" s="325">
        <v>25.13</v>
      </c>
    </row>
    <row r="932" spans="1:30">
      <c r="J932" s="49">
        <v>2813002700</v>
      </c>
      <c r="K932" s="212">
        <f t="shared" si="205"/>
        <v>0</v>
      </c>
      <c r="L932" s="270">
        <f t="shared" si="207"/>
        <v>0</v>
      </c>
      <c r="M932" s="270">
        <f t="shared" si="208"/>
        <v>0</v>
      </c>
      <c r="N932" s="270">
        <f t="shared" si="209"/>
        <v>0</v>
      </c>
      <c r="O932" s="249"/>
      <c r="P932" s="249"/>
      <c r="Q932" s="49">
        <v>2813960002</v>
      </c>
      <c r="R932" s="49" t="s">
        <v>1580</v>
      </c>
      <c r="S932" s="277" t="e">
        <f t="shared" si="203"/>
        <v>#N/A</v>
      </c>
      <c r="T932" s="358">
        <v>87.44</v>
      </c>
      <c r="U932" s="353"/>
      <c r="X932" s="49">
        <v>2813960002</v>
      </c>
      <c r="Y932" s="49" t="s">
        <v>1580</v>
      </c>
      <c r="Z932" s="358">
        <v>87.44</v>
      </c>
      <c r="AB932" s="405">
        <v>2813930008</v>
      </c>
      <c r="AC932" s="49" t="s">
        <v>2016</v>
      </c>
      <c r="AD932" s="325">
        <v>35.67</v>
      </c>
    </row>
    <row r="933" spans="1:30">
      <c r="J933" s="49">
        <v>2813002701</v>
      </c>
      <c r="K933" s="212">
        <f t="shared" si="205"/>
        <v>0</v>
      </c>
      <c r="L933" s="270">
        <f t="shared" si="207"/>
        <v>0</v>
      </c>
      <c r="M933" s="270">
        <f t="shared" si="208"/>
        <v>0</v>
      </c>
      <c r="N933" s="270">
        <f t="shared" si="209"/>
        <v>0</v>
      </c>
      <c r="O933" s="249"/>
      <c r="P933" s="249"/>
      <c r="Q933" s="49">
        <v>2813960003</v>
      </c>
      <c r="R933" s="49" t="s">
        <v>1581</v>
      </c>
      <c r="S933" s="277" t="e">
        <f t="shared" si="203"/>
        <v>#N/A</v>
      </c>
      <c r="T933" s="358">
        <v>225.32</v>
      </c>
      <c r="U933" s="353"/>
      <c r="X933" s="49">
        <v>2813960003</v>
      </c>
      <c r="Y933" s="49" t="s">
        <v>1581</v>
      </c>
      <c r="Z933" s="358">
        <v>225.32</v>
      </c>
      <c r="AB933" s="405">
        <v>2813930009</v>
      </c>
      <c r="AC933" s="49" t="s">
        <v>2017</v>
      </c>
      <c r="AD933" s="325">
        <v>43.96</v>
      </c>
    </row>
    <row r="934" spans="1:30">
      <c r="J934" s="49">
        <v>2813002702</v>
      </c>
      <c r="K934" s="212">
        <f t="shared" si="205"/>
        <v>0</v>
      </c>
      <c r="L934" s="270">
        <f t="shared" si="207"/>
        <v>0</v>
      </c>
      <c r="M934" s="270">
        <f t="shared" si="208"/>
        <v>0</v>
      </c>
      <c r="N934" s="270">
        <f t="shared" si="209"/>
        <v>0</v>
      </c>
      <c r="O934" s="249"/>
      <c r="P934" s="249"/>
      <c r="Q934" s="49">
        <v>2813960004</v>
      </c>
      <c r="R934" s="49" t="s">
        <v>1582</v>
      </c>
      <c r="S934" s="277" t="e">
        <f t="shared" si="203"/>
        <v>#N/A</v>
      </c>
      <c r="T934" s="358">
        <v>235.41</v>
      </c>
      <c r="U934" s="353"/>
      <c r="X934" s="49">
        <v>2813960004</v>
      </c>
      <c r="Y934" s="49" t="s">
        <v>1582</v>
      </c>
      <c r="Z934" s="358">
        <v>235.41</v>
      </c>
      <c r="AB934" s="405">
        <v>2813930010</v>
      </c>
      <c r="AC934" s="49" t="s">
        <v>2018</v>
      </c>
      <c r="AD934" s="325">
        <v>41.4</v>
      </c>
    </row>
    <row r="935" spans="1:30">
      <c r="J935" s="49">
        <v>2813004000</v>
      </c>
      <c r="K935" s="212">
        <f t="shared" si="205"/>
        <v>64.599999999999994</v>
      </c>
      <c r="L935" s="270">
        <f t="shared" si="207"/>
        <v>54.91</v>
      </c>
      <c r="M935" s="270">
        <f t="shared" si="208"/>
        <v>54.91</v>
      </c>
      <c r="N935" s="270">
        <f t="shared" si="209"/>
        <v>54.91</v>
      </c>
      <c r="O935" s="249"/>
      <c r="P935" s="249"/>
      <c r="Q935" s="49">
        <v>2813960005</v>
      </c>
      <c r="R935" s="49" t="s">
        <v>1583</v>
      </c>
      <c r="S935" s="277" t="e">
        <f t="shared" si="203"/>
        <v>#N/A</v>
      </c>
      <c r="T935" s="358">
        <v>238.78</v>
      </c>
      <c r="U935" s="353"/>
      <c r="X935" s="49">
        <v>2813960005</v>
      </c>
      <c r="Y935" s="49" t="s">
        <v>1583</v>
      </c>
      <c r="Z935" s="358">
        <v>238.78</v>
      </c>
      <c r="AB935" s="405">
        <v>2813930011</v>
      </c>
      <c r="AC935" s="49" t="s">
        <v>2019</v>
      </c>
      <c r="AD935" s="325">
        <v>23.04</v>
      </c>
    </row>
    <row r="936" spans="1:30">
      <c r="J936" s="49">
        <v>2813014000</v>
      </c>
      <c r="K936" s="212">
        <f t="shared" si="205"/>
        <v>44.26</v>
      </c>
      <c r="L936" s="270">
        <f t="shared" si="207"/>
        <v>37.619999999999997</v>
      </c>
      <c r="M936" s="270">
        <f t="shared" si="208"/>
        <v>37.619999999999997</v>
      </c>
      <c r="N936" s="270">
        <f t="shared" si="209"/>
        <v>37.620999999999995</v>
      </c>
      <c r="O936" s="249"/>
      <c r="P936" s="249"/>
      <c r="Q936" s="49">
        <v>2813960006</v>
      </c>
      <c r="R936" s="49" t="s">
        <v>1584</v>
      </c>
      <c r="S936" s="277" t="e">
        <f t="shared" si="203"/>
        <v>#N/A</v>
      </c>
      <c r="T936" s="358">
        <v>300.52</v>
      </c>
      <c r="U936" s="353"/>
      <c r="X936" s="49">
        <v>2813960006</v>
      </c>
      <c r="Y936" s="49" t="s">
        <v>1584</v>
      </c>
      <c r="Z936" s="358">
        <v>300.52</v>
      </c>
      <c r="AB936" s="405">
        <v>2813930012</v>
      </c>
      <c r="AC936" s="49" t="s">
        <v>2020</v>
      </c>
      <c r="AD936" s="325">
        <v>30.86</v>
      </c>
    </row>
    <row r="937" spans="1:30">
      <c r="J937" s="49">
        <v>2813024000</v>
      </c>
      <c r="K937" s="212">
        <f t="shared" si="205"/>
        <v>175.72</v>
      </c>
      <c r="L937" s="270">
        <f t="shared" si="207"/>
        <v>149.36000000000001</v>
      </c>
      <c r="M937" s="270">
        <f t="shared" si="208"/>
        <v>149.36000000000001</v>
      </c>
      <c r="N937" s="270">
        <f t="shared" si="209"/>
        <v>149.36199999999999</v>
      </c>
      <c r="O937" s="249"/>
      <c r="P937" s="249"/>
      <c r="Q937" s="49">
        <v>2813960007</v>
      </c>
      <c r="R937" s="49" t="s">
        <v>1585</v>
      </c>
      <c r="S937" s="277" t="e">
        <f t="shared" si="203"/>
        <v>#N/A</v>
      </c>
      <c r="T937" s="358">
        <v>311.72000000000003</v>
      </c>
      <c r="U937" s="353"/>
      <c r="X937" s="49">
        <v>2813960007</v>
      </c>
      <c r="Y937" s="49" t="s">
        <v>1585</v>
      </c>
      <c r="Z937" s="358">
        <v>311.72000000000003</v>
      </c>
      <c r="AB937" s="405">
        <v>2813930013</v>
      </c>
      <c r="AC937" s="49" t="s">
        <v>2021</v>
      </c>
      <c r="AD937" s="325">
        <v>32.04</v>
      </c>
    </row>
    <row r="938" spans="1:30">
      <c r="J938" s="49">
        <v>2813034000</v>
      </c>
      <c r="K938" s="212">
        <f t="shared" si="205"/>
        <v>43.65</v>
      </c>
      <c r="L938" s="270">
        <f t="shared" si="207"/>
        <v>37.1</v>
      </c>
      <c r="M938" s="270">
        <f t="shared" si="208"/>
        <v>37.1</v>
      </c>
      <c r="N938" s="270">
        <f t="shared" si="209"/>
        <v>37.102499999999999</v>
      </c>
      <c r="O938" s="249"/>
      <c r="P938" s="249"/>
      <c r="Q938" s="49">
        <v>2813960008</v>
      </c>
      <c r="R938" s="49" t="s">
        <v>1586</v>
      </c>
      <c r="S938" s="277" t="e">
        <f t="shared" si="203"/>
        <v>#N/A</v>
      </c>
      <c r="T938" s="358">
        <v>321.10000000000002</v>
      </c>
      <c r="U938" s="353"/>
      <c r="X938" s="49">
        <v>2813960008</v>
      </c>
      <c r="Y938" s="49" t="s">
        <v>1586</v>
      </c>
      <c r="Z938" s="358">
        <v>321.10000000000002</v>
      </c>
      <c r="AB938" s="405">
        <v>2813930014</v>
      </c>
      <c r="AC938" s="49" t="s">
        <v>2022</v>
      </c>
      <c r="AD938" s="325">
        <v>45.78</v>
      </c>
    </row>
    <row r="939" spans="1:30">
      <c r="A939" s="363"/>
      <c r="J939" s="49">
        <v>2813044000</v>
      </c>
      <c r="K939" s="212">
        <f t="shared" si="205"/>
        <v>1.55</v>
      </c>
      <c r="L939" s="270">
        <f t="shared" si="207"/>
        <v>1.32</v>
      </c>
      <c r="M939" s="270">
        <f t="shared" si="208"/>
        <v>1.32</v>
      </c>
      <c r="N939" s="270">
        <f t="shared" si="209"/>
        <v>1.3174999999999999</v>
      </c>
      <c r="O939" s="249"/>
      <c r="P939" s="249"/>
      <c r="Q939" s="49">
        <v>2813960009</v>
      </c>
      <c r="R939" s="49" t="s">
        <v>1587</v>
      </c>
      <c r="S939" s="277" t="e">
        <f t="shared" si="203"/>
        <v>#N/A</v>
      </c>
      <c r="T939" s="324">
        <v>607.75</v>
      </c>
      <c r="U939" s="353"/>
      <c r="X939" s="49">
        <v>2813960009</v>
      </c>
      <c r="Y939" s="49" t="s">
        <v>1587</v>
      </c>
      <c r="Z939" s="324">
        <v>607.75</v>
      </c>
      <c r="AB939" s="405">
        <v>2813930015</v>
      </c>
      <c r="AC939" s="49" t="s">
        <v>2023</v>
      </c>
      <c r="AD939" s="325">
        <v>31.43</v>
      </c>
    </row>
    <row r="940" spans="1:30">
      <c r="J940" s="49">
        <v>2813054000</v>
      </c>
      <c r="K940" s="212">
        <f t="shared" si="205"/>
        <v>181.37</v>
      </c>
      <c r="L940" s="270">
        <f t="shared" si="207"/>
        <v>154.16</v>
      </c>
      <c r="M940" s="270">
        <f t="shared" si="208"/>
        <v>154.16</v>
      </c>
      <c r="N940" s="270">
        <f t="shared" si="209"/>
        <v>154.1645</v>
      </c>
      <c r="O940" s="249"/>
      <c r="P940" s="249"/>
      <c r="Q940" s="49">
        <v>2813960010</v>
      </c>
      <c r="R940" s="49" t="s">
        <v>1588</v>
      </c>
      <c r="S940" s="277" t="e">
        <f t="shared" si="203"/>
        <v>#N/A</v>
      </c>
      <c r="T940" s="324">
        <v>730.13</v>
      </c>
      <c r="U940" s="353"/>
      <c r="X940" s="49">
        <v>2813960010</v>
      </c>
      <c r="Y940" s="49" t="s">
        <v>1588</v>
      </c>
      <c r="Z940" s="324">
        <v>730.13</v>
      </c>
      <c r="AB940" s="405">
        <v>2813930016</v>
      </c>
      <c r="AC940" s="49" t="s">
        <v>2024</v>
      </c>
      <c r="AD940" s="325">
        <v>66.72</v>
      </c>
    </row>
    <row r="941" spans="1:30">
      <c r="J941" s="49">
        <v>2813064000</v>
      </c>
      <c r="K941" s="212">
        <f t="shared" si="205"/>
        <v>26.39</v>
      </c>
      <c r="L941" s="270">
        <f t="shared" si="207"/>
        <v>22.43</v>
      </c>
      <c r="M941" s="270">
        <f t="shared" si="208"/>
        <v>22.43</v>
      </c>
      <c r="N941" s="270">
        <f t="shared" si="209"/>
        <v>22.4315</v>
      </c>
      <c r="O941" s="249"/>
      <c r="P941" s="249"/>
      <c r="Q941" s="49">
        <v>2813960011</v>
      </c>
      <c r="R941" s="49" t="s">
        <v>1589</v>
      </c>
      <c r="S941" s="277" t="e">
        <f t="shared" si="203"/>
        <v>#N/A</v>
      </c>
      <c r="T941" s="324">
        <v>277.43</v>
      </c>
      <c r="U941" s="353"/>
      <c r="X941" s="49">
        <v>2813960011</v>
      </c>
      <c r="Y941" s="49" t="s">
        <v>1589</v>
      </c>
      <c r="Z941" s="324">
        <v>277.43</v>
      </c>
      <c r="AB941" s="405">
        <v>2813930017</v>
      </c>
      <c r="AC941" s="49" t="s">
        <v>2025</v>
      </c>
      <c r="AD941" s="325">
        <v>45.57</v>
      </c>
    </row>
    <row r="942" spans="1:30">
      <c r="J942" s="49">
        <v>2813074000</v>
      </c>
      <c r="K942" s="212">
        <f t="shared" si="205"/>
        <v>31.22</v>
      </c>
      <c r="L942" s="270">
        <f t="shared" si="207"/>
        <v>26.54</v>
      </c>
      <c r="M942" s="270">
        <f t="shared" si="208"/>
        <v>26.54</v>
      </c>
      <c r="N942" s="270">
        <f t="shared" si="209"/>
        <v>26.536999999999999</v>
      </c>
      <c r="O942" s="249"/>
      <c r="P942" s="249"/>
      <c r="T942" s="187"/>
      <c r="U942" s="324"/>
      <c r="AB942" s="405">
        <v>2813930018</v>
      </c>
      <c r="AC942" s="49" t="s">
        <v>2026</v>
      </c>
      <c r="AD942" s="325">
        <v>92.38</v>
      </c>
    </row>
    <row r="943" spans="1:30">
      <c r="J943" s="49">
        <v>2813100000</v>
      </c>
      <c r="K943" s="212">
        <f t="shared" si="205"/>
        <v>54.57</v>
      </c>
      <c r="L943" s="270">
        <f t="shared" si="207"/>
        <v>46.38</v>
      </c>
      <c r="M943" s="270">
        <f t="shared" si="208"/>
        <v>46.38</v>
      </c>
      <c r="N943" s="270">
        <f t="shared" si="209"/>
        <v>46.384499999999996</v>
      </c>
      <c r="O943" s="249"/>
      <c r="P943" s="249"/>
      <c r="T943" s="187"/>
      <c r="U943" s="324"/>
      <c r="AB943" s="405">
        <v>2813930019</v>
      </c>
      <c r="AC943" s="49" t="s">
        <v>2027</v>
      </c>
      <c r="AD943" s="325">
        <v>63.54</v>
      </c>
    </row>
    <row r="944" spans="1:30">
      <c r="J944" s="49">
        <v>2813100280</v>
      </c>
      <c r="K944" s="212">
        <f t="shared" si="205"/>
        <v>7.05</v>
      </c>
      <c r="L944" s="270">
        <f t="shared" si="207"/>
        <v>5.99</v>
      </c>
      <c r="M944" s="270">
        <f t="shared" si="208"/>
        <v>5.99</v>
      </c>
      <c r="N944" s="270">
        <f t="shared" si="209"/>
        <v>5.9924999999999997</v>
      </c>
      <c r="O944" s="249"/>
      <c r="P944" s="249"/>
      <c r="T944" s="187"/>
      <c r="U944" s="324"/>
      <c r="AB944" s="405">
        <v>2813930020</v>
      </c>
      <c r="AC944" s="49" t="s">
        <v>2028</v>
      </c>
      <c r="AD944" s="325">
        <v>126.32</v>
      </c>
    </row>
    <row r="945" spans="2:30">
      <c r="J945" s="49">
        <v>2813100281</v>
      </c>
      <c r="K945" s="212">
        <f t="shared" si="205"/>
        <v>32.79</v>
      </c>
      <c r="L945" s="270">
        <f t="shared" si="207"/>
        <v>27.87</v>
      </c>
      <c r="M945" s="270">
        <f t="shared" si="208"/>
        <v>27.87</v>
      </c>
      <c r="N945" s="270">
        <f t="shared" si="209"/>
        <v>27.871499999999997</v>
      </c>
      <c r="O945" s="249"/>
      <c r="P945" s="249"/>
      <c r="T945" s="187"/>
      <c r="U945" s="324"/>
      <c r="AB945" s="405">
        <v>2813930021</v>
      </c>
      <c r="AC945" s="49" t="s">
        <v>2029</v>
      </c>
      <c r="AD945" s="325">
        <v>56.93</v>
      </c>
    </row>
    <row r="946" spans="2:30">
      <c r="J946" s="49">
        <v>2813100380</v>
      </c>
      <c r="K946" s="212">
        <f t="shared" si="205"/>
        <v>7.01</v>
      </c>
      <c r="L946" s="270">
        <f t="shared" si="207"/>
        <v>5.96</v>
      </c>
      <c r="M946" s="270">
        <f t="shared" si="208"/>
        <v>5.96</v>
      </c>
      <c r="N946" s="270">
        <f t="shared" si="209"/>
        <v>5.9584999999999999</v>
      </c>
      <c r="O946" s="249"/>
      <c r="P946" s="249"/>
      <c r="T946" s="187"/>
      <c r="U946" s="324"/>
      <c r="AB946" s="405">
        <v>2813930022</v>
      </c>
      <c r="AC946" s="49" t="s">
        <v>2030</v>
      </c>
      <c r="AD946" s="325">
        <v>36.79</v>
      </c>
    </row>
    <row r="947" spans="2:30">
      <c r="J947" s="49">
        <v>2813100381</v>
      </c>
      <c r="K947" s="212">
        <f t="shared" si="205"/>
        <v>28.42</v>
      </c>
      <c r="L947" s="270">
        <f t="shared" si="207"/>
        <v>24.16</v>
      </c>
      <c r="M947" s="270">
        <f t="shared" si="208"/>
        <v>24.16</v>
      </c>
      <c r="N947" s="270">
        <f t="shared" si="209"/>
        <v>24.157</v>
      </c>
      <c r="O947" s="249"/>
      <c r="P947" s="249"/>
      <c r="Q947" s="323"/>
      <c r="U947" s="324"/>
      <c r="AB947" s="405">
        <v>2813930023</v>
      </c>
      <c r="AC947" s="49" t="s">
        <v>2031</v>
      </c>
      <c r="AD947" s="325">
        <v>75.900000000000006</v>
      </c>
    </row>
    <row r="948" spans="2:30">
      <c r="J948" s="49">
        <v>2813100480</v>
      </c>
      <c r="K948" s="212">
        <f t="shared" si="205"/>
        <v>8.33</v>
      </c>
      <c r="L948" s="270">
        <f t="shared" si="207"/>
        <v>7.08</v>
      </c>
      <c r="M948" s="270">
        <f t="shared" si="208"/>
        <v>7.08</v>
      </c>
      <c r="N948" s="270">
        <f t="shared" si="209"/>
        <v>7.0804999999999998</v>
      </c>
      <c r="O948" s="249"/>
      <c r="P948" s="249"/>
      <c r="Q948" s="323"/>
      <c r="U948" s="324"/>
      <c r="AB948" s="405">
        <v>2813930024</v>
      </c>
      <c r="AC948" s="49" t="s">
        <v>2032</v>
      </c>
      <c r="AD948" s="325">
        <v>61.13</v>
      </c>
    </row>
    <row r="949" spans="2:30">
      <c r="J949" s="49">
        <v>2813100580</v>
      </c>
      <c r="K949" s="212">
        <f t="shared" si="205"/>
        <v>10.41</v>
      </c>
      <c r="L949" s="270">
        <f t="shared" si="207"/>
        <v>8.85</v>
      </c>
      <c r="M949" s="270">
        <f t="shared" si="208"/>
        <v>8.85</v>
      </c>
      <c r="N949" s="270">
        <f t="shared" si="209"/>
        <v>8.8484999999999996</v>
      </c>
      <c r="O949" s="249"/>
      <c r="P949" s="249"/>
      <c r="Q949" s="323"/>
      <c r="U949" s="324"/>
      <c r="AB949" s="405">
        <v>2813930025</v>
      </c>
      <c r="AC949" s="49" t="s">
        <v>2033</v>
      </c>
      <c r="AD949" s="325">
        <v>121.62</v>
      </c>
    </row>
    <row r="950" spans="2:30">
      <c r="J950" s="49">
        <v>2813100680</v>
      </c>
      <c r="K950" s="212">
        <f t="shared" si="205"/>
        <v>10.11</v>
      </c>
      <c r="L950" s="270">
        <f t="shared" si="207"/>
        <v>8.59</v>
      </c>
      <c r="M950" s="270">
        <f t="shared" si="208"/>
        <v>8.59</v>
      </c>
      <c r="N950" s="270">
        <f t="shared" si="209"/>
        <v>8.5934999999999988</v>
      </c>
      <c r="O950" s="249"/>
      <c r="P950" s="249"/>
      <c r="Q950" s="323"/>
      <c r="U950" s="324"/>
      <c r="AB950" s="405">
        <v>2813930026</v>
      </c>
      <c r="AC950" s="49" t="s">
        <v>2034</v>
      </c>
      <c r="AD950" s="325">
        <v>86.67</v>
      </c>
    </row>
    <row r="951" spans="2:30">
      <c r="J951" s="49">
        <v>2813101300</v>
      </c>
      <c r="K951" s="212">
        <f t="shared" si="205"/>
        <v>12.51</v>
      </c>
      <c r="L951" s="270">
        <f t="shared" si="207"/>
        <v>10.63</v>
      </c>
      <c r="M951" s="270">
        <f t="shared" si="208"/>
        <v>10.63</v>
      </c>
      <c r="N951" s="270">
        <f t="shared" si="209"/>
        <v>10.6335</v>
      </c>
      <c r="O951" s="249"/>
      <c r="P951" s="249"/>
      <c r="Q951" s="323"/>
      <c r="U951" s="324"/>
      <c r="AB951" s="405">
        <v>2813930027</v>
      </c>
      <c r="AC951" s="49" t="s">
        <v>2035</v>
      </c>
      <c r="AD951" s="325">
        <v>172.71</v>
      </c>
    </row>
    <row r="952" spans="2:30">
      <c r="J952" s="49">
        <v>2813101780</v>
      </c>
      <c r="K952" s="212">
        <f t="shared" si="205"/>
        <v>10.029999999999999</v>
      </c>
      <c r="L952" s="270">
        <f t="shared" si="207"/>
        <v>8.5299999999999994</v>
      </c>
      <c r="M952" s="270">
        <f t="shared" si="208"/>
        <v>8.5299999999999994</v>
      </c>
      <c r="N952" s="270">
        <f t="shared" si="209"/>
        <v>8.5254999999999992</v>
      </c>
      <c r="O952" s="249"/>
      <c r="P952" s="249"/>
      <c r="Q952" s="323"/>
      <c r="U952" s="324"/>
      <c r="AB952" s="405">
        <v>2813930028</v>
      </c>
      <c r="AC952" s="49" t="s">
        <v>2036</v>
      </c>
      <c r="AD952" s="325">
        <v>153.54</v>
      </c>
    </row>
    <row r="953" spans="2:30">
      <c r="J953" s="49">
        <v>2813101980</v>
      </c>
      <c r="K953" s="212">
        <f t="shared" si="205"/>
        <v>9.8000000000000007</v>
      </c>
      <c r="L953" s="270">
        <f t="shared" si="207"/>
        <v>8.33</v>
      </c>
      <c r="M953" s="270">
        <f t="shared" si="208"/>
        <v>8.33</v>
      </c>
      <c r="N953" s="270">
        <f t="shared" si="209"/>
        <v>8.33</v>
      </c>
      <c r="O953" s="249"/>
      <c r="P953" s="249"/>
      <c r="Q953" s="323"/>
      <c r="U953" s="324"/>
      <c r="AB953" s="405">
        <v>2813930029</v>
      </c>
      <c r="AC953" s="49" t="s">
        <v>2037</v>
      </c>
      <c r="AD953" s="325">
        <v>306.54000000000002</v>
      </c>
    </row>
    <row r="954" spans="2:30">
      <c r="J954" s="49">
        <v>2813102200</v>
      </c>
      <c r="K954" s="212">
        <f t="shared" si="205"/>
        <v>10.36</v>
      </c>
      <c r="L954" s="270">
        <f t="shared" si="207"/>
        <v>8.81</v>
      </c>
      <c r="M954" s="270">
        <f t="shared" si="208"/>
        <v>8.81</v>
      </c>
      <c r="N954" s="270">
        <f t="shared" si="209"/>
        <v>8.8059999999999992</v>
      </c>
      <c r="O954" s="249"/>
      <c r="P954" s="249"/>
      <c r="Q954" s="323"/>
      <c r="U954" s="324"/>
      <c r="AB954" s="405">
        <v>2813930030</v>
      </c>
      <c r="AC954" s="49" t="s">
        <v>2038</v>
      </c>
      <c r="AD954" s="325">
        <v>132.15</v>
      </c>
    </row>
    <row r="955" spans="2:30">
      <c r="J955" s="49">
        <v>2813102800</v>
      </c>
      <c r="K955" s="212">
        <f t="shared" si="205"/>
        <v>13.72</v>
      </c>
      <c r="L955" s="270">
        <f t="shared" si="207"/>
        <v>11.66</v>
      </c>
      <c r="M955" s="270">
        <f t="shared" si="208"/>
        <v>11.66</v>
      </c>
      <c r="N955" s="270">
        <f t="shared" si="209"/>
        <v>11.662000000000001</v>
      </c>
      <c r="O955" s="249"/>
      <c r="P955" s="249"/>
      <c r="Q955" s="323"/>
      <c r="U955" s="324"/>
      <c r="AB955" s="405">
        <v>2813930031</v>
      </c>
      <c r="AC955" s="49" t="s">
        <v>2039</v>
      </c>
      <c r="AD955" s="325">
        <v>205.16</v>
      </c>
    </row>
    <row r="956" spans="2:30">
      <c r="J956" s="49">
        <v>2813105180</v>
      </c>
      <c r="K956" s="212">
        <f t="shared" si="205"/>
        <v>82.86</v>
      </c>
      <c r="L956" s="270">
        <f t="shared" si="207"/>
        <v>70.430000000000007</v>
      </c>
      <c r="M956" s="270">
        <f t="shared" si="208"/>
        <v>70.430000000000007</v>
      </c>
      <c r="N956" s="270">
        <f t="shared" si="209"/>
        <v>70.430999999999997</v>
      </c>
      <c r="O956" s="249"/>
      <c r="P956" s="249"/>
      <c r="Q956" s="323"/>
      <c r="U956" s="324"/>
      <c r="AB956" s="405">
        <v>2813940000</v>
      </c>
      <c r="AC956" s="49" t="s">
        <v>2040</v>
      </c>
      <c r="AD956" s="325">
        <v>27.47</v>
      </c>
    </row>
    <row r="957" spans="2:30">
      <c r="B957" s="210"/>
      <c r="E957" s="211"/>
      <c r="F957" s="211"/>
      <c r="G957" s="216"/>
      <c r="J957" s="49">
        <v>2813110000</v>
      </c>
      <c r="K957" s="212">
        <f t="shared" si="205"/>
        <v>225.55</v>
      </c>
      <c r="L957" s="270">
        <f t="shared" si="207"/>
        <v>191.72</v>
      </c>
      <c r="M957" s="270">
        <f t="shared" si="208"/>
        <v>191.72</v>
      </c>
      <c r="N957" s="270">
        <f t="shared" si="209"/>
        <v>191.7175</v>
      </c>
      <c r="O957" s="249"/>
      <c r="P957" s="249"/>
      <c r="Q957" s="323"/>
      <c r="U957" s="324"/>
      <c r="AB957" s="405">
        <v>2813940001</v>
      </c>
      <c r="AC957" s="49" t="s">
        <v>2041</v>
      </c>
      <c r="AD957" s="325">
        <v>49.89</v>
      </c>
    </row>
    <row r="958" spans="2:30">
      <c r="B958" s="210"/>
      <c r="E958" s="211"/>
      <c r="F958" s="211"/>
      <c r="G958" s="216"/>
      <c r="J958" s="49">
        <v>2813112800</v>
      </c>
      <c r="K958" s="212">
        <f t="shared" si="205"/>
        <v>3.42</v>
      </c>
      <c r="L958" s="270">
        <f t="shared" si="207"/>
        <v>2.91</v>
      </c>
      <c r="M958" s="270">
        <f t="shared" si="208"/>
        <v>2.91</v>
      </c>
      <c r="N958" s="270">
        <f t="shared" si="209"/>
        <v>2.907</v>
      </c>
      <c r="O958" s="249"/>
      <c r="P958" s="249"/>
      <c r="Q958" s="323"/>
      <c r="U958" s="324"/>
      <c r="AB958" s="405">
        <v>2813940002</v>
      </c>
      <c r="AC958" s="49" t="s">
        <v>2042</v>
      </c>
      <c r="AD958" s="325">
        <v>69.02</v>
      </c>
    </row>
    <row r="959" spans="2:30">
      <c r="B959" s="210"/>
      <c r="E959" s="211"/>
      <c r="F959" s="211"/>
      <c r="G959" s="216"/>
      <c r="J959" s="49">
        <v>2813120000</v>
      </c>
      <c r="K959" s="212">
        <f t="shared" si="205"/>
        <v>92.06</v>
      </c>
      <c r="L959" s="270">
        <f t="shared" si="207"/>
        <v>78.25</v>
      </c>
      <c r="M959" s="270">
        <f t="shared" si="208"/>
        <v>78.25</v>
      </c>
      <c r="N959" s="270">
        <f t="shared" si="209"/>
        <v>78.251000000000005</v>
      </c>
      <c r="O959" s="249"/>
      <c r="P959" s="249"/>
      <c r="Q959" s="323"/>
      <c r="U959" s="324"/>
      <c r="AB959" s="405">
        <v>2813940003</v>
      </c>
      <c r="AC959" s="49" t="s">
        <v>2043</v>
      </c>
      <c r="AD959" s="325">
        <v>67.2</v>
      </c>
    </row>
    <row r="960" spans="2:30">
      <c r="B960" s="210"/>
      <c r="E960" s="211"/>
      <c r="F960" s="211"/>
      <c r="G960" s="216"/>
      <c r="J960" s="49">
        <v>2813122200</v>
      </c>
      <c r="K960" s="212">
        <f t="shared" si="205"/>
        <v>7.46</v>
      </c>
      <c r="L960" s="270">
        <f t="shared" si="207"/>
        <v>6.34</v>
      </c>
      <c r="M960" s="270">
        <f t="shared" si="208"/>
        <v>6.34</v>
      </c>
      <c r="N960" s="270">
        <f t="shared" si="209"/>
        <v>6.3410000000000002</v>
      </c>
      <c r="O960" s="249"/>
      <c r="P960" s="249"/>
      <c r="Q960" s="323"/>
      <c r="U960" s="324"/>
      <c r="AB960" s="405">
        <v>2813940004</v>
      </c>
      <c r="AC960" s="49" t="s">
        <v>2044</v>
      </c>
      <c r="AD960" s="325">
        <v>15.61</v>
      </c>
    </row>
    <row r="961" spans="2:30">
      <c r="B961" s="210"/>
      <c r="E961" s="211"/>
      <c r="F961" s="211"/>
      <c r="G961" s="216"/>
      <c r="J961" s="49">
        <v>2813130000</v>
      </c>
      <c r="K961" s="212">
        <f t="shared" si="205"/>
        <v>225.55</v>
      </c>
      <c r="L961" s="270">
        <f t="shared" si="207"/>
        <v>191.72</v>
      </c>
      <c r="M961" s="270">
        <f t="shared" si="208"/>
        <v>191.72</v>
      </c>
      <c r="N961" s="270">
        <f t="shared" si="209"/>
        <v>191.7175</v>
      </c>
      <c r="O961" s="249"/>
      <c r="P961" s="249"/>
      <c r="Q961" s="323"/>
      <c r="U961" s="324"/>
      <c r="AB961" s="405">
        <v>2813940005</v>
      </c>
      <c r="AC961" s="49" t="s">
        <v>2045</v>
      </c>
      <c r="AD961" s="325">
        <v>20.48</v>
      </c>
    </row>
    <row r="962" spans="2:30">
      <c r="B962" s="210"/>
      <c r="E962" s="211"/>
      <c r="F962" s="211"/>
      <c r="G962" s="216"/>
      <c r="J962" s="49">
        <v>2813140000</v>
      </c>
      <c r="K962" s="212">
        <f t="shared" si="205"/>
        <v>47.86</v>
      </c>
      <c r="L962" s="270">
        <f t="shared" si="207"/>
        <v>40.68</v>
      </c>
      <c r="M962" s="270">
        <f t="shared" si="208"/>
        <v>40.68</v>
      </c>
      <c r="N962" s="270">
        <f t="shared" si="209"/>
        <v>40.680999999999997</v>
      </c>
      <c r="O962" s="249"/>
      <c r="P962" s="249"/>
      <c r="Q962" s="323"/>
      <c r="U962" s="324"/>
      <c r="AB962" s="405">
        <v>2813940006</v>
      </c>
      <c r="AC962" s="49" t="s">
        <v>2046</v>
      </c>
      <c r="AD962" s="325">
        <v>25.9</v>
      </c>
    </row>
    <row r="963" spans="2:30">
      <c r="B963" s="210"/>
      <c r="E963" s="211"/>
      <c r="F963" s="211"/>
      <c r="G963" s="216"/>
      <c r="J963" s="49">
        <v>2813200000</v>
      </c>
      <c r="K963" s="212">
        <f t="shared" si="205"/>
        <v>80.09</v>
      </c>
      <c r="L963" s="270">
        <f t="shared" si="207"/>
        <v>68.08</v>
      </c>
      <c r="M963" s="270">
        <f t="shared" si="208"/>
        <v>68.08</v>
      </c>
      <c r="N963" s="270">
        <f t="shared" si="209"/>
        <v>68.076499999999996</v>
      </c>
      <c r="O963" s="249"/>
      <c r="P963" s="249"/>
      <c r="Q963" s="323"/>
      <c r="U963" s="324"/>
      <c r="AB963" s="405">
        <v>2813940007</v>
      </c>
      <c r="AC963" s="49" t="s">
        <v>2047</v>
      </c>
      <c r="AD963" s="325">
        <v>9.59</v>
      </c>
    </row>
    <row r="964" spans="2:30">
      <c r="B964" s="210"/>
      <c r="E964" s="211"/>
      <c r="F964" s="211"/>
      <c r="G964" s="216"/>
      <c r="J964" s="49">
        <v>2813200280</v>
      </c>
      <c r="K964" s="212">
        <f t="shared" si="205"/>
        <v>8.98</v>
      </c>
      <c r="L964" s="270">
        <f t="shared" si="207"/>
        <v>7.63</v>
      </c>
      <c r="M964" s="270">
        <f t="shared" si="208"/>
        <v>7.63</v>
      </c>
      <c r="N964" s="270">
        <f t="shared" si="209"/>
        <v>7.633</v>
      </c>
      <c r="O964" s="249"/>
      <c r="P964" s="249"/>
      <c r="Q964" s="323"/>
      <c r="U964" s="324"/>
      <c r="AB964" s="405">
        <v>2813940008</v>
      </c>
      <c r="AC964" s="49" t="s">
        <v>2048</v>
      </c>
      <c r="AD964" s="325">
        <v>15.11</v>
      </c>
    </row>
    <row r="965" spans="2:30">
      <c r="B965" s="210"/>
      <c r="E965" s="211"/>
      <c r="F965" s="211"/>
      <c r="G965" s="216"/>
      <c r="J965" s="49">
        <v>2813200281</v>
      </c>
      <c r="K965" s="212">
        <f t="shared" si="205"/>
        <v>35.130000000000003</v>
      </c>
      <c r="L965" s="270">
        <f t="shared" si="207"/>
        <v>29.86</v>
      </c>
      <c r="M965" s="270">
        <f t="shared" si="208"/>
        <v>29.86</v>
      </c>
      <c r="N965" s="270">
        <f t="shared" si="209"/>
        <v>29.860500000000002</v>
      </c>
      <c r="O965" s="249"/>
      <c r="P965" s="249"/>
      <c r="Q965" s="323"/>
      <c r="U965" s="324"/>
      <c r="AB965" s="405">
        <v>2813940009</v>
      </c>
      <c r="AC965" s="49" t="s">
        <v>2049</v>
      </c>
      <c r="AD965" s="325">
        <v>20.62</v>
      </c>
    </row>
    <row r="966" spans="2:30">
      <c r="B966" s="210"/>
      <c r="E966" s="211"/>
      <c r="F966" s="211"/>
      <c r="G966" s="216"/>
      <c r="J966" s="49">
        <v>2813200380</v>
      </c>
      <c r="K966" s="212">
        <f t="shared" si="205"/>
        <v>12.46</v>
      </c>
      <c r="L966" s="270">
        <f t="shared" si="207"/>
        <v>10.59</v>
      </c>
      <c r="M966" s="270">
        <f t="shared" si="208"/>
        <v>10.59</v>
      </c>
      <c r="N966" s="270">
        <f t="shared" si="209"/>
        <v>10.591000000000001</v>
      </c>
      <c r="O966" s="249"/>
      <c r="P966" s="249"/>
      <c r="Q966" s="323"/>
      <c r="U966" s="324"/>
      <c r="AB966" s="405">
        <v>2813940010</v>
      </c>
      <c r="AC966" s="49" t="s">
        <v>2050</v>
      </c>
      <c r="AD966" s="325">
        <v>52.19</v>
      </c>
    </row>
    <row r="967" spans="2:30">
      <c r="B967" s="210"/>
      <c r="E967" s="211"/>
      <c r="F967" s="211"/>
      <c r="G967" s="216"/>
      <c r="J967" s="49">
        <v>2813200381</v>
      </c>
      <c r="K967" s="212">
        <f t="shared" si="205"/>
        <v>14.43</v>
      </c>
      <c r="L967" s="270">
        <f t="shared" si="207"/>
        <v>12.27</v>
      </c>
      <c r="M967" s="270">
        <f t="shared" si="208"/>
        <v>12.27</v>
      </c>
      <c r="N967" s="270">
        <f t="shared" si="209"/>
        <v>12.265499999999999</v>
      </c>
      <c r="O967" s="249"/>
      <c r="P967" s="249"/>
      <c r="Q967" s="323"/>
      <c r="U967" s="324"/>
      <c r="AB967" s="405">
        <v>2813940011</v>
      </c>
      <c r="AC967" s="49" t="s">
        <v>2051</v>
      </c>
      <c r="AD967" s="325">
        <v>56.26</v>
      </c>
    </row>
    <row r="968" spans="2:30">
      <c r="B968" s="210"/>
      <c r="E968" s="211"/>
      <c r="F968" s="211"/>
      <c r="G968" s="216"/>
      <c r="J968" s="49">
        <v>2813200480</v>
      </c>
      <c r="K968" s="212">
        <f t="shared" si="205"/>
        <v>9.33</v>
      </c>
      <c r="L968" s="270">
        <f t="shared" si="207"/>
        <v>7.93</v>
      </c>
      <c r="M968" s="270">
        <f t="shared" si="208"/>
        <v>7.93</v>
      </c>
      <c r="N968" s="270">
        <f t="shared" si="209"/>
        <v>7.9304999999999994</v>
      </c>
      <c r="O968" s="249"/>
      <c r="P968" s="249"/>
      <c r="Q968" s="323"/>
      <c r="U968" s="324"/>
      <c r="AB968" s="405">
        <v>2813940012</v>
      </c>
      <c r="AC968" s="49" t="s">
        <v>2052</v>
      </c>
      <c r="AD968" s="325">
        <v>57.31</v>
      </c>
    </row>
    <row r="969" spans="2:30">
      <c r="B969" s="210"/>
      <c r="E969" s="211"/>
      <c r="F969" s="211"/>
      <c r="G969" s="216"/>
      <c r="J969" s="49">
        <v>2813200580</v>
      </c>
      <c r="K969" s="212">
        <f t="shared" si="205"/>
        <v>19.47</v>
      </c>
      <c r="L969" s="270">
        <f t="shared" si="207"/>
        <v>16.55</v>
      </c>
      <c r="M969" s="270">
        <f t="shared" si="208"/>
        <v>16.55</v>
      </c>
      <c r="N969" s="270">
        <f t="shared" si="209"/>
        <v>16.549499999999998</v>
      </c>
      <c r="O969" s="249"/>
      <c r="P969" s="249"/>
      <c r="Q969" s="323"/>
      <c r="U969" s="324"/>
      <c r="AB969" s="405">
        <v>2813940013</v>
      </c>
      <c r="AC969" s="49" t="s">
        <v>2053</v>
      </c>
      <c r="AD969" s="325">
        <v>63.46</v>
      </c>
    </row>
    <row r="970" spans="2:30">
      <c r="B970" s="210"/>
      <c r="E970" s="211"/>
      <c r="F970" s="211"/>
      <c r="G970" s="216"/>
      <c r="J970" s="49">
        <v>2813200680</v>
      </c>
      <c r="K970" s="212">
        <f t="shared" si="205"/>
        <v>16.52</v>
      </c>
      <c r="L970" s="270">
        <f t="shared" si="207"/>
        <v>14.04</v>
      </c>
      <c r="M970" s="270">
        <f t="shared" si="208"/>
        <v>14.04</v>
      </c>
      <c r="N970" s="270">
        <f t="shared" si="209"/>
        <v>14.042</v>
      </c>
      <c r="O970" s="249"/>
      <c r="P970" s="249"/>
      <c r="Q970" s="323"/>
      <c r="U970" s="324"/>
      <c r="AB970" s="405">
        <v>2813940014</v>
      </c>
      <c r="AC970" s="49" t="s">
        <v>2054</v>
      </c>
      <c r="AD970" s="325">
        <v>47</v>
      </c>
    </row>
    <row r="971" spans="2:30">
      <c r="B971" s="210"/>
      <c r="E971" s="211"/>
      <c r="F971" s="211"/>
      <c r="G971" s="216"/>
      <c r="J971" s="49">
        <v>2813201300</v>
      </c>
      <c r="K971" s="212">
        <f t="shared" si="205"/>
        <v>12.97</v>
      </c>
      <c r="L971" s="270">
        <f t="shared" si="207"/>
        <v>11.02</v>
      </c>
      <c r="M971" s="270">
        <f t="shared" si="208"/>
        <v>11.02</v>
      </c>
      <c r="N971" s="270">
        <f t="shared" si="209"/>
        <v>11.0245</v>
      </c>
      <c r="O971" s="249"/>
      <c r="P971" s="249"/>
      <c r="Q971" s="323"/>
      <c r="U971" s="324"/>
      <c r="AB971" s="405">
        <v>2813940015</v>
      </c>
      <c r="AC971" s="49" t="s">
        <v>2055</v>
      </c>
      <c r="AD971" s="325">
        <v>52.86</v>
      </c>
    </row>
    <row r="972" spans="2:30">
      <c r="B972" s="210"/>
      <c r="E972" s="211"/>
      <c r="F972" s="211"/>
      <c r="G972" s="216"/>
      <c r="J972" s="49">
        <v>2813201780</v>
      </c>
      <c r="K972" s="212">
        <f t="shared" si="205"/>
        <v>15.18</v>
      </c>
      <c r="L972" s="270">
        <f t="shared" si="207"/>
        <v>12.9</v>
      </c>
      <c r="M972" s="270">
        <f t="shared" si="208"/>
        <v>12.9</v>
      </c>
      <c r="N972" s="270">
        <f t="shared" si="209"/>
        <v>12.902999999999999</v>
      </c>
      <c r="O972" s="249"/>
      <c r="P972" s="249"/>
      <c r="Q972" s="323"/>
      <c r="U972" s="324"/>
      <c r="AB972" s="405">
        <v>2813940016</v>
      </c>
      <c r="AC972" s="49" t="s">
        <v>2056</v>
      </c>
      <c r="AD972" s="325">
        <v>94.93</v>
      </c>
    </row>
    <row r="973" spans="2:30">
      <c r="B973" s="210"/>
      <c r="E973" s="211"/>
      <c r="F973" s="211"/>
      <c r="G973" s="216"/>
      <c r="J973" s="49">
        <v>2813201980</v>
      </c>
      <c r="K973" s="212">
        <f t="shared" si="205"/>
        <v>17.18</v>
      </c>
      <c r="L973" s="270">
        <f t="shared" si="207"/>
        <v>14.6</v>
      </c>
      <c r="M973" s="270">
        <f t="shared" si="208"/>
        <v>14.6</v>
      </c>
      <c r="N973" s="270">
        <f t="shared" si="209"/>
        <v>14.603</v>
      </c>
      <c r="O973" s="249"/>
      <c r="P973" s="249"/>
      <c r="Q973" s="323"/>
      <c r="U973" s="324"/>
      <c r="AB973" s="405">
        <v>2813940017</v>
      </c>
      <c r="AC973" s="49" t="s">
        <v>2057</v>
      </c>
      <c r="AD973" s="325">
        <v>138.04</v>
      </c>
    </row>
    <row r="974" spans="2:30">
      <c r="B974" s="210"/>
      <c r="E974" s="211"/>
      <c r="F974" s="211"/>
      <c r="G974" s="216"/>
      <c r="J974" s="49">
        <v>2813202200</v>
      </c>
      <c r="K974" s="212">
        <f t="shared" si="205"/>
        <v>11.79</v>
      </c>
      <c r="L974" s="270">
        <f t="shared" si="207"/>
        <v>10.02</v>
      </c>
      <c r="M974" s="270">
        <f t="shared" si="208"/>
        <v>10.02</v>
      </c>
      <c r="N974" s="270">
        <f t="shared" si="209"/>
        <v>10.0215</v>
      </c>
      <c r="O974" s="249"/>
      <c r="P974" s="249"/>
      <c r="Q974" s="323"/>
      <c r="U974" s="324"/>
      <c r="AB974" s="405">
        <v>2813950000</v>
      </c>
      <c r="AC974" s="49" t="s">
        <v>2058</v>
      </c>
      <c r="AD974" s="325">
        <v>143.4</v>
      </c>
    </row>
    <row r="975" spans="2:30">
      <c r="B975" s="210"/>
      <c r="E975" s="211"/>
      <c r="F975" s="211"/>
      <c r="G975" s="216"/>
      <c r="J975" s="49">
        <v>2813202800</v>
      </c>
      <c r="K975" s="212">
        <f t="shared" si="205"/>
        <v>15.09</v>
      </c>
      <c r="L975" s="270">
        <f t="shared" si="207"/>
        <v>12.83</v>
      </c>
      <c r="M975" s="270">
        <f t="shared" si="208"/>
        <v>12.83</v>
      </c>
      <c r="N975" s="270">
        <f t="shared" si="209"/>
        <v>12.826499999999999</v>
      </c>
      <c r="O975" s="249"/>
      <c r="P975" s="249"/>
      <c r="Q975" s="323"/>
      <c r="U975" s="324"/>
      <c r="AB975" s="405">
        <v>2813950001</v>
      </c>
      <c r="AC975" s="49" t="s">
        <v>2059</v>
      </c>
      <c r="AD975" s="325">
        <v>343.58</v>
      </c>
    </row>
    <row r="976" spans="2:30">
      <c r="B976" s="210"/>
      <c r="E976" s="211"/>
      <c r="F976" s="211"/>
      <c r="G976" s="216"/>
      <c r="J976" s="49">
        <v>2813205180</v>
      </c>
      <c r="K976" s="212">
        <f t="shared" si="205"/>
        <v>106.19</v>
      </c>
      <c r="L976" s="270">
        <f t="shared" si="207"/>
        <v>90.26</v>
      </c>
      <c r="M976" s="270">
        <f t="shared" si="208"/>
        <v>90.26</v>
      </c>
      <c r="N976" s="270">
        <f t="shared" si="209"/>
        <v>90.261499999999998</v>
      </c>
      <c r="O976" s="249"/>
      <c r="P976" s="249"/>
      <c r="Q976" s="323"/>
      <c r="U976" s="324"/>
      <c r="AB976" s="405">
        <v>2813950002</v>
      </c>
      <c r="AC976" s="49" t="s">
        <v>2060</v>
      </c>
      <c r="AD976" s="325">
        <v>224</v>
      </c>
    </row>
    <row r="977" spans="2:30">
      <c r="B977" s="210"/>
      <c r="E977" s="211"/>
      <c r="F977" s="211"/>
      <c r="G977" s="216"/>
      <c r="J977" s="49">
        <v>2813210000</v>
      </c>
      <c r="K977" s="212">
        <f t="shared" si="205"/>
        <v>330.3</v>
      </c>
      <c r="L977" s="270">
        <f t="shared" si="207"/>
        <v>280.76</v>
      </c>
      <c r="M977" s="270">
        <f t="shared" si="208"/>
        <v>280.76</v>
      </c>
      <c r="N977" s="270">
        <f t="shared" si="209"/>
        <v>280.755</v>
      </c>
      <c r="O977" s="249"/>
      <c r="P977" s="249"/>
      <c r="Q977" s="323"/>
      <c r="U977" s="324"/>
      <c r="AB977" s="405">
        <v>2813950003</v>
      </c>
      <c r="AC977" s="49" t="s">
        <v>2061</v>
      </c>
      <c r="AD977" s="325">
        <v>275.91000000000003</v>
      </c>
    </row>
    <row r="978" spans="2:30">
      <c r="B978" s="210"/>
      <c r="E978" s="211"/>
      <c r="F978" s="211"/>
      <c r="G978" s="216"/>
      <c r="J978" s="49">
        <v>2813211300</v>
      </c>
      <c r="K978" s="212">
        <f t="shared" si="205"/>
        <v>13.71</v>
      </c>
      <c r="L978" s="270">
        <f t="shared" si="207"/>
        <v>11.65</v>
      </c>
      <c r="M978" s="270">
        <f t="shared" si="208"/>
        <v>11.65</v>
      </c>
      <c r="N978" s="270">
        <f t="shared" si="209"/>
        <v>11.653500000000001</v>
      </c>
      <c r="O978" s="249"/>
      <c r="P978" s="249"/>
      <c r="Q978" s="323"/>
      <c r="U978" s="324"/>
      <c r="AB978" s="405">
        <v>2813950004</v>
      </c>
      <c r="AC978" s="49" t="s">
        <v>2062</v>
      </c>
      <c r="AD978" s="325">
        <v>440.85</v>
      </c>
    </row>
    <row r="979" spans="2:30">
      <c r="B979" s="210"/>
      <c r="E979" s="211"/>
      <c r="F979" s="211"/>
      <c r="G979" s="216"/>
      <c r="J979" s="49">
        <v>2813211780</v>
      </c>
      <c r="K979" s="212">
        <f t="shared" si="205"/>
        <v>15.18</v>
      </c>
      <c r="L979" s="270">
        <f t="shared" si="207"/>
        <v>12.9</v>
      </c>
      <c r="M979" s="270">
        <f t="shared" si="208"/>
        <v>12.9</v>
      </c>
      <c r="N979" s="270">
        <f t="shared" si="209"/>
        <v>12.902999999999999</v>
      </c>
      <c r="O979" s="249"/>
      <c r="P979" s="249"/>
      <c r="Q979" s="323"/>
      <c r="U979" s="324"/>
      <c r="AB979" s="405">
        <v>2813950005</v>
      </c>
      <c r="AC979" s="49" t="s">
        <v>2061</v>
      </c>
      <c r="AD979" s="325">
        <v>546.52</v>
      </c>
    </row>
    <row r="980" spans="2:30">
      <c r="B980" s="210"/>
      <c r="E980" s="211"/>
      <c r="F980" s="211"/>
      <c r="G980" s="216"/>
      <c r="J980" s="49">
        <v>2813211980</v>
      </c>
      <c r="K980" s="212">
        <f t="shared" si="205"/>
        <v>18.84</v>
      </c>
      <c r="L980" s="270">
        <f t="shared" si="207"/>
        <v>16.010000000000002</v>
      </c>
      <c r="M980" s="270">
        <f t="shared" si="208"/>
        <v>16.010000000000002</v>
      </c>
      <c r="N980" s="270">
        <f t="shared" si="209"/>
        <v>16.013999999999999</v>
      </c>
      <c r="O980" s="249"/>
      <c r="P980" s="249"/>
      <c r="Q980" s="323"/>
      <c r="U980" s="324"/>
      <c r="AB980" s="405">
        <v>2813950006</v>
      </c>
      <c r="AC980" s="49" t="s">
        <v>2063</v>
      </c>
      <c r="AD980" s="325">
        <v>739.96</v>
      </c>
    </row>
    <row r="981" spans="2:30">
      <c r="B981" s="210"/>
      <c r="E981" s="211"/>
      <c r="F981" s="211"/>
      <c r="G981" s="216"/>
      <c r="J981" s="49">
        <v>2813220000</v>
      </c>
      <c r="K981" s="212">
        <f t="shared" si="205"/>
        <v>134.80000000000001</v>
      </c>
      <c r="L981" s="270">
        <f t="shared" si="207"/>
        <v>114.58</v>
      </c>
      <c r="M981" s="270">
        <f t="shared" si="208"/>
        <v>114.58</v>
      </c>
      <c r="N981" s="270">
        <f t="shared" si="209"/>
        <v>114.58000000000001</v>
      </c>
      <c r="O981" s="249"/>
      <c r="P981" s="249"/>
      <c r="Q981" s="323"/>
      <c r="U981" s="324"/>
      <c r="AB981" s="405">
        <v>2813950007</v>
      </c>
      <c r="AC981" s="49" t="s">
        <v>2064</v>
      </c>
      <c r="AD981" s="325">
        <v>745.83</v>
      </c>
    </row>
    <row r="982" spans="2:30">
      <c r="B982" s="210"/>
      <c r="E982" s="211"/>
      <c r="F982" s="211"/>
      <c r="G982" s="216"/>
      <c r="J982" s="49">
        <v>2813222800</v>
      </c>
      <c r="K982" s="212">
        <f t="shared" si="205"/>
        <v>7.84</v>
      </c>
      <c r="L982" s="270">
        <f t="shared" si="207"/>
        <v>6.66</v>
      </c>
      <c r="M982" s="270">
        <f t="shared" si="208"/>
        <v>6.66</v>
      </c>
      <c r="N982" s="270">
        <f t="shared" si="209"/>
        <v>6.6639999999999997</v>
      </c>
      <c r="O982" s="249"/>
      <c r="P982" s="249"/>
      <c r="Q982" s="323"/>
      <c r="U982" s="324"/>
      <c r="AB982" s="405">
        <v>2813950008</v>
      </c>
      <c r="AC982" s="49" t="s">
        <v>1577</v>
      </c>
      <c r="AD982" s="325">
        <v>70.739999999999995</v>
      </c>
    </row>
    <row r="983" spans="2:30">
      <c r="B983" s="210"/>
      <c r="E983" s="211"/>
      <c r="F983" s="211"/>
      <c r="G983" s="216"/>
      <c r="J983" s="49">
        <v>2813230000</v>
      </c>
      <c r="K983" s="212">
        <f t="shared" si="205"/>
        <v>294.94</v>
      </c>
      <c r="L983" s="270">
        <f t="shared" si="207"/>
        <v>250.7</v>
      </c>
      <c r="M983" s="270">
        <f t="shared" si="208"/>
        <v>250.7</v>
      </c>
      <c r="N983" s="270">
        <f t="shared" si="209"/>
        <v>250.69899999999998</v>
      </c>
      <c r="O983" s="249"/>
      <c r="P983" s="249"/>
      <c r="Q983" s="323"/>
      <c r="U983" s="324"/>
    </row>
    <row r="984" spans="2:30">
      <c r="B984" s="210"/>
      <c r="E984" s="211"/>
      <c r="F984" s="211"/>
      <c r="G984" s="216"/>
      <c r="J984" s="49">
        <v>2813240000</v>
      </c>
      <c r="K984" s="212">
        <f t="shared" si="205"/>
        <v>50.38</v>
      </c>
      <c r="L984" s="270">
        <f t="shared" si="207"/>
        <v>42.82</v>
      </c>
      <c r="M984" s="270">
        <f t="shared" si="208"/>
        <v>42.82</v>
      </c>
      <c r="N984" s="270">
        <f t="shared" si="209"/>
        <v>42.823</v>
      </c>
      <c r="O984" s="249"/>
      <c r="P984" s="249"/>
      <c r="Q984" s="323"/>
      <c r="U984" s="324"/>
    </row>
    <row r="985" spans="2:30">
      <c r="B985" s="210"/>
      <c r="E985" s="211"/>
      <c r="F985" s="211"/>
      <c r="G985" s="216"/>
      <c r="J985" s="49">
        <v>2813300000</v>
      </c>
      <c r="K985" s="212">
        <f t="shared" si="205"/>
        <v>107.89</v>
      </c>
      <c r="L985" s="270">
        <f t="shared" si="207"/>
        <v>91.71</v>
      </c>
      <c r="M985" s="270">
        <f t="shared" si="208"/>
        <v>91.71</v>
      </c>
      <c r="N985" s="270">
        <f t="shared" si="209"/>
        <v>91.706499999999991</v>
      </c>
      <c r="O985" s="249"/>
      <c r="P985" s="249"/>
      <c r="Q985" s="323"/>
      <c r="U985" s="324"/>
    </row>
    <row r="986" spans="2:30">
      <c r="B986" s="210"/>
      <c r="E986" s="211"/>
      <c r="F986" s="211"/>
      <c r="G986" s="216"/>
      <c r="J986" s="49">
        <v>2813300280</v>
      </c>
      <c r="K986" s="212">
        <f t="shared" si="205"/>
        <v>10.7</v>
      </c>
      <c r="L986" s="270">
        <f t="shared" si="207"/>
        <v>9.1</v>
      </c>
      <c r="M986" s="270">
        <f t="shared" si="208"/>
        <v>9.1</v>
      </c>
      <c r="N986" s="270">
        <f t="shared" si="209"/>
        <v>9.0949999999999989</v>
      </c>
      <c r="O986" s="249"/>
      <c r="P986" s="249"/>
      <c r="Q986" s="323"/>
      <c r="U986" s="324"/>
    </row>
    <row r="987" spans="2:30">
      <c r="B987" s="210"/>
      <c r="E987" s="211"/>
      <c r="F987" s="211"/>
      <c r="G987" s="216"/>
      <c r="J987" s="49">
        <v>2813300281</v>
      </c>
      <c r="K987" s="212">
        <f t="shared" ref="K987:K1050" si="210">VLOOKUP(J987,$Q$14:$U$1164,3,FALSE)</f>
        <v>37.32</v>
      </c>
      <c r="L987" s="270">
        <f t="shared" si="207"/>
        <v>31.72</v>
      </c>
      <c r="M987" s="270">
        <f t="shared" si="208"/>
        <v>31.72</v>
      </c>
      <c r="N987" s="270">
        <f t="shared" si="209"/>
        <v>31.721999999999998</v>
      </c>
      <c r="O987" s="249"/>
      <c r="P987" s="249"/>
      <c r="Q987" s="323"/>
      <c r="U987" s="324"/>
    </row>
    <row r="988" spans="2:30">
      <c r="B988" s="210"/>
      <c r="E988" s="211"/>
      <c r="F988" s="211"/>
      <c r="G988" s="216"/>
      <c r="J988" s="49">
        <v>2813300380</v>
      </c>
      <c r="K988" s="212">
        <f t="shared" si="210"/>
        <v>14.54</v>
      </c>
      <c r="L988" s="270">
        <f t="shared" ref="L988:L1051" si="211">ROUND(M988,2)</f>
        <v>12.36</v>
      </c>
      <c r="M988" s="270">
        <f t="shared" ref="M988:M1051" si="212">ROUND(N988,2)</f>
        <v>12.36</v>
      </c>
      <c r="N988" s="270">
        <f t="shared" ref="N988:N1051" si="213">K988*$N$13</f>
        <v>12.358999999999998</v>
      </c>
      <c r="O988" s="249"/>
      <c r="P988" s="249"/>
      <c r="Q988" s="323"/>
      <c r="U988" s="324"/>
    </row>
    <row r="989" spans="2:30">
      <c r="B989" s="210"/>
      <c r="E989" s="211"/>
      <c r="F989" s="211"/>
      <c r="G989" s="216"/>
      <c r="J989" s="49">
        <v>2813300480</v>
      </c>
      <c r="K989" s="212">
        <f t="shared" si="210"/>
        <v>11.07</v>
      </c>
      <c r="L989" s="270">
        <f t="shared" si="211"/>
        <v>9.41</v>
      </c>
      <c r="M989" s="270">
        <f t="shared" si="212"/>
        <v>9.41</v>
      </c>
      <c r="N989" s="270">
        <f t="shared" si="213"/>
        <v>9.4094999999999995</v>
      </c>
      <c r="O989" s="249"/>
      <c r="P989" s="249"/>
      <c r="Q989" s="323"/>
      <c r="U989" s="324"/>
    </row>
    <row r="990" spans="2:30">
      <c r="B990" s="210"/>
      <c r="E990" s="211"/>
      <c r="F990" s="211"/>
      <c r="G990" s="216"/>
      <c r="J990" s="49">
        <v>2813300580</v>
      </c>
      <c r="K990" s="212">
        <f t="shared" si="210"/>
        <v>19.79</v>
      </c>
      <c r="L990" s="270">
        <f t="shared" si="211"/>
        <v>16.82</v>
      </c>
      <c r="M990" s="270">
        <f t="shared" si="212"/>
        <v>16.82</v>
      </c>
      <c r="N990" s="270">
        <f t="shared" si="213"/>
        <v>16.8215</v>
      </c>
      <c r="O990" s="249"/>
      <c r="P990" s="249"/>
      <c r="Q990" s="323"/>
      <c r="U990" s="324"/>
    </row>
    <row r="991" spans="2:30">
      <c r="B991" s="210"/>
      <c r="E991" s="211"/>
      <c r="F991" s="211"/>
      <c r="G991" s="216"/>
      <c r="J991" s="49">
        <v>2813300680</v>
      </c>
      <c r="K991" s="212">
        <f t="shared" si="210"/>
        <v>24.42</v>
      </c>
      <c r="L991" s="270">
        <f t="shared" si="211"/>
        <v>20.76</v>
      </c>
      <c r="M991" s="270">
        <f t="shared" si="212"/>
        <v>20.76</v>
      </c>
      <c r="N991" s="270">
        <f t="shared" si="213"/>
        <v>20.757000000000001</v>
      </c>
      <c r="O991" s="249"/>
      <c r="P991" s="249"/>
      <c r="Q991" s="323"/>
      <c r="U991" s="324"/>
    </row>
    <row r="992" spans="2:30">
      <c r="B992" s="210"/>
      <c r="E992" s="211"/>
      <c r="F992" s="211"/>
      <c r="G992" s="216"/>
      <c r="J992" s="49">
        <v>2813301300</v>
      </c>
      <c r="K992" s="212">
        <f t="shared" si="210"/>
        <v>20.03</v>
      </c>
      <c r="L992" s="270">
        <f t="shared" si="211"/>
        <v>17.03</v>
      </c>
      <c r="M992" s="270">
        <f t="shared" si="212"/>
        <v>17.03</v>
      </c>
      <c r="N992" s="270">
        <f t="shared" si="213"/>
        <v>17.025500000000001</v>
      </c>
      <c r="O992" s="249"/>
      <c r="P992" s="249"/>
      <c r="Q992" s="323"/>
      <c r="U992" s="324"/>
    </row>
    <row r="993" spans="2:21">
      <c r="B993" s="210"/>
      <c r="E993" s="211"/>
      <c r="F993" s="211"/>
      <c r="G993" s="216"/>
      <c r="J993" s="49">
        <v>2813301780</v>
      </c>
      <c r="K993" s="212">
        <f t="shared" si="210"/>
        <v>16.93</v>
      </c>
      <c r="L993" s="270">
        <f t="shared" si="211"/>
        <v>14.39</v>
      </c>
      <c r="M993" s="270">
        <f t="shared" si="212"/>
        <v>14.39</v>
      </c>
      <c r="N993" s="270">
        <f t="shared" si="213"/>
        <v>14.390499999999999</v>
      </c>
      <c r="O993" s="249"/>
      <c r="P993" s="249"/>
      <c r="Q993" s="323"/>
      <c r="U993" s="324"/>
    </row>
    <row r="994" spans="2:21">
      <c r="B994" s="210"/>
      <c r="E994" s="211"/>
      <c r="F994" s="211"/>
      <c r="G994" s="216"/>
      <c r="J994" s="49">
        <v>2813301980</v>
      </c>
      <c r="K994" s="212">
        <f t="shared" si="210"/>
        <v>24.3</v>
      </c>
      <c r="L994" s="270">
        <f t="shared" si="211"/>
        <v>20.66</v>
      </c>
      <c r="M994" s="270">
        <f t="shared" si="212"/>
        <v>20.66</v>
      </c>
      <c r="N994" s="270">
        <f t="shared" si="213"/>
        <v>20.655000000000001</v>
      </c>
      <c r="O994" s="249"/>
      <c r="P994" s="249"/>
      <c r="Q994" s="323"/>
      <c r="U994" s="324"/>
    </row>
    <row r="995" spans="2:21">
      <c r="B995" s="210"/>
      <c r="E995" s="211"/>
      <c r="F995" s="211"/>
      <c r="G995" s="216"/>
      <c r="J995" s="49">
        <v>2813302200</v>
      </c>
      <c r="K995" s="212">
        <f t="shared" si="210"/>
        <v>16.16</v>
      </c>
      <c r="L995" s="270">
        <f t="shared" si="211"/>
        <v>13.74</v>
      </c>
      <c r="M995" s="270">
        <f t="shared" si="212"/>
        <v>13.74</v>
      </c>
      <c r="N995" s="270">
        <f t="shared" si="213"/>
        <v>13.735999999999999</v>
      </c>
      <c r="O995" s="249"/>
      <c r="P995" s="249"/>
      <c r="Q995" s="323"/>
      <c r="U995" s="324"/>
    </row>
    <row r="996" spans="2:21">
      <c r="B996" s="210"/>
      <c r="E996" s="211"/>
      <c r="F996" s="211"/>
      <c r="G996" s="216"/>
      <c r="J996" s="49">
        <v>2813302800</v>
      </c>
      <c r="K996" s="212">
        <f t="shared" si="210"/>
        <v>15.09</v>
      </c>
      <c r="L996" s="270">
        <f t="shared" si="211"/>
        <v>12.83</v>
      </c>
      <c r="M996" s="270">
        <f t="shared" si="212"/>
        <v>12.83</v>
      </c>
      <c r="N996" s="270">
        <f t="shared" si="213"/>
        <v>12.826499999999999</v>
      </c>
      <c r="O996" s="249"/>
      <c r="P996" s="249"/>
      <c r="Q996" s="323"/>
      <c r="U996" s="324"/>
    </row>
    <row r="997" spans="2:21">
      <c r="B997" s="210"/>
      <c r="E997" s="211"/>
      <c r="F997" s="211"/>
      <c r="G997" s="216"/>
      <c r="J997" s="49">
        <v>2813305180</v>
      </c>
      <c r="K997" s="212">
        <f t="shared" si="210"/>
        <v>110.19</v>
      </c>
      <c r="L997" s="270">
        <f t="shared" si="211"/>
        <v>93.66</v>
      </c>
      <c r="M997" s="270">
        <f t="shared" si="212"/>
        <v>93.66</v>
      </c>
      <c r="N997" s="270">
        <f t="shared" si="213"/>
        <v>93.66149999999999</v>
      </c>
      <c r="O997" s="249"/>
      <c r="P997" s="249"/>
      <c r="Q997" s="323"/>
      <c r="U997" s="324"/>
    </row>
    <row r="998" spans="2:21">
      <c r="B998" s="210"/>
      <c r="E998" s="211"/>
      <c r="F998" s="211"/>
      <c r="G998" s="216"/>
      <c r="J998" s="49">
        <v>2813310000</v>
      </c>
      <c r="K998" s="212">
        <f t="shared" si="210"/>
        <v>447.79</v>
      </c>
      <c r="L998" s="270">
        <f t="shared" si="211"/>
        <v>380.62</v>
      </c>
      <c r="M998" s="270">
        <f t="shared" si="212"/>
        <v>380.62</v>
      </c>
      <c r="N998" s="270">
        <f t="shared" si="213"/>
        <v>380.62150000000003</v>
      </c>
      <c r="O998" s="249"/>
      <c r="P998" s="249"/>
      <c r="Q998" s="323"/>
      <c r="U998" s="324"/>
    </row>
    <row r="999" spans="2:21">
      <c r="B999" s="210"/>
      <c r="E999" s="211"/>
      <c r="F999" s="211"/>
      <c r="G999" s="216"/>
      <c r="J999" s="49">
        <v>2813310381</v>
      </c>
      <c r="K999" s="212">
        <f t="shared" si="210"/>
        <v>47.67</v>
      </c>
      <c r="L999" s="270">
        <f t="shared" si="211"/>
        <v>40.520000000000003</v>
      </c>
      <c r="M999" s="270">
        <f t="shared" si="212"/>
        <v>40.520000000000003</v>
      </c>
      <c r="N999" s="270">
        <f t="shared" si="213"/>
        <v>40.519500000000001</v>
      </c>
      <c r="O999" s="249"/>
      <c r="P999" s="249"/>
      <c r="Q999" s="323"/>
      <c r="U999" s="324"/>
    </row>
    <row r="1000" spans="2:21">
      <c r="B1000" s="210"/>
      <c r="E1000" s="211"/>
      <c r="F1000" s="211"/>
      <c r="G1000" s="216"/>
      <c r="J1000" s="49">
        <v>2813310780</v>
      </c>
      <c r="K1000" s="212">
        <f t="shared" si="210"/>
        <v>22.97</v>
      </c>
      <c r="L1000" s="270">
        <f t="shared" si="211"/>
        <v>19.52</v>
      </c>
      <c r="M1000" s="270">
        <f t="shared" si="212"/>
        <v>19.52</v>
      </c>
      <c r="N1000" s="270">
        <f t="shared" si="213"/>
        <v>19.5245</v>
      </c>
      <c r="O1000" s="249"/>
      <c r="P1000" s="249"/>
      <c r="Q1000" s="323"/>
      <c r="U1000" s="324"/>
    </row>
    <row r="1001" spans="2:21">
      <c r="B1001" s="210"/>
      <c r="E1001" s="211"/>
      <c r="F1001" s="211"/>
      <c r="G1001" s="216"/>
      <c r="J1001" s="49">
        <v>2813311300</v>
      </c>
      <c r="K1001" s="212">
        <f t="shared" si="210"/>
        <v>20.96</v>
      </c>
      <c r="L1001" s="270">
        <f t="shared" si="211"/>
        <v>17.82</v>
      </c>
      <c r="M1001" s="270">
        <f t="shared" si="212"/>
        <v>17.82</v>
      </c>
      <c r="N1001" s="270">
        <f t="shared" si="213"/>
        <v>17.815999999999999</v>
      </c>
      <c r="O1001" s="249"/>
      <c r="P1001" s="249"/>
      <c r="Q1001" s="323"/>
      <c r="U1001" s="324"/>
    </row>
    <row r="1002" spans="2:21">
      <c r="B1002" s="210"/>
      <c r="E1002" s="211"/>
      <c r="F1002" s="211"/>
      <c r="G1002" s="216"/>
      <c r="J1002" s="49">
        <v>2813311780</v>
      </c>
      <c r="K1002" s="212">
        <f t="shared" si="210"/>
        <v>17.829999999999998</v>
      </c>
      <c r="L1002" s="270">
        <f t="shared" si="211"/>
        <v>15.16</v>
      </c>
      <c r="M1002" s="270">
        <f t="shared" si="212"/>
        <v>15.16</v>
      </c>
      <c r="N1002" s="270">
        <f t="shared" si="213"/>
        <v>15.155499999999998</v>
      </c>
      <c r="O1002" s="249"/>
      <c r="P1002" s="249"/>
      <c r="Q1002" s="323"/>
      <c r="U1002" s="324"/>
    </row>
    <row r="1003" spans="2:21">
      <c r="B1003" s="210"/>
      <c r="E1003" s="211"/>
      <c r="F1003" s="211"/>
      <c r="G1003" s="216"/>
      <c r="J1003" s="49">
        <v>2813311980</v>
      </c>
      <c r="K1003" s="212">
        <f t="shared" si="210"/>
        <v>24.16</v>
      </c>
      <c r="L1003" s="270">
        <f t="shared" si="211"/>
        <v>20.54</v>
      </c>
      <c r="M1003" s="270">
        <f t="shared" si="212"/>
        <v>20.54</v>
      </c>
      <c r="N1003" s="270">
        <f t="shared" si="213"/>
        <v>20.535999999999998</v>
      </c>
      <c r="O1003" s="249"/>
      <c r="P1003" s="249"/>
      <c r="Q1003" s="323"/>
      <c r="U1003" s="324"/>
    </row>
    <row r="1004" spans="2:21">
      <c r="B1004" s="210"/>
      <c r="E1004" s="211"/>
      <c r="F1004" s="211"/>
      <c r="G1004" s="216"/>
      <c r="J1004" s="49">
        <v>2813316280</v>
      </c>
      <c r="K1004" s="212">
        <f t="shared" si="210"/>
        <v>7.65</v>
      </c>
      <c r="L1004" s="270">
        <f t="shared" si="211"/>
        <v>6.5</v>
      </c>
      <c r="M1004" s="270">
        <f t="shared" si="212"/>
        <v>6.5</v>
      </c>
      <c r="N1004" s="270">
        <f t="shared" si="213"/>
        <v>6.5025000000000004</v>
      </c>
      <c r="O1004" s="249"/>
      <c r="P1004" s="249"/>
      <c r="Q1004" s="323"/>
      <c r="U1004" s="324"/>
    </row>
    <row r="1005" spans="2:21">
      <c r="B1005" s="210"/>
      <c r="E1005" s="211"/>
      <c r="F1005" s="211"/>
      <c r="G1005" s="216"/>
      <c r="J1005" s="49">
        <v>2813320000</v>
      </c>
      <c r="K1005" s="212">
        <f t="shared" si="210"/>
        <v>107.89</v>
      </c>
      <c r="L1005" s="270">
        <f t="shared" si="211"/>
        <v>91.71</v>
      </c>
      <c r="M1005" s="270">
        <f t="shared" si="212"/>
        <v>91.71</v>
      </c>
      <c r="N1005" s="270">
        <f t="shared" si="213"/>
        <v>91.706499999999991</v>
      </c>
      <c r="O1005" s="249"/>
      <c r="P1005" s="249"/>
      <c r="Q1005" s="323"/>
      <c r="U1005" s="324"/>
    </row>
    <row r="1006" spans="2:21">
      <c r="B1006" s="210"/>
      <c r="E1006" s="211"/>
      <c r="F1006" s="211"/>
      <c r="G1006" s="216"/>
      <c r="J1006" s="49">
        <v>2813320780</v>
      </c>
      <c r="K1006" s="212">
        <f t="shared" si="210"/>
        <v>41.1</v>
      </c>
      <c r="L1006" s="270">
        <f t="shared" si="211"/>
        <v>34.94</v>
      </c>
      <c r="M1006" s="270">
        <f t="shared" si="212"/>
        <v>34.94</v>
      </c>
      <c r="N1006" s="270">
        <f t="shared" si="213"/>
        <v>34.935000000000002</v>
      </c>
      <c r="O1006" s="249"/>
      <c r="P1006" s="249"/>
      <c r="Q1006" s="323"/>
      <c r="U1006" s="324"/>
    </row>
    <row r="1007" spans="2:21">
      <c r="B1007" s="210"/>
      <c r="E1007" s="211"/>
      <c r="F1007" s="211"/>
      <c r="G1007" s="216"/>
      <c r="J1007" s="49">
        <v>2813326280</v>
      </c>
      <c r="K1007" s="212">
        <f t="shared" si="210"/>
        <v>8.69</v>
      </c>
      <c r="L1007" s="270">
        <f t="shared" si="211"/>
        <v>7.39</v>
      </c>
      <c r="M1007" s="270">
        <f t="shared" si="212"/>
        <v>7.39</v>
      </c>
      <c r="N1007" s="270">
        <f t="shared" si="213"/>
        <v>7.386499999999999</v>
      </c>
      <c r="O1007" s="249"/>
      <c r="P1007" s="249"/>
      <c r="Q1007" s="323"/>
      <c r="U1007" s="324"/>
    </row>
    <row r="1008" spans="2:21">
      <c r="B1008" s="210"/>
      <c r="E1008" s="211"/>
      <c r="F1008" s="211"/>
      <c r="G1008" s="216"/>
      <c r="J1008" s="49">
        <v>2813330000</v>
      </c>
      <c r="K1008" s="212">
        <f t="shared" si="210"/>
        <v>399.82</v>
      </c>
      <c r="L1008" s="270">
        <f t="shared" si="211"/>
        <v>339.85</v>
      </c>
      <c r="M1008" s="270">
        <f t="shared" si="212"/>
        <v>339.85</v>
      </c>
      <c r="N1008" s="270">
        <f t="shared" si="213"/>
        <v>339.84699999999998</v>
      </c>
      <c r="O1008" s="249"/>
      <c r="P1008" s="249"/>
      <c r="Q1008" s="323"/>
      <c r="U1008" s="324"/>
    </row>
    <row r="1009" spans="2:21">
      <c r="B1009" s="210"/>
      <c r="E1009" s="211"/>
      <c r="F1009" s="211"/>
      <c r="G1009" s="216"/>
      <c r="J1009" s="49">
        <v>2813332200</v>
      </c>
      <c r="K1009" s="212">
        <f t="shared" si="210"/>
        <v>10.31</v>
      </c>
      <c r="L1009" s="270">
        <f t="shared" si="211"/>
        <v>8.76</v>
      </c>
      <c r="M1009" s="270">
        <f t="shared" si="212"/>
        <v>8.76</v>
      </c>
      <c r="N1009" s="270">
        <f t="shared" si="213"/>
        <v>8.7635000000000005</v>
      </c>
      <c r="O1009" s="249"/>
      <c r="P1009" s="249"/>
      <c r="Q1009" s="323"/>
      <c r="U1009" s="324"/>
    </row>
    <row r="1010" spans="2:21">
      <c r="B1010" s="210"/>
      <c r="E1010" s="211"/>
      <c r="F1010" s="211"/>
      <c r="G1010" s="216"/>
      <c r="J1010" s="49">
        <v>2813332800</v>
      </c>
      <c r="K1010" s="212">
        <f t="shared" si="210"/>
        <v>4.87</v>
      </c>
      <c r="L1010" s="270">
        <f t="shared" si="211"/>
        <v>4.1399999999999997</v>
      </c>
      <c r="M1010" s="270">
        <f t="shared" si="212"/>
        <v>4.1399999999999997</v>
      </c>
      <c r="N1010" s="270">
        <f t="shared" si="213"/>
        <v>4.1395</v>
      </c>
      <c r="O1010" s="249"/>
      <c r="P1010" s="249"/>
      <c r="Q1010" s="323"/>
      <c r="U1010" s="324"/>
    </row>
    <row r="1011" spans="2:21">
      <c r="B1011" s="210"/>
      <c r="E1011" s="211"/>
      <c r="F1011" s="211"/>
      <c r="G1011" s="216"/>
      <c r="J1011" s="49">
        <v>2813340000</v>
      </c>
      <c r="K1011" s="212">
        <f t="shared" si="210"/>
        <v>74.650000000000006</v>
      </c>
      <c r="L1011" s="270">
        <f t="shared" si="211"/>
        <v>63.45</v>
      </c>
      <c r="M1011" s="270">
        <f t="shared" si="212"/>
        <v>63.45</v>
      </c>
      <c r="N1011" s="270">
        <f t="shared" si="213"/>
        <v>63.452500000000001</v>
      </c>
      <c r="O1011" s="249"/>
      <c r="P1011" s="249"/>
      <c r="Q1011" s="323"/>
      <c r="U1011" s="324"/>
    </row>
    <row r="1012" spans="2:21">
      <c r="B1012" s="210"/>
      <c r="E1012" s="211"/>
      <c r="F1012" s="211"/>
      <c r="G1012" s="216"/>
      <c r="J1012" s="49">
        <v>2813400000</v>
      </c>
      <c r="K1012" s="212">
        <f t="shared" si="210"/>
        <v>182.18</v>
      </c>
      <c r="L1012" s="270">
        <f t="shared" si="211"/>
        <v>154.85</v>
      </c>
      <c r="M1012" s="270">
        <f t="shared" si="212"/>
        <v>154.85</v>
      </c>
      <c r="N1012" s="270">
        <f t="shared" si="213"/>
        <v>154.85300000000001</v>
      </c>
      <c r="O1012" s="249"/>
      <c r="P1012" s="249"/>
      <c r="Q1012" s="323"/>
      <c r="U1012" s="324"/>
    </row>
    <row r="1013" spans="2:21">
      <c r="B1013" s="210"/>
      <c r="E1013" s="211"/>
      <c r="F1013" s="211"/>
      <c r="G1013" s="216"/>
      <c r="J1013" s="49">
        <v>2813400280</v>
      </c>
      <c r="K1013" s="212">
        <f t="shared" si="210"/>
        <v>21.72</v>
      </c>
      <c r="L1013" s="270">
        <f t="shared" si="211"/>
        <v>18.46</v>
      </c>
      <c r="M1013" s="270">
        <f t="shared" si="212"/>
        <v>18.46</v>
      </c>
      <c r="N1013" s="270">
        <f t="shared" si="213"/>
        <v>18.462</v>
      </c>
      <c r="O1013" s="249"/>
      <c r="P1013" s="249"/>
      <c r="Q1013" s="323"/>
      <c r="U1013" s="324"/>
    </row>
    <row r="1014" spans="2:21">
      <c r="B1014" s="210"/>
      <c r="E1014" s="211"/>
      <c r="F1014" s="211"/>
      <c r="G1014" s="216"/>
      <c r="J1014" s="49">
        <v>2813400281</v>
      </c>
      <c r="K1014" s="212">
        <f t="shared" si="210"/>
        <v>41.39</v>
      </c>
      <c r="L1014" s="270">
        <f t="shared" si="211"/>
        <v>35.18</v>
      </c>
      <c r="M1014" s="270">
        <f t="shared" si="212"/>
        <v>35.18</v>
      </c>
      <c r="N1014" s="270">
        <f t="shared" si="213"/>
        <v>35.1815</v>
      </c>
      <c r="O1014" s="249"/>
      <c r="P1014" s="249"/>
      <c r="Q1014" s="323"/>
      <c r="U1014" s="324"/>
    </row>
    <row r="1015" spans="2:21">
      <c r="B1015" s="210"/>
      <c r="E1015" s="211"/>
      <c r="F1015" s="211"/>
      <c r="G1015" s="216"/>
      <c r="J1015" s="49">
        <v>2813400380</v>
      </c>
      <c r="K1015" s="212">
        <f t="shared" si="210"/>
        <v>27.83</v>
      </c>
      <c r="L1015" s="270">
        <f t="shared" si="211"/>
        <v>23.66</v>
      </c>
      <c r="M1015" s="270">
        <f t="shared" si="212"/>
        <v>23.66</v>
      </c>
      <c r="N1015" s="270">
        <f t="shared" si="213"/>
        <v>23.655499999999996</v>
      </c>
      <c r="O1015" s="249"/>
      <c r="P1015" s="249"/>
      <c r="Q1015" s="323"/>
      <c r="U1015" s="324"/>
    </row>
    <row r="1016" spans="2:21">
      <c r="B1016" s="210"/>
      <c r="E1016" s="211"/>
      <c r="F1016" s="211"/>
      <c r="G1016" s="216"/>
      <c r="J1016" s="49">
        <v>2813400480</v>
      </c>
      <c r="K1016" s="212">
        <f t="shared" si="210"/>
        <v>31.24</v>
      </c>
      <c r="L1016" s="270">
        <f t="shared" si="211"/>
        <v>26.55</v>
      </c>
      <c r="M1016" s="270">
        <f t="shared" si="212"/>
        <v>26.55</v>
      </c>
      <c r="N1016" s="270">
        <f t="shared" si="213"/>
        <v>26.553999999999998</v>
      </c>
      <c r="O1016" s="249"/>
      <c r="P1016" s="249"/>
      <c r="Q1016" s="323"/>
      <c r="U1016" s="324"/>
    </row>
    <row r="1017" spans="2:21">
      <c r="B1017" s="210"/>
      <c r="E1017" s="211"/>
      <c r="F1017" s="211"/>
      <c r="G1017" s="216"/>
      <c r="J1017" s="49">
        <v>2813400580</v>
      </c>
      <c r="K1017" s="212">
        <f t="shared" si="210"/>
        <v>26.33</v>
      </c>
      <c r="L1017" s="270">
        <f t="shared" si="211"/>
        <v>22.38</v>
      </c>
      <c r="M1017" s="270">
        <f t="shared" si="212"/>
        <v>22.38</v>
      </c>
      <c r="N1017" s="270">
        <f t="shared" si="213"/>
        <v>22.380499999999998</v>
      </c>
      <c r="O1017" s="249"/>
      <c r="P1017" s="249"/>
      <c r="Q1017" s="323"/>
      <c r="U1017" s="324"/>
    </row>
    <row r="1018" spans="2:21">
      <c r="B1018" s="210"/>
      <c r="E1018" s="211"/>
      <c r="F1018" s="211"/>
      <c r="G1018" s="216"/>
      <c r="J1018" s="49">
        <v>2813400680</v>
      </c>
      <c r="K1018" s="212">
        <f t="shared" si="210"/>
        <v>35.83</v>
      </c>
      <c r="L1018" s="270">
        <f t="shared" si="211"/>
        <v>30.46</v>
      </c>
      <c r="M1018" s="270">
        <f t="shared" si="212"/>
        <v>30.46</v>
      </c>
      <c r="N1018" s="270">
        <f t="shared" si="213"/>
        <v>30.455499999999997</v>
      </c>
      <c r="O1018" s="249"/>
      <c r="P1018" s="249"/>
      <c r="Q1018" s="323"/>
      <c r="U1018" s="324"/>
    </row>
    <row r="1019" spans="2:21">
      <c r="B1019" s="210"/>
      <c r="E1019" s="211"/>
      <c r="F1019" s="211"/>
      <c r="G1019" s="216"/>
      <c r="J1019" s="49">
        <v>2813402200</v>
      </c>
      <c r="K1019" s="212">
        <f t="shared" si="210"/>
        <v>19.93</v>
      </c>
      <c r="L1019" s="270">
        <f t="shared" si="211"/>
        <v>16.940000000000001</v>
      </c>
      <c r="M1019" s="270">
        <f t="shared" si="212"/>
        <v>16.940000000000001</v>
      </c>
      <c r="N1019" s="270">
        <f t="shared" si="213"/>
        <v>16.9405</v>
      </c>
      <c r="O1019" s="249"/>
      <c r="P1019" s="249"/>
      <c r="Q1019" s="323"/>
      <c r="U1019" s="324"/>
    </row>
    <row r="1020" spans="2:21">
      <c r="B1020" s="210"/>
      <c r="E1020" s="211"/>
      <c r="F1020" s="211"/>
      <c r="G1020" s="216"/>
      <c r="J1020" s="49">
        <v>2813402800</v>
      </c>
      <c r="K1020" s="212">
        <f t="shared" si="210"/>
        <v>16.27</v>
      </c>
      <c r="L1020" s="270">
        <f t="shared" si="211"/>
        <v>13.83</v>
      </c>
      <c r="M1020" s="270">
        <f t="shared" si="212"/>
        <v>13.83</v>
      </c>
      <c r="N1020" s="270">
        <f t="shared" si="213"/>
        <v>13.829499999999999</v>
      </c>
      <c r="O1020" s="249"/>
      <c r="P1020" s="249"/>
      <c r="Q1020" s="323"/>
      <c r="U1020" s="324"/>
    </row>
    <row r="1021" spans="2:21">
      <c r="B1021" s="210"/>
      <c r="E1021" s="211"/>
      <c r="F1021" s="211"/>
      <c r="G1021" s="216"/>
      <c r="J1021" s="49">
        <v>2813405180</v>
      </c>
      <c r="K1021" s="212">
        <f t="shared" si="210"/>
        <v>161.76</v>
      </c>
      <c r="L1021" s="270">
        <f t="shared" si="211"/>
        <v>137.5</v>
      </c>
      <c r="M1021" s="270">
        <f t="shared" si="212"/>
        <v>137.5</v>
      </c>
      <c r="N1021" s="270">
        <f t="shared" si="213"/>
        <v>137.49599999999998</v>
      </c>
      <c r="O1021" s="249"/>
      <c r="P1021" s="249"/>
      <c r="Q1021" s="323"/>
      <c r="U1021" s="324"/>
    </row>
    <row r="1022" spans="2:21">
      <c r="B1022" s="210"/>
      <c r="E1022" s="211"/>
      <c r="F1022" s="211"/>
      <c r="G1022" s="216"/>
      <c r="J1022" s="49">
        <v>2813410000</v>
      </c>
      <c r="K1022" s="212">
        <f t="shared" si="210"/>
        <v>762.21</v>
      </c>
      <c r="L1022" s="270">
        <f t="shared" si="211"/>
        <v>647.88</v>
      </c>
      <c r="M1022" s="270">
        <f t="shared" si="212"/>
        <v>647.88</v>
      </c>
      <c r="N1022" s="270">
        <f t="shared" si="213"/>
        <v>647.87850000000003</v>
      </c>
      <c r="O1022" s="249"/>
      <c r="P1022" s="249"/>
      <c r="Q1022" s="323"/>
      <c r="U1022" s="324"/>
    </row>
    <row r="1023" spans="2:21">
      <c r="B1023" s="210"/>
      <c r="E1023" s="211"/>
      <c r="F1023" s="211"/>
      <c r="G1023" s="216"/>
      <c r="J1023" s="49">
        <v>2813420381</v>
      </c>
      <c r="K1023" s="212">
        <f t="shared" si="210"/>
        <v>69.8</v>
      </c>
      <c r="L1023" s="270">
        <f t="shared" si="211"/>
        <v>59.33</v>
      </c>
      <c r="M1023" s="270">
        <f t="shared" si="212"/>
        <v>59.33</v>
      </c>
      <c r="N1023" s="270">
        <f t="shared" si="213"/>
        <v>59.33</v>
      </c>
      <c r="O1023" s="249"/>
      <c r="P1023" s="249"/>
      <c r="Q1023" s="323"/>
      <c r="U1023" s="324"/>
    </row>
    <row r="1024" spans="2:21">
      <c r="B1024" s="210"/>
      <c r="E1024" s="211"/>
      <c r="F1024" s="211"/>
      <c r="G1024" s="216"/>
      <c r="J1024" s="49">
        <v>2813420780</v>
      </c>
      <c r="K1024" s="212">
        <f t="shared" si="210"/>
        <v>50.66</v>
      </c>
      <c r="L1024" s="270">
        <f t="shared" si="211"/>
        <v>43.06</v>
      </c>
      <c r="M1024" s="270">
        <f t="shared" si="212"/>
        <v>43.06</v>
      </c>
      <c r="N1024" s="270">
        <f t="shared" si="213"/>
        <v>43.060999999999993</v>
      </c>
      <c r="O1024" s="249"/>
      <c r="P1024" s="249"/>
      <c r="Q1024" s="323"/>
      <c r="U1024" s="324"/>
    </row>
    <row r="1025" spans="2:21">
      <c r="B1025" s="210"/>
      <c r="E1025" s="211"/>
      <c r="F1025" s="211"/>
      <c r="G1025" s="216"/>
      <c r="J1025" s="49">
        <v>2813421300</v>
      </c>
      <c r="K1025" s="212">
        <f t="shared" si="210"/>
        <v>30.7</v>
      </c>
      <c r="L1025" s="270">
        <f t="shared" si="211"/>
        <v>26.1</v>
      </c>
      <c r="M1025" s="270">
        <f t="shared" si="212"/>
        <v>26.1</v>
      </c>
      <c r="N1025" s="270">
        <f t="shared" si="213"/>
        <v>26.094999999999999</v>
      </c>
      <c r="O1025" s="249"/>
      <c r="P1025" s="249"/>
      <c r="Q1025" s="323"/>
      <c r="U1025" s="324"/>
    </row>
    <row r="1026" spans="2:21">
      <c r="B1026" s="210"/>
      <c r="E1026" s="211"/>
      <c r="F1026" s="211"/>
      <c r="G1026" s="216"/>
      <c r="J1026" s="49">
        <v>2813421780</v>
      </c>
      <c r="K1026" s="212">
        <f t="shared" si="210"/>
        <v>22.29</v>
      </c>
      <c r="L1026" s="270">
        <f t="shared" si="211"/>
        <v>18.95</v>
      </c>
      <c r="M1026" s="270">
        <f t="shared" si="212"/>
        <v>18.95</v>
      </c>
      <c r="N1026" s="270">
        <f t="shared" si="213"/>
        <v>18.9465</v>
      </c>
      <c r="O1026" s="249"/>
      <c r="P1026" s="249"/>
      <c r="Q1026" s="323"/>
      <c r="U1026" s="324"/>
    </row>
    <row r="1027" spans="2:21">
      <c r="B1027" s="210"/>
      <c r="E1027" s="211"/>
      <c r="F1027" s="211"/>
      <c r="G1027" s="216"/>
      <c r="J1027" s="49">
        <v>2813421980</v>
      </c>
      <c r="K1027" s="212">
        <f t="shared" si="210"/>
        <v>33.14</v>
      </c>
      <c r="L1027" s="270">
        <f t="shared" si="211"/>
        <v>28.17</v>
      </c>
      <c r="M1027" s="270">
        <f t="shared" si="212"/>
        <v>28.17</v>
      </c>
      <c r="N1027" s="270">
        <f t="shared" si="213"/>
        <v>28.169</v>
      </c>
      <c r="O1027" s="249"/>
      <c r="P1027" s="249"/>
      <c r="Q1027" s="323"/>
      <c r="U1027" s="324"/>
    </row>
    <row r="1028" spans="2:21">
      <c r="B1028" s="210"/>
      <c r="E1028" s="211"/>
      <c r="F1028" s="211"/>
      <c r="G1028" s="216"/>
      <c r="J1028" s="49">
        <v>2813426280</v>
      </c>
      <c r="K1028" s="212">
        <f t="shared" si="210"/>
        <v>22.19</v>
      </c>
      <c r="L1028" s="270">
        <f t="shared" si="211"/>
        <v>18.86</v>
      </c>
      <c r="M1028" s="270">
        <f t="shared" si="212"/>
        <v>18.86</v>
      </c>
      <c r="N1028" s="270">
        <f t="shared" si="213"/>
        <v>18.861499999999999</v>
      </c>
      <c r="O1028" s="249"/>
      <c r="P1028" s="249"/>
      <c r="Q1028" s="323"/>
      <c r="U1028" s="324"/>
    </row>
    <row r="1029" spans="2:21">
      <c r="B1029" s="210"/>
      <c r="E1029" s="211"/>
      <c r="F1029" s="211"/>
      <c r="G1029" s="216"/>
      <c r="J1029" s="49">
        <v>2813430780</v>
      </c>
      <c r="K1029" s="212">
        <f t="shared" si="210"/>
        <v>44.57</v>
      </c>
      <c r="L1029" s="270">
        <f t="shared" si="211"/>
        <v>37.880000000000003</v>
      </c>
      <c r="M1029" s="270">
        <f t="shared" si="212"/>
        <v>37.880000000000003</v>
      </c>
      <c r="N1029" s="270">
        <f t="shared" si="213"/>
        <v>37.884500000000003</v>
      </c>
      <c r="O1029" s="249"/>
      <c r="P1029" s="249"/>
      <c r="Q1029" s="323"/>
      <c r="U1029" s="324"/>
    </row>
    <row r="1030" spans="2:21">
      <c r="B1030" s="210"/>
      <c r="E1030" s="211"/>
      <c r="F1030" s="211"/>
      <c r="G1030" s="216"/>
      <c r="J1030" s="49">
        <v>2813430781</v>
      </c>
      <c r="K1030" s="212">
        <f t="shared" si="210"/>
        <v>48.93</v>
      </c>
      <c r="L1030" s="270">
        <f t="shared" si="211"/>
        <v>41.59</v>
      </c>
      <c r="M1030" s="270">
        <f t="shared" si="212"/>
        <v>41.59</v>
      </c>
      <c r="N1030" s="270">
        <f t="shared" si="213"/>
        <v>41.590499999999999</v>
      </c>
      <c r="O1030" s="249"/>
      <c r="P1030" s="249"/>
      <c r="Q1030" s="323"/>
      <c r="U1030" s="324"/>
    </row>
    <row r="1031" spans="2:21">
      <c r="B1031" s="210"/>
      <c r="E1031" s="211"/>
      <c r="F1031" s="211"/>
      <c r="G1031" s="216"/>
      <c r="J1031" s="49">
        <v>2813436280</v>
      </c>
      <c r="K1031" s="212">
        <f t="shared" si="210"/>
        <v>23.04</v>
      </c>
      <c r="L1031" s="270">
        <f t="shared" si="211"/>
        <v>19.579999999999998</v>
      </c>
      <c r="M1031" s="270">
        <f t="shared" si="212"/>
        <v>19.579999999999998</v>
      </c>
      <c r="N1031" s="270">
        <f t="shared" si="213"/>
        <v>19.584</v>
      </c>
      <c r="O1031" s="249"/>
      <c r="P1031" s="249"/>
      <c r="Q1031" s="323"/>
      <c r="U1031" s="324"/>
    </row>
    <row r="1032" spans="2:21">
      <c r="B1032" s="210"/>
      <c r="E1032" s="211"/>
      <c r="F1032" s="211"/>
      <c r="G1032" s="216"/>
      <c r="J1032" s="49">
        <v>2813440000</v>
      </c>
      <c r="K1032" s="212">
        <f t="shared" si="210"/>
        <v>82.52</v>
      </c>
      <c r="L1032" s="270">
        <f t="shared" si="211"/>
        <v>70.14</v>
      </c>
      <c r="M1032" s="270">
        <f t="shared" si="212"/>
        <v>70.14</v>
      </c>
      <c r="N1032" s="270">
        <f t="shared" si="213"/>
        <v>70.141999999999996</v>
      </c>
      <c r="O1032" s="249"/>
      <c r="P1032" s="249"/>
      <c r="Q1032" s="323"/>
      <c r="U1032" s="324"/>
    </row>
    <row r="1033" spans="2:21">
      <c r="B1033" s="210"/>
      <c r="E1033" s="211"/>
      <c r="F1033" s="211"/>
      <c r="G1033" s="216"/>
      <c r="J1033" s="49">
        <v>2813442200</v>
      </c>
      <c r="K1033" s="212">
        <f t="shared" si="210"/>
        <v>72.98</v>
      </c>
      <c r="L1033" s="270">
        <f t="shared" si="211"/>
        <v>62.03</v>
      </c>
      <c r="M1033" s="270">
        <f t="shared" si="212"/>
        <v>62.03</v>
      </c>
      <c r="N1033" s="270">
        <f t="shared" si="213"/>
        <v>62.033000000000001</v>
      </c>
      <c r="O1033" s="249"/>
      <c r="P1033" s="249"/>
      <c r="Q1033" s="323"/>
      <c r="U1033" s="324"/>
    </row>
    <row r="1034" spans="2:21">
      <c r="B1034" s="210"/>
      <c r="E1034" s="211"/>
      <c r="F1034" s="211"/>
      <c r="G1034" s="216"/>
      <c r="J1034" s="49">
        <v>2813442800</v>
      </c>
      <c r="K1034" s="212">
        <f t="shared" si="210"/>
        <v>5.51</v>
      </c>
      <c r="L1034" s="270">
        <f t="shared" si="211"/>
        <v>4.68</v>
      </c>
      <c r="M1034" s="270">
        <f t="shared" si="212"/>
        <v>4.68</v>
      </c>
      <c r="N1034" s="270">
        <f t="shared" si="213"/>
        <v>4.6834999999999996</v>
      </c>
      <c r="O1034" s="249"/>
      <c r="P1034" s="249"/>
      <c r="Q1034" s="323"/>
      <c r="U1034" s="324"/>
    </row>
    <row r="1035" spans="2:21">
      <c r="B1035" s="210"/>
      <c r="E1035" s="211"/>
      <c r="F1035" s="211"/>
      <c r="G1035" s="216"/>
      <c r="J1035" s="49">
        <v>2813910000</v>
      </c>
      <c r="K1035" s="212">
        <f t="shared" si="210"/>
        <v>3.97</v>
      </c>
      <c r="L1035" s="270">
        <f t="shared" si="211"/>
        <v>3.37</v>
      </c>
      <c r="M1035" s="270">
        <f t="shared" si="212"/>
        <v>3.37</v>
      </c>
      <c r="N1035" s="270">
        <f t="shared" si="213"/>
        <v>3.3745000000000003</v>
      </c>
      <c r="O1035" s="249"/>
      <c r="P1035" s="249"/>
      <c r="Q1035" s="323"/>
      <c r="U1035" s="324"/>
    </row>
    <row r="1036" spans="2:21">
      <c r="B1036" s="210"/>
      <c r="E1036" s="211"/>
      <c r="F1036" s="211"/>
      <c r="G1036" s="216"/>
      <c r="J1036" s="49">
        <v>2813910001</v>
      </c>
      <c r="K1036" s="212">
        <f t="shared" si="210"/>
        <v>4.6900000000000004</v>
      </c>
      <c r="L1036" s="270">
        <f t="shared" si="211"/>
        <v>3.99</v>
      </c>
      <c r="M1036" s="270">
        <f t="shared" si="212"/>
        <v>3.99</v>
      </c>
      <c r="N1036" s="270">
        <f t="shared" si="213"/>
        <v>3.9865000000000004</v>
      </c>
      <c r="O1036" s="249"/>
      <c r="P1036" s="249"/>
      <c r="Q1036" s="323"/>
      <c r="U1036" s="324"/>
    </row>
    <row r="1037" spans="2:21">
      <c r="B1037" s="210"/>
      <c r="E1037" s="211"/>
      <c r="F1037" s="211"/>
      <c r="G1037" s="216"/>
      <c r="J1037" s="49">
        <v>2813910002</v>
      </c>
      <c r="K1037" s="212">
        <f t="shared" si="210"/>
        <v>9.07</v>
      </c>
      <c r="L1037" s="270">
        <f t="shared" si="211"/>
        <v>7.71</v>
      </c>
      <c r="M1037" s="270">
        <f t="shared" si="212"/>
        <v>7.71</v>
      </c>
      <c r="N1037" s="270">
        <f t="shared" si="213"/>
        <v>7.7095000000000002</v>
      </c>
      <c r="O1037" s="249"/>
      <c r="P1037" s="249"/>
      <c r="Q1037" s="323"/>
      <c r="U1037" s="324"/>
    </row>
    <row r="1038" spans="2:21">
      <c r="B1038" s="210"/>
      <c r="E1038" s="211"/>
      <c r="F1038" s="211"/>
      <c r="G1038" s="216"/>
      <c r="J1038" s="49">
        <v>2813910003</v>
      </c>
      <c r="K1038" s="212">
        <f t="shared" si="210"/>
        <v>4.9000000000000004</v>
      </c>
      <c r="L1038" s="270">
        <f t="shared" si="211"/>
        <v>4.17</v>
      </c>
      <c r="M1038" s="270">
        <f t="shared" si="212"/>
        <v>4.17</v>
      </c>
      <c r="N1038" s="270">
        <f t="shared" si="213"/>
        <v>4.165</v>
      </c>
      <c r="O1038" s="249"/>
      <c r="P1038" s="249"/>
      <c r="Q1038" s="323"/>
      <c r="U1038" s="324"/>
    </row>
    <row r="1039" spans="2:21">
      <c r="B1039" s="210"/>
      <c r="E1039" s="211"/>
      <c r="F1039" s="211"/>
      <c r="G1039" s="216"/>
      <c r="J1039" s="49">
        <v>2813910004</v>
      </c>
      <c r="K1039" s="212">
        <f t="shared" si="210"/>
        <v>9.58</v>
      </c>
      <c r="L1039" s="270">
        <f t="shared" si="211"/>
        <v>8.14</v>
      </c>
      <c r="M1039" s="270">
        <f t="shared" si="212"/>
        <v>8.14</v>
      </c>
      <c r="N1039" s="270">
        <f t="shared" si="213"/>
        <v>8.1430000000000007</v>
      </c>
      <c r="O1039" s="249"/>
      <c r="P1039" s="249"/>
      <c r="Q1039" s="323"/>
      <c r="U1039" s="324"/>
    </row>
    <row r="1040" spans="2:21">
      <c r="B1040" s="210"/>
      <c r="E1040" s="211"/>
      <c r="F1040" s="211"/>
      <c r="G1040" s="216"/>
      <c r="J1040" s="49">
        <v>2813910005</v>
      </c>
      <c r="K1040" s="212">
        <f t="shared" si="210"/>
        <v>16.27</v>
      </c>
      <c r="L1040" s="270">
        <f t="shared" si="211"/>
        <v>13.83</v>
      </c>
      <c r="M1040" s="270">
        <f t="shared" si="212"/>
        <v>13.83</v>
      </c>
      <c r="N1040" s="270">
        <f t="shared" si="213"/>
        <v>13.829499999999999</v>
      </c>
      <c r="O1040" s="249"/>
      <c r="P1040" s="249"/>
      <c r="Q1040" s="323"/>
      <c r="U1040" s="324"/>
    </row>
    <row r="1041" spans="2:21">
      <c r="B1041" s="210"/>
      <c r="E1041" s="211"/>
      <c r="F1041" s="211"/>
      <c r="G1041" s="216"/>
      <c r="J1041" s="49">
        <v>2813910006</v>
      </c>
      <c r="K1041" s="212">
        <f t="shared" si="210"/>
        <v>7.49</v>
      </c>
      <c r="L1041" s="270">
        <f t="shared" si="211"/>
        <v>6.37</v>
      </c>
      <c r="M1041" s="270">
        <f t="shared" si="212"/>
        <v>6.37</v>
      </c>
      <c r="N1041" s="270">
        <f t="shared" si="213"/>
        <v>6.3665000000000003</v>
      </c>
      <c r="O1041" s="249"/>
      <c r="P1041" s="249"/>
      <c r="Q1041" s="323"/>
      <c r="U1041" s="324"/>
    </row>
    <row r="1042" spans="2:21">
      <c r="B1042" s="210"/>
      <c r="E1042" s="211"/>
      <c r="F1042" s="211"/>
      <c r="G1042" s="216"/>
      <c r="J1042" s="49">
        <v>2813910007</v>
      </c>
      <c r="K1042" s="212">
        <f t="shared" si="210"/>
        <v>5.09</v>
      </c>
      <c r="L1042" s="270">
        <f t="shared" si="211"/>
        <v>4.33</v>
      </c>
      <c r="M1042" s="270">
        <f t="shared" si="212"/>
        <v>4.33</v>
      </c>
      <c r="N1042" s="270">
        <f t="shared" si="213"/>
        <v>4.3264999999999993</v>
      </c>
      <c r="O1042" s="249"/>
      <c r="P1042" s="249"/>
      <c r="Q1042" s="323"/>
      <c r="U1042" s="324"/>
    </row>
    <row r="1043" spans="2:21">
      <c r="B1043" s="210"/>
      <c r="E1043" s="211"/>
      <c r="F1043" s="211"/>
      <c r="G1043" s="216"/>
      <c r="J1043" s="49">
        <v>2813910008</v>
      </c>
      <c r="K1043" s="212">
        <f t="shared" si="210"/>
        <v>3.34</v>
      </c>
      <c r="L1043" s="270">
        <f t="shared" si="211"/>
        <v>2.84</v>
      </c>
      <c r="M1043" s="270">
        <f t="shared" si="212"/>
        <v>2.84</v>
      </c>
      <c r="N1043" s="270">
        <f t="shared" si="213"/>
        <v>2.839</v>
      </c>
      <c r="O1043" s="249"/>
      <c r="P1043" s="249"/>
      <c r="Q1043" s="323"/>
      <c r="U1043" s="324"/>
    </row>
    <row r="1044" spans="2:21">
      <c r="B1044" s="210"/>
      <c r="E1044" s="211"/>
      <c r="F1044" s="211"/>
      <c r="G1044" s="216"/>
      <c r="J1044" s="49">
        <v>2813910009</v>
      </c>
      <c r="K1044" s="212">
        <f t="shared" si="210"/>
        <v>36.19</v>
      </c>
      <c r="L1044" s="270">
        <f t="shared" si="211"/>
        <v>30.76</v>
      </c>
      <c r="M1044" s="270">
        <f t="shared" si="212"/>
        <v>30.76</v>
      </c>
      <c r="N1044" s="270">
        <f t="shared" si="213"/>
        <v>30.761499999999998</v>
      </c>
      <c r="O1044" s="249"/>
      <c r="P1044" s="249"/>
      <c r="Q1044" s="323"/>
      <c r="U1044" s="324"/>
    </row>
    <row r="1045" spans="2:21">
      <c r="B1045" s="210"/>
      <c r="E1045" s="211"/>
      <c r="F1045" s="211"/>
      <c r="G1045" s="216"/>
      <c r="J1045" s="49">
        <v>2813910010</v>
      </c>
      <c r="K1045" s="212">
        <f t="shared" si="210"/>
        <v>36.19</v>
      </c>
      <c r="L1045" s="270">
        <f t="shared" si="211"/>
        <v>30.76</v>
      </c>
      <c r="M1045" s="270">
        <f t="shared" si="212"/>
        <v>30.76</v>
      </c>
      <c r="N1045" s="270">
        <f t="shared" si="213"/>
        <v>30.761499999999998</v>
      </c>
      <c r="O1045" s="249"/>
      <c r="P1045" s="249"/>
      <c r="Q1045" s="323"/>
      <c r="U1045" s="324"/>
    </row>
    <row r="1046" spans="2:21">
      <c r="B1046" s="210"/>
      <c r="E1046" s="211"/>
      <c r="F1046" s="211"/>
      <c r="G1046" s="216"/>
      <c r="J1046" s="49">
        <v>2813910011</v>
      </c>
      <c r="K1046" s="212">
        <f t="shared" si="210"/>
        <v>44.04</v>
      </c>
      <c r="L1046" s="270">
        <f t="shared" si="211"/>
        <v>37.43</v>
      </c>
      <c r="M1046" s="270">
        <f t="shared" si="212"/>
        <v>37.43</v>
      </c>
      <c r="N1046" s="270">
        <f t="shared" si="213"/>
        <v>37.433999999999997</v>
      </c>
      <c r="O1046" s="249"/>
      <c r="P1046" s="249"/>
      <c r="Q1046" s="323"/>
      <c r="U1046" s="324"/>
    </row>
    <row r="1047" spans="2:21">
      <c r="B1047" s="210"/>
      <c r="E1047" s="211"/>
      <c r="F1047" s="211"/>
      <c r="G1047" s="216"/>
      <c r="J1047" s="49">
        <v>2813910012</v>
      </c>
      <c r="K1047" s="212">
        <f t="shared" si="210"/>
        <v>36.18</v>
      </c>
      <c r="L1047" s="270">
        <f t="shared" si="211"/>
        <v>30.75</v>
      </c>
      <c r="M1047" s="270">
        <f t="shared" si="212"/>
        <v>30.75</v>
      </c>
      <c r="N1047" s="270">
        <f t="shared" si="213"/>
        <v>30.753</v>
      </c>
      <c r="O1047" s="249"/>
      <c r="P1047" s="249"/>
      <c r="Q1047" s="323"/>
      <c r="U1047" s="324"/>
    </row>
    <row r="1048" spans="2:21">
      <c r="B1048" s="210"/>
      <c r="E1048" s="211"/>
      <c r="F1048" s="211"/>
      <c r="G1048" s="216"/>
      <c r="J1048" s="49">
        <v>2813910013</v>
      </c>
      <c r="K1048" s="212">
        <f t="shared" si="210"/>
        <v>36.18</v>
      </c>
      <c r="L1048" s="270">
        <f t="shared" si="211"/>
        <v>30.75</v>
      </c>
      <c r="M1048" s="270">
        <f t="shared" si="212"/>
        <v>30.75</v>
      </c>
      <c r="N1048" s="270">
        <f t="shared" si="213"/>
        <v>30.753</v>
      </c>
      <c r="O1048" s="249"/>
      <c r="P1048" s="249"/>
      <c r="Q1048" s="323"/>
      <c r="U1048" s="324"/>
    </row>
    <row r="1049" spans="2:21">
      <c r="B1049" s="210"/>
      <c r="E1049" s="211"/>
      <c r="F1049" s="211"/>
      <c r="G1049" s="216"/>
      <c r="J1049" s="49">
        <v>2813910014</v>
      </c>
      <c r="K1049" s="212">
        <f t="shared" si="210"/>
        <v>36.19</v>
      </c>
      <c r="L1049" s="270">
        <f t="shared" si="211"/>
        <v>30.76</v>
      </c>
      <c r="M1049" s="270">
        <f t="shared" si="212"/>
        <v>30.76</v>
      </c>
      <c r="N1049" s="270">
        <f t="shared" si="213"/>
        <v>30.761499999999998</v>
      </c>
      <c r="O1049" s="249"/>
      <c r="P1049" s="249"/>
      <c r="Q1049" s="323"/>
      <c r="U1049" s="324"/>
    </row>
    <row r="1050" spans="2:21">
      <c r="B1050" s="210"/>
      <c r="E1050" s="211"/>
      <c r="F1050" s="211"/>
      <c r="G1050" s="216"/>
      <c r="J1050" s="49">
        <v>2813910015</v>
      </c>
      <c r="K1050" s="212">
        <f t="shared" si="210"/>
        <v>36.19</v>
      </c>
      <c r="L1050" s="270">
        <f t="shared" si="211"/>
        <v>30.76</v>
      </c>
      <c r="M1050" s="270">
        <f t="shared" si="212"/>
        <v>30.76</v>
      </c>
      <c r="N1050" s="270">
        <f t="shared" si="213"/>
        <v>30.761499999999998</v>
      </c>
      <c r="O1050" s="249"/>
      <c r="P1050" s="249"/>
      <c r="Q1050" s="323"/>
      <c r="U1050" s="324"/>
    </row>
    <row r="1051" spans="2:21">
      <c r="B1051" s="210"/>
      <c r="E1051" s="211"/>
      <c r="F1051" s="211"/>
      <c r="G1051" s="216"/>
      <c r="J1051" s="49">
        <v>2813910016</v>
      </c>
      <c r="K1051" s="212">
        <f t="shared" ref="K1051:K1114" si="214">VLOOKUP(J1051,$Q$14:$U$1164,3,FALSE)</f>
        <v>36.19</v>
      </c>
      <c r="L1051" s="270">
        <f t="shared" si="211"/>
        <v>30.76</v>
      </c>
      <c r="M1051" s="270">
        <f t="shared" si="212"/>
        <v>30.76</v>
      </c>
      <c r="N1051" s="270">
        <f t="shared" si="213"/>
        <v>30.761499999999998</v>
      </c>
      <c r="O1051" s="249"/>
      <c r="P1051" s="249"/>
      <c r="Q1051" s="323"/>
      <c r="U1051" s="324"/>
    </row>
    <row r="1052" spans="2:21">
      <c r="B1052" s="210"/>
      <c r="E1052" s="211"/>
      <c r="F1052" s="211"/>
      <c r="G1052" s="216"/>
      <c r="J1052" s="49">
        <v>2813910017</v>
      </c>
      <c r="K1052" s="212">
        <f t="shared" si="214"/>
        <v>36.19</v>
      </c>
      <c r="L1052" s="270">
        <f t="shared" ref="L1052:L1115" si="215">ROUND(M1052,2)</f>
        <v>30.76</v>
      </c>
      <c r="M1052" s="270">
        <f t="shared" ref="M1052:M1115" si="216">ROUND(N1052,2)</f>
        <v>30.76</v>
      </c>
      <c r="N1052" s="270">
        <f t="shared" ref="N1052:N1115" si="217">K1052*$N$13</f>
        <v>30.761499999999998</v>
      </c>
      <c r="O1052" s="249"/>
      <c r="P1052" s="249"/>
      <c r="Q1052" s="323"/>
      <c r="U1052" s="324"/>
    </row>
    <row r="1053" spans="2:21">
      <c r="B1053" s="210"/>
      <c r="E1053" s="211"/>
      <c r="F1053" s="211"/>
      <c r="G1053" s="216"/>
      <c r="J1053" s="49">
        <v>2813910018</v>
      </c>
      <c r="K1053" s="212">
        <f t="shared" si="214"/>
        <v>55.49</v>
      </c>
      <c r="L1053" s="270">
        <f t="shared" si="215"/>
        <v>47.17</v>
      </c>
      <c r="M1053" s="270">
        <f t="shared" si="216"/>
        <v>47.17</v>
      </c>
      <c r="N1053" s="270">
        <f t="shared" si="217"/>
        <v>47.166499999999999</v>
      </c>
      <c r="O1053" s="249"/>
      <c r="P1053" s="249"/>
      <c r="Q1053" s="323"/>
      <c r="U1053" s="324"/>
    </row>
    <row r="1054" spans="2:21">
      <c r="B1054" s="210"/>
      <c r="E1054" s="211"/>
      <c r="F1054" s="211"/>
      <c r="G1054" s="216"/>
      <c r="J1054" s="49">
        <v>2813910019</v>
      </c>
      <c r="K1054" s="212">
        <f t="shared" si="214"/>
        <v>55.49</v>
      </c>
      <c r="L1054" s="270">
        <f t="shared" si="215"/>
        <v>47.17</v>
      </c>
      <c r="M1054" s="270">
        <f t="shared" si="216"/>
        <v>47.17</v>
      </c>
      <c r="N1054" s="270">
        <f t="shared" si="217"/>
        <v>47.166499999999999</v>
      </c>
      <c r="O1054" s="249"/>
      <c r="P1054" s="249"/>
      <c r="Q1054" s="323"/>
      <c r="U1054" s="324"/>
    </row>
    <row r="1055" spans="2:21">
      <c r="B1055" s="210"/>
      <c r="E1055" s="211"/>
      <c r="F1055" s="211"/>
      <c r="G1055" s="216"/>
      <c r="J1055" s="49">
        <v>2813910020</v>
      </c>
      <c r="K1055" s="212">
        <f t="shared" si="214"/>
        <v>67.52</v>
      </c>
      <c r="L1055" s="270">
        <f t="shared" si="215"/>
        <v>57.39</v>
      </c>
      <c r="M1055" s="270">
        <f t="shared" si="216"/>
        <v>57.39</v>
      </c>
      <c r="N1055" s="270">
        <f t="shared" si="217"/>
        <v>57.391999999999996</v>
      </c>
      <c r="O1055" s="249"/>
      <c r="P1055" s="249"/>
      <c r="Q1055" s="323"/>
      <c r="U1055" s="324"/>
    </row>
    <row r="1056" spans="2:21">
      <c r="B1056" s="210"/>
      <c r="E1056" s="211"/>
      <c r="F1056" s="211"/>
      <c r="G1056" s="216"/>
      <c r="J1056" s="49">
        <v>2813910021</v>
      </c>
      <c r="K1056" s="212">
        <f t="shared" si="214"/>
        <v>55.49</v>
      </c>
      <c r="L1056" s="270">
        <f t="shared" si="215"/>
        <v>47.17</v>
      </c>
      <c r="M1056" s="270">
        <f t="shared" si="216"/>
        <v>47.17</v>
      </c>
      <c r="N1056" s="270">
        <f t="shared" si="217"/>
        <v>47.166499999999999</v>
      </c>
      <c r="O1056" s="249"/>
      <c r="P1056" s="249"/>
      <c r="Q1056" s="323"/>
      <c r="U1056" s="324"/>
    </row>
    <row r="1057" spans="2:21">
      <c r="B1057" s="210"/>
      <c r="E1057" s="211"/>
      <c r="F1057" s="211"/>
      <c r="G1057" s="216"/>
      <c r="J1057" s="49">
        <v>2813910022</v>
      </c>
      <c r="K1057" s="212">
        <f t="shared" si="214"/>
        <v>55.52</v>
      </c>
      <c r="L1057" s="270">
        <f t="shared" si="215"/>
        <v>47.19</v>
      </c>
      <c r="M1057" s="270">
        <f t="shared" si="216"/>
        <v>47.19</v>
      </c>
      <c r="N1057" s="270">
        <f t="shared" si="217"/>
        <v>47.192</v>
      </c>
      <c r="O1057" s="249"/>
      <c r="P1057" s="249"/>
      <c r="Q1057" s="323"/>
      <c r="U1057" s="324"/>
    </row>
    <row r="1058" spans="2:21">
      <c r="B1058" s="210"/>
      <c r="E1058" s="211"/>
      <c r="F1058" s="211"/>
      <c r="G1058" s="216"/>
      <c r="J1058" s="49">
        <v>2813910023</v>
      </c>
      <c r="K1058" s="212">
        <f t="shared" si="214"/>
        <v>55.49</v>
      </c>
      <c r="L1058" s="270">
        <f t="shared" si="215"/>
        <v>47.17</v>
      </c>
      <c r="M1058" s="270">
        <f t="shared" si="216"/>
        <v>47.17</v>
      </c>
      <c r="N1058" s="270">
        <f t="shared" si="217"/>
        <v>47.166499999999999</v>
      </c>
      <c r="O1058" s="249"/>
      <c r="P1058" s="249"/>
      <c r="Q1058" s="323"/>
      <c r="U1058" s="324"/>
    </row>
    <row r="1059" spans="2:21">
      <c r="B1059" s="210"/>
      <c r="E1059" s="211"/>
      <c r="F1059" s="211"/>
      <c r="G1059" s="216"/>
      <c r="J1059" s="49">
        <v>2813910024</v>
      </c>
      <c r="K1059" s="212">
        <f t="shared" si="214"/>
        <v>55.52</v>
      </c>
      <c r="L1059" s="270">
        <f t="shared" si="215"/>
        <v>47.19</v>
      </c>
      <c r="M1059" s="270">
        <f t="shared" si="216"/>
        <v>47.19</v>
      </c>
      <c r="N1059" s="270">
        <f t="shared" si="217"/>
        <v>47.192</v>
      </c>
      <c r="O1059" s="249"/>
      <c r="P1059" s="249"/>
      <c r="Q1059" s="323"/>
      <c r="U1059" s="324"/>
    </row>
    <row r="1060" spans="2:21">
      <c r="B1060" s="210"/>
      <c r="E1060" s="211"/>
      <c r="F1060" s="211"/>
      <c r="G1060" s="216"/>
      <c r="J1060" s="49">
        <v>2813910025</v>
      </c>
      <c r="K1060" s="212">
        <f t="shared" si="214"/>
        <v>55.49</v>
      </c>
      <c r="L1060" s="270">
        <f t="shared" si="215"/>
        <v>47.17</v>
      </c>
      <c r="M1060" s="270">
        <f t="shared" si="216"/>
        <v>47.17</v>
      </c>
      <c r="N1060" s="270">
        <f t="shared" si="217"/>
        <v>47.166499999999999</v>
      </c>
      <c r="O1060" s="249"/>
      <c r="P1060" s="249"/>
      <c r="Q1060" s="323"/>
      <c r="U1060" s="324"/>
    </row>
    <row r="1061" spans="2:21">
      <c r="B1061" s="210"/>
      <c r="E1061" s="211"/>
      <c r="F1061" s="211"/>
      <c r="G1061" s="216"/>
      <c r="J1061" s="49">
        <v>2813910026</v>
      </c>
      <c r="K1061" s="212">
        <f t="shared" si="214"/>
        <v>55.49</v>
      </c>
      <c r="L1061" s="270">
        <f t="shared" si="215"/>
        <v>47.17</v>
      </c>
      <c r="M1061" s="270">
        <f t="shared" si="216"/>
        <v>47.17</v>
      </c>
      <c r="N1061" s="270">
        <f t="shared" si="217"/>
        <v>47.166499999999999</v>
      </c>
      <c r="O1061" s="249"/>
      <c r="P1061" s="249"/>
      <c r="Q1061" s="323"/>
      <c r="U1061" s="324"/>
    </row>
    <row r="1062" spans="2:21">
      <c r="B1062" s="210"/>
      <c r="E1062" s="211"/>
      <c r="F1062" s="211"/>
      <c r="G1062" s="216"/>
      <c r="J1062" s="49">
        <v>2813910027</v>
      </c>
      <c r="K1062" s="212">
        <f t="shared" si="214"/>
        <v>7.2</v>
      </c>
      <c r="L1062" s="270">
        <f t="shared" si="215"/>
        <v>6.12</v>
      </c>
      <c r="M1062" s="270">
        <f t="shared" si="216"/>
        <v>6.12</v>
      </c>
      <c r="N1062" s="270">
        <f t="shared" si="217"/>
        <v>6.12</v>
      </c>
      <c r="O1062" s="249"/>
      <c r="P1062" s="249"/>
      <c r="Q1062" s="323"/>
      <c r="U1062" s="324"/>
    </row>
    <row r="1063" spans="2:21">
      <c r="B1063" s="210"/>
      <c r="E1063" s="211"/>
      <c r="F1063" s="211"/>
      <c r="G1063" s="216"/>
      <c r="J1063" s="49">
        <v>2813910028</v>
      </c>
      <c r="K1063" s="212">
        <f t="shared" si="214"/>
        <v>7.2</v>
      </c>
      <c r="L1063" s="270">
        <f t="shared" si="215"/>
        <v>6.12</v>
      </c>
      <c r="M1063" s="270">
        <f t="shared" si="216"/>
        <v>6.12</v>
      </c>
      <c r="N1063" s="270">
        <f t="shared" si="217"/>
        <v>6.12</v>
      </c>
      <c r="O1063" s="249"/>
      <c r="P1063" s="249"/>
      <c r="Q1063" s="323"/>
      <c r="U1063" s="324"/>
    </row>
    <row r="1064" spans="2:21">
      <c r="B1064" s="210"/>
      <c r="E1064" s="211"/>
      <c r="F1064" s="211"/>
      <c r="G1064" s="216"/>
      <c r="J1064" s="49">
        <v>2813910029</v>
      </c>
      <c r="K1064" s="212">
        <f t="shared" si="214"/>
        <v>7.36</v>
      </c>
      <c r="L1064" s="270">
        <f t="shared" si="215"/>
        <v>6.26</v>
      </c>
      <c r="M1064" s="270">
        <f t="shared" si="216"/>
        <v>6.26</v>
      </c>
      <c r="N1064" s="270">
        <f t="shared" si="217"/>
        <v>6.2560000000000002</v>
      </c>
      <c r="O1064" s="249"/>
      <c r="P1064" s="249"/>
      <c r="Q1064" s="323"/>
      <c r="U1064" s="324"/>
    </row>
    <row r="1065" spans="2:21">
      <c r="B1065" s="210"/>
      <c r="E1065" s="211"/>
      <c r="F1065" s="211"/>
      <c r="G1065" s="216"/>
      <c r="J1065" s="49">
        <v>2813910030</v>
      </c>
      <c r="K1065" s="212">
        <f t="shared" si="214"/>
        <v>7.2</v>
      </c>
      <c r="L1065" s="270">
        <f t="shared" si="215"/>
        <v>6.12</v>
      </c>
      <c r="M1065" s="270">
        <f t="shared" si="216"/>
        <v>6.12</v>
      </c>
      <c r="N1065" s="270">
        <f t="shared" si="217"/>
        <v>6.12</v>
      </c>
      <c r="O1065" s="249"/>
      <c r="P1065" s="249"/>
      <c r="Q1065" s="323"/>
      <c r="U1065" s="324"/>
    </row>
    <row r="1066" spans="2:21">
      <c r="B1066" s="210"/>
      <c r="E1066" s="211"/>
      <c r="F1066" s="211"/>
      <c r="G1066" s="216"/>
      <c r="J1066" s="49">
        <v>2813910031</v>
      </c>
      <c r="K1066" s="212">
        <f t="shared" si="214"/>
        <v>7.42</v>
      </c>
      <c r="L1066" s="270">
        <f t="shared" si="215"/>
        <v>6.31</v>
      </c>
      <c r="M1066" s="270">
        <f t="shared" si="216"/>
        <v>6.31</v>
      </c>
      <c r="N1066" s="270">
        <f t="shared" si="217"/>
        <v>6.3069999999999995</v>
      </c>
      <c r="O1066" s="249"/>
      <c r="P1066" s="249"/>
      <c r="Q1066" s="323"/>
      <c r="U1066" s="324"/>
    </row>
    <row r="1067" spans="2:21">
      <c r="B1067" s="210"/>
      <c r="E1067" s="211"/>
      <c r="F1067" s="211"/>
      <c r="G1067" s="216"/>
      <c r="J1067" s="49">
        <v>2813910032</v>
      </c>
      <c r="K1067" s="212">
        <f t="shared" si="214"/>
        <v>7.62</v>
      </c>
      <c r="L1067" s="270">
        <f t="shared" si="215"/>
        <v>6.48</v>
      </c>
      <c r="M1067" s="270">
        <f t="shared" si="216"/>
        <v>6.48</v>
      </c>
      <c r="N1067" s="270">
        <f t="shared" si="217"/>
        <v>6.4770000000000003</v>
      </c>
      <c r="O1067" s="249"/>
      <c r="P1067" s="249"/>
      <c r="Q1067" s="323"/>
      <c r="U1067" s="324"/>
    </row>
    <row r="1068" spans="2:21">
      <c r="B1068" s="210"/>
      <c r="E1068" s="211"/>
      <c r="F1068" s="211"/>
      <c r="G1068" s="216"/>
      <c r="J1068" s="49">
        <v>2813910033</v>
      </c>
      <c r="K1068" s="212">
        <f t="shared" si="214"/>
        <v>7.74</v>
      </c>
      <c r="L1068" s="270">
        <f t="shared" si="215"/>
        <v>6.58</v>
      </c>
      <c r="M1068" s="270">
        <f t="shared" si="216"/>
        <v>6.58</v>
      </c>
      <c r="N1068" s="270">
        <f t="shared" si="217"/>
        <v>6.5789999999999997</v>
      </c>
      <c r="O1068" s="249"/>
      <c r="P1068" s="249"/>
      <c r="Q1068" s="323"/>
      <c r="U1068" s="324"/>
    </row>
    <row r="1069" spans="2:21">
      <c r="B1069" s="210"/>
      <c r="E1069" s="211"/>
      <c r="F1069" s="211"/>
      <c r="G1069" s="216"/>
      <c r="J1069" s="49">
        <v>2813910034</v>
      </c>
      <c r="K1069" s="212">
        <f t="shared" si="214"/>
        <v>7.72</v>
      </c>
      <c r="L1069" s="270">
        <f t="shared" si="215"/>
        <v>6.56</v>
      </c>
      <c r="M1069" s="270">
        <f t="shared" si="216"/>
        <v>6.56</v>
      </c>
      <c r="N1069" s="270">
        <f t="shared" si="217"/>
        <v>6.5619999999999994</v>
      </c>
      <c r="O1069" s="249"/>
      <c r="P1069" s="249"/>
      <c r="Q1069" s="323"/>
      <c r="U1069" s="324"/>
    </row>
    <row r="1070" spans="2:21">
      <c r="B1070" s="210"/>
      <c r="E1070" s="211"/>
      <c r="F1070" s="211"/>
      <c r="G1070" s="216"/>
      <c r="J1070" s="49">
        <v>2813910035</v>
      </c>
      <c r="K1070" s="212">
        <f t="shared" si="214"/>
        <v>8.69</v>
      </c>
      <c r="L1070" s="270">
        <f t="shared" si="215"/>
        <v>7.39</v>
      </c>
      <c r="M1070" s="270">
        <f t="shared" si="216"/>
        <v>7.39</v>
      </c>
      <c r="N1070" s="270">
        <f t="shared" si="217"/>
        <v>7.386499999999999</v>
      </c>
      <c r="O1070" s="249"/>
      <c r="P1070" s="249"/>
      <c r="Q1070" s="323"/>
      <c r="U1070" s="324"/>
    </row>
    <row r="1071" spans="2:21">
      <c r="B1071" s="210"/>
      <c r="E1071" s="211"/>
      <c r="F1071" s="211"/>
      <c r="G1071" s="216"/>
      <c r="J1071" s="49">
        <v>2813910036</v>
      </c>
      <c r="K1071" s="212">
        <f t="shared" si="214"/>
        <v>27.28</v>
      </c>
      <c r="L1071" s="270">
        <f t="shared" si="215"/>
        <v>23.19</v>
      </c>
      <c r="M1071" s="270">
        <f t="shared" si="216"/>
        <v>23.19</v>
      </c>
      <c r="N1071" s="270">
        <f t="shared" si="217"/>
        <v>23.187999999999999</v>
      </c>
      <c r="O1071" s="249"/>
      <c r="P1071" s="249"/>
      <c r="Q1071" s="323"/>
      <c r="U1071" s="324"/>
    </row>
    <row r="1072" spans="2:21">
      <c r="B1072" s="210"/>
      <c r="E1072" s="211"/>
      <c r="F1072" s="211"/>
      <c r="G1072" s="216"/>
      <c r="J1072" s="49">
        <v>2813910037</v>
      </c>
      <c r="K1072" s="212">
        <f t="shared" si="214"/>
        <v>38.06</v>
      </c>
      <c r="L1072" s="270">
        <f t="shared" si="215"/>
        <v>32.35</v>
      </c>
      <c r="M1072" s="270">
        <f t="shared" si="216"/>
        <v>32.35</v>
      </c>
      <c r="N1072" s="270">
        <f t="shared" si="217"/>
        <v>32.350999999999999</v>
      </c>
      <c r="O1072" s="249"/>
      <c r="P1072" s="249"/>
      <c r="Q1072" s="323"/>
      <c r="U1072" s="324"/>
    </row>
    <row r="1073" spans="2:21">
      <c r="B1073" s="210"/>
      <c r="E1073" s="211"/>
      <c r="F1073" s="211"/>
      <c r="G1073" s="216"/>
      <c r="J1073" s="49">
        <v>2813910038</v>
      </c>
      <c r="K1073" s="212">
        <f t="shared" si="214"/>
        <v>1.44</v>
      </c>
      <c r="L1073" s="270">
        <f t="shared" si="215"/>
        <v>1.22</v>
      </c>
      <c r="M1073" s="270">
        <f t="shared" si="216"/>
        <v>1.22</v>
      </c>
      <c r="N1073" s="270">
        <f t="shared" si="217"/>
        <v>1.224</v>
      </c>
      <c r="O1073" s="249"/>
      <c r="P1073" s="249"/>
      <c r="Q1073" s="323"/>
      <c r="U1073" s="324"/>
    </row>
    <row r="1074" spans="2:21">
      <c r="B1074" s="210"/>
      <c r="E1074" s="211"/>
      <c r="F1074" s="211"/>
      <c r="G1074" s="216"/>
      <c r="J1074" s="49">
        <v>2813910039</v>
      </c>
      <c r="K1074" s="212">
        <f t="shared" si="214"/>
        <v>1.44</v>
      </c>
      <c r="L1074" s="270">
        <f t="shared" si="215"/>
        <v>1.22</v>
      </c>
      <c r="M1074" s="270">
        <f t="shared" si="216"/>
        <v>1.22</v>
      </c>
      <c r="N1074" s="270">
        <f t="shared" si="217"/>
        <v>1.224</v>
      </c>
      <c r="O1074" s="249"/>
      <c r="P1074" s="249"/>
      <c r="Q1074" s="323"/>
      <c r="U1074" s="324"/>
    </row>
    <row r="1075" spans="2:21">
      <c r="B1075" s="210"/>
      <c r="E1075" s="211"/>
      <c r="F1075" s="211"/>
      <c r="G1075" s="216"/>
      <c r="J1075" s="49">
        <v>2813910040</v>
      </c>
      <c r="K1075" s="212">
        <f t="shared" si="214"/>
        <v>2.12</v>
      </c>
      <c r="L1075" s="270">
        <f t="shared" si="215"/>
        <v>1.8</v>
      </c>
      <c r="M1075" s="270">
        <f t="shared" si="216"/>
        <v>1.8</v>
      </c>
      <c r="N1075" s="270">
        <f t="shared" si="217"/>
        <v>1.802</v>
      </c>
      <c r="O1075" s="249"/>
      <c r="P1075" s="249"/>
      <c r="Q1075" s="323"/>
      <c r="U1075" s="324"/>
    </row>
    <row r="1076" spans="2:21">
      <c r="B1076" s="210"/>
      <c r="E1076" s="211"/>
      <c r="F1076" s="211"/>
      <c r="G1076" s="216"/>
      <c r="J1076" s="49">
        <v>2813910041</v>
      </c>
      <c r="K1076" s="212">
        <f t="shared" si="214"/>
        <v>2.2400000000000002</v>
      </c>
      <c r="L1076" s="270">
        <f t="shared" si="215"/>
        <v>1.9</v>
      </c>
      <c r="M1076" s="270">
        <f t="shared" si="216"/>
        <v>1.9</v>
      </c>
      <c r="N1076" s="270">
        <f t="shared" si="217"/>
        <v>1.9040000000000001</v>
      </c>
      <c r="O1076" s="249"/>
      <c r="P1076" s="249"/>
      <c r="Q1076" s="323"/>
      <c r="U1076" s="324"/>
    </row>
    <row r="1077" spans="2:21">
      <c r="B1077" s="210"/>
      <c r="E1077" s="211"/>
      <c r="F1077" s="211"/>
      <c r="G1077" s="216"/>
      <c r="J1077" s="49">
        <v>2813910042</v>
      </c>
      <c r="K1077" s="212">
        <f t="shared" si="214"/>
        <v>2.59</v>
      </c>
      <c r="L1077" s="270">
        <f t="shared" si="215"/>
        <v>2.2000000000000002</v>
      </c>
      <c r="M1077" s="270">
        <f t="shared" si="216"/>
        <v>2.2000000000000002</v>
      </c>
      <c r="N1077" s="270">
        <f t="shared" si="217"/>
        <v>2.2014999999999998</v>
      </c>
      <c r="O1077" s="249"/>
      <c r="P1077" s="249"/>
      <c r="Q1077" s="323"/>
      <c r="U1077" s="324"/>
    </row>
    <row r="1078" spans="2:21">
      <c r="B1078" s="210"/>
      <c r="E1078" s="211"/>
      <c r="F1078" s="211"/>
      <c r="G1078" s="216"/>
      <c r="J1078" s="49">
        <v>2813910043</v>
      </c>
      <c r="K1078" s="212">
        <f t="shared" si="214"/>
        <v>4.1100000000000003</v>
      </c>
      <c r="L1078" s="270">
        <f t="shared" si="215"/>
        <v>3.49</v>
      </c>
      <c r="M1078" s="270">
        <f t="shared" si="216"/>
        <v>3.49</v>
      </c>
      <c r="N1078" s="270">
        <f t="shared" si="217"/>
        <v>3.4935</v>
      </c>
      <c r="O1078" s="249"/>
      <c r="P1078" s="249"/>
      <c r="Q1078" s="323"/>
      <c r="U1078" s="324"/>
    </row>
    <row r="1079" spans="2:21">
      <c r="B1079" s="210"/>
      <c r="E1079" s="211"/>
      <c r="F1079" s="211"/>
      <c r="G1079" s="216"/>
      <c r="J1079" s="49">
        <v>2813910044</v>
      </c>
      <c r="K1079" s="212">
        <f t="shared" si="214"/>
        <v>2.52</v>
      </c>
      <c r="L1079" s="270">
        <f t="shared" si="215"/>
        <v>2.14</v>
      </c>
      <c r="M1079" s="270">
        <f t="shared" si="216"/>
        <v>2.14</v>
      </c>
      <c r="N1079" s="270">
        <f t="shared" si="217"/>
        <v>2.1419999999999999</v>
      </c>
      <c r="O1079" s="249"/>
      <c r="P1079" s="249"/>
      <c r="Q1079" s="323"/>
      <c r="U1079" s="324"/>
    </row>
    <row r="1080" spans="2:21">
      <c r="B1080" s="210"/>
      <c r="E1080" s="211"/>
      <c r="F1080" s="211"/>
      <c r="G1080" s="216"/>
      <c r="J1080" s="49">
        <v>2813910045</v>
      </c>
      <c r="K1080" s="212">
        <f t="shared" si="214"/>
        <v>3.2</v>
      </c>
      <c r="L1080" s="270">
        <f t="shared" si="215"/>
        <v>2.72</v>
      </c>
      <c r="M1080" s="270">
        <f t="shared" si="216"/>
        <v>2.72</v>
      </c>
      <c r="N1080" s="270">
        <f t="shared" si="217"/>
        <v>2.72</v>
      </c>
      <c r="O1080" s="249"/>
      <c r="P1080" s="249"/>
      <c r="Q1080" s="323"/>
      <c r="U1080" s="324"/>
    </row>
    <row r="1081" spans="2:21">
      <c r="B1081" s="210"/>
      <c r="E1081" s="211"/>
      <c r="F1081" s="211"/>
      <c r="G1081" s="216"/>
      <c r="J1081" s="49">
        <v>2813910046</v>
      </c>
      <c r="K1081" s="212">
        <f t="shared" si="214"/>
        <v>4.07</v>
      </c>
      <c r="L1081" s="270">
        <f t="shared" si="215"/>
        <v>3.46</v>
      </c>
      <c r="M1081" s="270">
        <f t="shared" si="216"/>
        <v>3.46</v>
      </c>
      <c r="N1081" s="270">
        <f t="shared" si="217"/>
        <v>3.4595000000000002</v>
      </c>
      <c r="O1081" s="249"/>
      <c r="P1081" s="249"/>
      <c r="Q1081" s="323"/>
      <c r="U1081" s="324"/>
    </row>
    <row r="1082" spans="2:21">
      <c r="B1082" s="210"/>
      <c r="E1082" s="211"/>
      <c r="F1082" s="211"/>
      <c r="G1082" s="216"/>
      <c r="J1082" s="49">
        <v>2813910047</v>
      </c>
      <c r="K1082" s="212">
        <f t="shared" si="214"/>
        <v>0.42</v>
      </c>
      <c r="L1082" s="270">
        <f t="shared" si="215"/>
        <v>0.36</v>
      </c>
      <c r="M1082" s="270">
        <f t="shared" si="216"/>
        <v>0.36</v>
      </c>
      <c r="N1082" s="270">
        <f t="shared" si="217"/>
        <v>0.35699999999999998</v>
      </c>
      <c r="O1082" s="249"/>
      <c r="P1082" s="249"/>
      <c r="Q1082" s="323"/>
      <c r="U1082" s="324"/>
    </row>
    <row r="1083" spans="2:21">
      <c r="B1083" s="210"/>
      <c r="E1083" s="211"/>
      <c r="F1083" s="211"/>
      <c r="G1083" s="216"/>
      <c r="J1083" s="49">
        <v>2813910048</v>
      </c>
      <c r="K1083" s="212">
        <f t="shared" si="214"/>
        <v>0.45</v>
      </c>
      <c r="L1083" s="270">
        <f t="shared" si="215"/>
        <v>0.38</v>
      </c>
      <c r="M1083" s="270">
        <f t="shared" si="216"/>
        <v>0.38</v>
      </c>
      <c r="N1083" s="270">
        <f t="shared" si="217"/>
        <v>0.38250000000000001</v>
      </c>
      <c r="O1083" s="249"/>
      <c r="P1083" s="249"/>
      <c r="Q1083" s="323"/>
      <c r="U1083" s="324"/>
    </row>
    <row r="1084" spans="2:21">
      <c r="B1084" s="210"/>
      <c r="E1084" s="211"/>
      <c r="F1084" s="211"/>
      <c r="G1084" s="216"/>
      <c r="J1084" s="49">
        <v>2813910049</v>
      </c>
      <c r="K1084" s="212">
        <f t="shared" si="214"/>
        <v>0.51</v>
      </c>
      <c r="L1084" s="270">
        <f t="shared" si="215"/>
        <v>0.43</v>
      </c>
      <c r="M1084" s="270">
        <f t="shared" si="216"/>
        <v>0.43</v>
      </c>
      <c r="N1084" s="270">
        <f t="shared" si="217"/>
        <v>0.4335</v>
      </c>
      <c r="O1084" s="249"/>
      <c r="P1084" s="249"/>
      <c r="Q1084" s="323"/>
      <c r="U1084" s="324"/>
    </row>
    <row r="1085" spans="2:21">
      <c r="B1085" s="210"/>
      <c r="E1085" s="211"/>
      <c r="F1085" s="211"/>
      <c r="G1085" s="216"/>
      <c r="J1085" s="49">
        <v>2813910050</v>
      </c>
      <c r="K1085" s="212">
        <f t="shared" si="214"/>
        <v>0.93</v>
      </c>
      <c r="L1085" s="270">
        <f t="shared" si="215"/>
        <v>0.79</v>
      </c>
      <c r="M1085" s="270">
        <f t="shared" si="216"/>
        <v>0.79</v>
      </c>
      <c r="N1085" s="270">
        <f t="shared" si="217"/>
        <v>0.79049999999999998</v>
      </c>
      <c r="O1085" s="249"/>
      <c r="P1085" s="249"/>
      <c r="Q1085" s="323"/>
      <c r="U1085" s="324"/>
    </row>
    <row r="1086" spans="2:21">
      <c r="B1086" s="210"/>
      <c r="E1086" s="211"/>
      <c r="F1086" s="211"/>
      <c r="G1086" s="216"/>
      <c r="J1086" s="49">
        <v>2813910051</v>
      </c>
      <c r="K1086" s="212">
        <f t="shared" si="214"/>
        <v>0.94</v>
      </c>
      <c r="L1086" s="270">
        <f t="shared" si="215"/>
        <v>0.8</v>
      </c>
      <c r="M1086" s="270">
        <f t="shared" si="216"/>
        <v>0.8</v>
      </c>
      <c r="N1086" s="270">
        <f t="shared" si="217"/>
        <v>0.79899999999999993</v>
      </c>
      <c r="O1086" s="249"/>
      <c r="P1086" s="249"/>
      <c r="Q1086" s="323"/>
      <c r="U1086" s="324"/>
    </row>
    <row r="1087" spans="2:21">
      <c r="B1087" s="210"/>
      <c r="E1087" s="211"/>
      <c r="F1087" s="211"/>
      <c r="G1087" s="216"/>
      <c r="J1087" s="49">
        <v>2813910052</v>
      </c>
      <c r="K1087" s="212">
        <f t="shared" si="214"/>
        <v>0.97</v>
      </c>
      <c r="L1087" s="270">
        <f t="shared" si="215"/>
        <v>0.82</v>
      </c>
      <c r="M1087" s="270">
        <f t="shared" si="216"/>
        <v>0.82</v>
      </c>
      <c r="N1087" s="270">
        <f t="shared" si="217"/>
        <v>0.82450000000000001</v>
      </c>
      <c r="O1087" s="249"/>
      <c r="P1087" s="249"/>
      <c r="Q1087" s="323"/>
      <c r="U1087" s="324"/>
    </row>
    <row r="1088" spans="2:21">
      <c r="B1088" s="210"/>
      <c r="E1088" s="211"/>
      <c r="F1088" s="211"/>
      <c r="G1088" s="216"/>
      <c r="J1088" s="49">
        <v>2813910053</v>
      </c>
      <c r="K1088" s="212">
        <f t="shared" si="214"/>
        <v>1.03</v>
      </c>
      <c r="L1088" s="270">
        <f t="shared" si="215"/>
        <v>0.88</v>
      </c>
      <c r="M1088" s="270">
        <f t="shared" si="216"/>
        <v>0.88</v>
      </c>
      <c r="N1088" s="270">
        <f t="shared" si="217"/>
        <v>0.87549999999999994</v>
      </c>
      <c r="O1088" s="249"/>
      <c r="P1088" s="249"/>
      <c r="Q1088" s="323"/>
      <c r="U1088" s="324"/>
    </row>
    <row r="1089" spans="2:21">
      <c r="B1089" s="210"/>
      <c r="E1089" s="211"/>
      <c r="F1089" s="211"/>
      <c r="G1089" s="216"/>
      <c r="J1089" s="49">
        <v>2813910054</v>
      </c>
      <c r="K1089" s="212">
        <f t="shared" si="214"/>
        <v>2.21</v>
      </c>
      <c r="L1089" s="270">
        <f t="shared" si="215"/>
        <v>1.88</v>
      </c>
      <c r="M1089" s="270">
        <f t="shared" si="216"/>
        <v>1.88</v>
      </c>
      <c r="N1089" s="270">
        <f t="shared" si="217"/>
        <v>1.8784999999999998</v>
      </c>
      <c r="O1089" s="249"/>
      <c r="P1089" s="249"/>
      <c r="Q1089" s="323"/>
      <c r="U1089" s="324"/>
    </row>
    <row r="1090" spans="2:21">
      <c r="B1090" s="210"/>
      <c r="E1090" s="211"/>
      <c r="F1090" s="211"/>
      <c r="G1090" s="216"/>
      <c r="J1090" s="49">
        <v>2813910055</v>
      </c>
      <c r="K1090" s="212">
        <f t="shared" si="214"/>
        <v>3.89</v>
      </c>
      <c r="L1090" s="270">
        <f t="shared" si="215"/>
        <v>3.31</v>
      </c>
      <c r="M1090" s="270">
        <f t="shared" si="216"/>
        <v>3.31</v>
      </c>
      <c r="N1090" s="270">
        <f t="shared" si="217"/>
        <v>3.3065000000000002</v>
      </c>
      <c r="O1090" s="249"/>
      <c r="P1090" s="249"/>
      <c r="Q1090" s="323"/>
      <c r="U1090" s="322"/>
    </row>
    <row r="1091" spans="2:21">
      <c r="B1091" s="210"/>
      <c r="E1091" s="211"/>
      <c r="F1091" s="211"/>
      <c r="G1091" s="216"/>
      <c r="J1091" s="49">
        <v>2813910056</v>
      </c>
      <c r="K1091" s="212">
        <f t="shared" si="214"/>
        <v>2.46</v>
      </c>
      <c r="L1091" s="270">
        <f t="shared" si="215"/>
        <v>2.09</v>
      </c>
      <c r="M1091" s="270">
        <f t="shared" si="216"/>
        <v>2.09</v>
      </c>
      <c r="N1091" s="270">
        <f t="shared" si="217"/>
        <v>2.0909999999999997</v>
      </c>
      <c r="O1091" s="249"/>
      <c r="P1091" s="249"/>
      <c r="Q1091" s="323"/>
      <c r="U1091" s="324"/>
    </row>
    <row r="1092" spans="2:21">
      <c r="B1092" s="210"/>
      <c r="E1092" s="211"/>
      <c r="F1092" s="211"/>
      <c r="G1092" s="216"/>
      <c r="J1092" s="49">
        <v>2813910057</v>
      </c>
      <c r="K1092" s="212">
        <f t="shared" si="214"/>
        <v>2.67</v>
      </c>
      <c r="L1092" s="270">
        <f t="shared" si="215"/>
        <v>2.27</v>
      </c>
      <c r="M1092" s="270">
        <f t="shared" si="216"/>
        <v>2.27</v>
      </c>
      <c r="N1092" s="270">
        <f t="shared" si="217"/>
        <v>2.2694999999999999</v>
      </c>
      <c r="O1092" s="249"/>
      <c r="P1092" s="249"/>
      <c r="Q1092" s="323"/>
      <c r="U1092" s="324"/>
    </row>
    <row r="1093" spans="2:21">
      <c r="B1093" s="210"/>
      <c r="E1093" s="211"/>
      <c r="F1093" s="211"/>
      <c r="G1093" s="216"/>
      <c r="J1093" s="49">
        <v>2813910058</v>
      </c>
      <c r="K1093" s="212">
        <f t="shared" si="214"/>
        <v>3.06</v>
      </c>
      <c r="L1093" s="270">
        <f t="shared" si="215"/>
        <v>2.6</v>
      </c>
      <c r="M1093" s="270">
        <f t="shared" si="216"/>
        <v>2.6</v>
      </c>
      <c r="N1093" s="270">
        <f t="shared" si="217"/>
        <v>2.601</v>
      </c>
      <c r="O1093" s="249"/>
      <c r="P1093" s="249"/>
      <c r="Q1093" s="323"/>
      <c r="U1093" s="324"/>
    </row>
    <row r="1094" spans="2:21">
      <c r="B1094" s="210"/>
      <c r="E1094" s="211"/>
      <c r="F1094" s="211"/>
      <c r="G1094" s="216"/>
      <c r="J1094" s="49">
        <v>2813910059</v>
      </c>
      <c r="K1094" s="212">
        <f t="shared" si="214"/>
        <v>4.68</v>
      </c>
      <c r="L1094" s="270">
        <f t="shared" si="215"/>
        <v>3.98</v>
      </c>
      <c r="M1094" s="270">
        <f t="shared" si="216"/>
        <v>3.98</v>
      </c>
      <c r="N1094" s="270">
        <f t="shared" si="217"/>
        <v>3.9779999999999998</v>
      </c>
      <c r="O1094" s="249"/>
      <c r="P1094" s="249"/>
      <c r="Q1094" s="323"/>
      <c r="U1094" s="324"/>
    </row>
    <row r="1095" spans="2:21">
      <c r="B1095" s="210"/>
      <c r="E1095" s="211"/>
      <c r="F1095" s="211"/>
      <c r="G1095" s="216"/>
      <c r="J1095" s="49">
        <v>2813910060</v>
      </c>
      <c r="K1095" s="212">
        <f t="shared" si="214"/>
        <v>5.0999999999999996</v>
      </c>
      <c r="L1095" s="270">
        <f t="shared" si="215"/>
        <v>4.34</v>
      </c>
      <c r="M1095" s="270">
        <f t="shared" si="216"/>
        <v>4.34</v>
      </c>
      <c r="N1095" s="270">
        <f t="shared" si="217"/>
        <v>4.335</v>
      </c>
      <c r="O1095" s="249"/>
      <c r="P1095" s="249"/>
      <c r="Q1095" s="323"/>
      <c r="U1095" s="324"/>
    </row>
    <row r="1096" spans="2:21">
      <c r="B1096" s="210"/>
      <c r="E1096" s="211"/>
      <c r="F1096" s="211"/>
      <c r="G1096" s="216"/>
      <c r="J1096" s="49">
        <v>2813910061</v>
      </c>
      <c r="K1096" s="212">
        <f t="shared" si="214"/>
        <v>5.21</v>
      </c>
      <c r="L1096" s="270">
        <f t="shared" si="215"/>
        <v>4.43</v>
      </c>
      <c r="M1096" s="270">
        <f t="shared" si="216"/>
        <v>4.43</v>
      </c>
      <c r="N1096" s="270">
        <f t="shared" si="217"/>
        <v>4.4284999999999997</v>
      </c>
      <c r="O1096" s="249"/>
      <c r="P1096" s="249"/>
      <c r="Q1096" s="323"/>
      <c r="U1096" s="324"/>
    </row>
    <row r="1097" spans="2:21">
      <c r="B1097" s="210"/>
      <c r="E1097" s="211"/>
      <c r="F1097" s="211"/>
      <c r="G1097" s="216"/>
      <c r="J1097" s="49">
        <v>2813910062</v>
      </c>
      <c r="K1097" s="212">
        <f t="shared" si="214"/>
        <v>3.54</v>
      </c>
      <c r="L1097" s="270">
        <f t="shared" si="215"/>
        <v>3.01</v>
      </c>
      <c r="M1097" s="270">
        <f t="shared" si="216"/>
        <v>3.01</v>
      </c>
      <c r="N1097" s="270">
        <f t="shared" si="217"/>
        <v>3.0089999999999999</v>
      </c>
      <c r="O1097" s="249"/>
      <c r="P1097" s="249"/>
      <c r="Q1097" s="323"/>
      <c r="U1097" s="324"/>
    </row>
    <row r="1098" spans="2:21">
      <c r="B1098" s="210"/>
      <c r="E1098" s="211"/>
      <c r="F1098" s="211"/>
      <c r="G1098" s="216"/>
      <c r="J1098" s="49">
        <v>2813910063</v>
      </c>
      <c r="K1098" s="212">
        <f t="shared" si="214"/>
        <v>2.77</v>
      </c>
      <c r="L1098" s="270">
        <f t="shared" si="215"/>
        <v>2.35</v>
      </c>
      <c r="M1098" s="270">
        <f t="shared" si="216"/>
        <v>2.35</v>
      </c>
      <c r="N1098" s="270">
        <f t="shared" si="217"/>
        <v>2.3544999999999998</v>
      </c>
      <c r="O1098" s="249"/>
      <c r="P1098" s="249"/>
      <c r="Q1098" s="323"/>
      <c r="U1098" s="322"/>
    </row>
    <row r="1099" spans="2:21">
      <c r="B1099" s="210"/>
      <c r="E1099" s="211"/>
      <c r="F1099" s="211"/>
      <c r="G1099" s="216"/>
      <c r="J1099" s="49">
        <v>2813910064</v>
      </c>
      <c r="K1099" s="212">
        <f t="shared" si="214"/>
        <v>3.59</v>
      </c>
      <c r="L1099" s="270">
        <f t="shared" si="215"/>
        <v>3.05</v>
      </c>
      <c r="M1099" s="270">
        <f t="shared" si="216"/>
        <v>3.05</v>
      </c>
      <c r="N1099" s="270">
        <f t="shared" si="217"/>
        <v>3.0514999999999999</v>
      </c>
      <c r="O1099" s="249"/>
      <c r="P1099" s="249"/>
      <c r="Q1099" s="323"/>
      <c r="U1099" s="322"/>
    </row>
    <row r="1100" spans="2:21">
      <c r="B1100" s="210"/>
      <c r="E1100" s="211"/>
      <c r="F1100" s="211"/>
      <c r="G1100" s="216"/>
      <c r="J1100" s="49">
        <v>2813910065</v>
      </c>
      <c r="K1100" s="212">
        <f t="shared" si="214"/>
        <v>3.54</v>
      </c>
      <c r="L1100" s="270">
        <f t="shared" si="215"/>
        <v>3.01</v>
      </c>
      <c r="M1100" s="270">
        <f t="shared" si="216"/>
        <v>3.01</v>
      </c>
      <c r="N1100" s="270">
        <f t="shared" si="217"/>
        <v>3.0089999999999999</v>
      </c>
      <c r="O1100" s="249"/>
      <c r="P1100" s="249"/>
      <c r="Q1100" s="323"/>
      <c r="U1100" s="322"/>
    </row>
    <row r="1101" spans="2:21">
      <c r="B1101" s="210"/>
      <c r="E1101" s="211"/>
      <c r="F1101" s="211"/>
      <c r="G1101" s="216"/>
      <c r="J1101" s="49">
        <v>2813910066</v>
      </c>
      <c r="K1101" s="212">
        <f t="shared" si="214"/>
        <v>7.01</v>
      </c>
      <c r="L1101" s="270">
        <f t="shared" si="215"/>
        <v>5.96</v>
      </c>
      <c r="M1101" s="270">
        <f t="shared" si="216"/>
        <v>5.96</v>
      </c>
      <c r="N1101" s="270">
        <f t="shared" si="217"/>
        <v>5.9584999999999999</v>
      </c>
      <c r="O1101" s="249"/>
      <c r="P1101" s="249"/>
      <c r="Q1101" s="323"/>
      <c r="U1101" s="322"/>
    </row>
    <row r="1102" spans="2:21">
      <c r="B1102" s="210"/>
      <c r="E1102" s="211"/>
      <c r="F1102" s="211"/>
      <c r="G1102" s="216"/>
      <c r="J1102" s="49">
        <v>2813910067</v>
      </c>
      <c r="K1102" s="212">
        <f t="shared" si="214"/>
        <v>6.36</v>
      </c>
      <c r="L1102" s="270">
        <f t="shared" si="215"/>
        <v>5.41</v>
      </c>
      <c r="M1102" s="270">
        <f t="shared" si="216"/>
        <v>5.41</v>
      </c>
      <c r="N1102" s="270">
        <f t="shared" si="217"/>
        <v>5.4059999999999997</v>
      </c>
      <c r="O1102" s="249"/>
      <c r="P1102" s="249"/>
      <c r="Q1102" s="323"/>
      <c r="U1102" s="322"/>
    </row>
    <row r="1103" spans="2:21">
      <c r="B1103" s="210"/>
      <c r="E1103" s="211"/>
      <c r="F1103" s="211"/>
      <c r="G1103" s="216"/>
      <c r="J1103" s="49">
        <v>2813910068</v>
      </c>
      <c r="K1103" s="212">
        <f t="shared" si="214"/>
        <v>2.06</v>
      </c>
      <c r="L1103" s="270">
        <f t="shared" si="215"/>
        <v>1.75</v>
      </c>
      <c r="M1103" s="270">
        <f t="shared" si="216"/>
        <v>1.75</v>
      </c>
      <c r="N1103" s="270">
        <f t="shared" si="217"/>
        <v>1.7509999999999999</v>
      </c>
      <c r="O1103" s="249"/>
      <c r="P1103" s="249"/>
      <c r="Q1103" s="323"/>
      <c r="U1103" s="322"/>
    </row>
    <row r="1104" spans="2:21">
      <c r="B1104" s="210"/>
      <c r="E1104" s="211"/>
      <c r="F1104" s="211"/>
      <c r="G1104" s="216"/>
      <c r="J1104" s="49">
        <v>2813910069</v>
      </c>
      <c r="K1104" s="212">
        <f t="shared" si="214"/>
        <v>2.2799999999999998</v>
      </c>
      <c r="L1104" s="270">
        <f t="shared" si="215"/>
        <v>1.94</v>
      </c>
      <c r="M1104" s="270">
        <f t="shared" si="216"/>
        <v>1.94</v>
      </c>
      <c r="N1104" s="270">
        <f t="shared" si="217"/>
        <v>1.9379999999999997</v>
      </c>
      <c r="O1104" s="249"/>
      <c r="P1104" s="249"/>
      <c r="Q1104" s="323"/>
      <c r="U1104" s="322"/>
    </row>
    <row r="1105" spans="2:21">
      <c r="B1105" s="210"/>
      <c r="E1105" s="211"/>
      <c r="F1105" s="211"/>
      <c r="G1105" s="216"/>
      <c r="J1105" s="49">
        <v>2813910070</v>
      </c>
      <c r="K1105" s="212">
        <f t="shared" si="214"/>
        <v>2.14</v>
      </c>
      <c r="L1105" s="270">
        <f t="shared" si="215"/>
        <v>1.82</v>
      </c>
      <c r="M1105" s="270">
        <f t="shared" si="216"/>
        <v>1.82</v>
      </c>
      <c r="N1105" s="270">
        <f t="shared" si="217"/>
        <v>1.819</v>
      </c>
      <c r="O1105" s="249"/>
      <c r="P1105" s="249"/>
      <c r="Q1105" s="323"/>
      <c r="U1105" s="322"/>
    </row>
    <row r="1106" spans="2:21">
      <c r="B1106" s="210"/>
      <c r="E1106" s="211"/>
      <c r="F1106" s="211"/>
      <c r="G1106" s="216"/>
      <c r="J1106" s="49">
        <v>2813910071</v>
      </c>
      <c r="K1106" s="212">
        <f t="shared" si="214"/>
        <v>1.91</v>
      </c>
      <c r="L1106" s="270">
        <f t="shared" si="215"/>
        <v>1.62</v>
      </c>
      <c r="M1106" s="270">
        <f t="shared" si="216"/>
        <v>1.62</v>
      </c>
      <c r="N1106" s="270">
        <f t="shared" si="217"/>
        <v>1.6234999999999999</v>
      </c>
      <c r="O1106" s="249"/>
      <c r="P1106" s="249"/>
      <c r="Q1106" s="323"/>
      <c r="U1106" s="322"/>
    </row>
    <row r="1107" spans="2:21">
      <c r="B1107" s="210"/>
      <c r="E1107" s="211"/>
      <c r="F1107" s="211"/>
      <c r="G1107" s="216"/>
      <c r="J1107" s="49">
        <v>2813910072</v>
      </c>
      <c r="K1107" s="212">
        <f t="shared" si="214"/>
        <v>3.77</v>
      </c>
      <c r="L1107" s="270">
        <f t="shared" si="215"/>
        <v>3.2</v>
      </c>
      <c r="M1107" s="270">
        <f t="shared" si="216"/>
        <v>3.2</v>
      </c>
      <c r="N1107" s="270">
        <f t="shared" si="217"/>
        <v>3.2044999999999999</v>
      </c>
      <c r="O1107" s="391"/>
      <c r="P1107" s="391"/>
      <c r="Q1107" s="323"/>
      <c r="U1107" s="324"/>
    </row>
    <row r="1108" spans="2:21">
      <c r="B1108" s="210"/>
      <c r="E1108" s="211"/>
      <c r="F1108" s="211"/>
      <c r="G1108" s="216"/>
      <c r="J1108" s="49">
        <v>2813910073</v>
      </c>
      <c r="K1108" s="212">
        <f t="shared" si="214"/>
        <v>2.4700000000000002</v>
      </c>
      <c r="L1108" s="270">
        <f t="shared" si="215"/>
        <v>2.1</v>
      </c>
      <c r="M1108" s="270">
        <f t="shared" si="216"/>
        <v>2.1</v>
      </c>
      <c r="N1108" s="270">
        <f t="shared" si="217"/>
        <v>2.0994999999999999</v>
      </c>
      <c r="O1108" s="391"/>
      <c r="P1108" s="391"/>
      <c r="Q1108" s="323"/>
      <c r="U1108" s="324"/>
    </row>
    <row r="1109" spans="2:21">
      <c r="B1109" s="210"/>
      <c r="E1109" s="211"/>
      <c r="F1109" s="211"/>
      <c r="G1109" s="216"/>
      <c r="J1109" s="49">
        <v>2813910074</v>
      </c>
      <c r="K1109" s="212">
        <f t="shared" si="214"/>
        <v>3.13</v>
      </c>
      <c r="L1109" s="270">
        <f t="shared" si="215"/>
        <v>2.66</v>
      </c>
      <c r="M1109" s="270">
        <f t="shared" si="216"/>
        <v>2.66</v>
      </c>
      <c r="N1109" s="270">
        <f t="shared" si="217"/>
        <v>2.6604999999999999</v>
      </c>
      <c r="O1109" s="391"/>
      <c r="P1109" s="391"/>
      <c r="Q1109" s="323"/>
      <c r="U1109" s="324"/>
    </row>
    <row r="1110" spans="2:21">
      <c r="B1110" s="210"/>
      <c r="E1110" s="211"/>
      <c r="F1110" s="211"/>
      <c r="G1110" s="216"/>
      <c r="J1110" s="49">
        <v>2813910075</v>
      </c>
      <c r="K1110" s="212">
        <f t="shared" si="214"/>
        <v>4.4400000000000004</v>
      </c>
      <c r="L1110" s="270">
        <f t="shared" si="215"/>
        <v>3.77</v>
      </c>
      <c r="M1110" s="270">
        <f t="shared" si="216"/>
        <v>3.77</v>
      </c>
      <c r="N1110" s="270">
        <f t="shared" si="217"/>
        <v>3.774</v>
      </c>
      <c r="O1110" s="391"/>
      <c r="P1110" s="391"/>
    </row>
    <row r="1111" spans="2:21">
      <c r="B1111" s="210"/>
      <c r="E1111" s="211"/>
      <c r="F1111" s="211"/>
      <c r="G1111" s="216"/>
      <c r="J1111" s="49">
        <v>2813910076</v>
      </c>
      <c r="K1111" s="212">
        <f t="shared" si="214"/>
        <v>2.21</v>
      </c>
      <c r="L1111" s="270">
        <f t="shared" si="215"/>
        <v>1.88</v>
      </c>
      <c r="M1111" s="270">
        <f t="shared" si="216"/>
        <v>1.88</v>
      </c>
      <c r="N1111" s="270">
        <f t="shared" si="217"/>
        <v>1.8784999999999998</v>
      </c>
      <c r="O1111" s="391"/>
      <c r="P1111" s="391"/>
    </row>
    <row r="1112" spans="2:21">
      <c r="B1112" s="210"/>
      <c r="E1112" s="211"/>
      <c r="F1112" s="211"/>
      <c r="G1112" s="216"/>
      <c r="J1112" s="49">
        <v>2813910077</v>
      </c>
      <c r="K1112" s="212">
        <f t="shared" si="214"/>
        <v>2.76</v>
      </c>
      <c r="L1112" s="270">
        <f t="shared" si="215"/>
        <v>2.35</v>
      </c>
      <c r="M1112" s="270">
        <f t="shared" si="216"/>
        <v>2.35</v>
      </c>
      <c r="N1112" s="270">
        <f t="shared" si="217"/>
        <v>2.3459999999999996</v>
      </c>
      <c r="O1112" s="391"/>
      <c r="P1112" s="391"/>
    </row>
    <row r="1113" spans="2:21">
      <c r="B1113" s="210"/>
      <c r="E1113" s="211"/>
      <c r="F1113" s="211"/>
      <c r="G1113" s="216"/>
      <c r="J1113" s="49">
        <v>2813910078</v>
      </c>
      <c r="K1113" s="212">
        <f t="shared" si="214"/>
        <v>4.8600000000000003</v>
      </c>
      <c r="L1113" s="270">
        <f t="shared" si="215"/>
        <v>4.13</v>
      </c>
      <c r="M1113" s="270">
        <f t="shared" si="216"/>
        <v>4.13</v>
      </c>
      <c r="N1113" s="270">
        <f t="shared" si="217"/>
        <v>4.1310000000000002</v>
      </c>
      <c r="O1113" s="391"/>
      <c r="P1113" s="391"/>
    </row>
    <row r="1114" spans="2:21">
      <c r="B1114" s="210"/>
      <c r="E1114" s="211"/>
      <c r="F1114" s="211"/>
      <c r="G1114" s="216"/>
      <c r="J1114" s="49">
        <v>2813910079</v>
      </c>
      <c r="K1114" s="212">
        <f t="shared" si="214"/>
        <v>3.73</v>
      </c>
      <c r="L1114" s="270">
        <f t="shared" si="215"/>
        <v>3.17</v>
      </c>
      <c r="M1114" s="270">
        <f t="shared" si="216"/>
        <v>3.17</v>
      </c>
      <c r="N1114" s="270">
        <f t="shared" si="217"/>
        <v>3.1705000000000001</v>
      </c>
      <c r="O1114" s="391"/>
      <c r="P1114" s="391"/>
    </row>
    <row r="1115" spans="2:21">
      <c r="B1115" s="210"/>
      <c r="E1115" s="211"/>
      <c r="F1115" s="211"/>
      <c r="G1115" s="216"/>
      <c r="J1115" s="49">
        <v>2813910080</v>
      </c>
      <c r="K1115" s="212">
        <f t="shared" ref="K1115:K1178" si="218">VLOOKUP(J1115,$Q$14:$U$1164,3,FALSE)</f>
        <v>5.65</v>
      </c>
      <c r="L1115" s="270">
        <f t="shared" si="215"/>
        <v>4.8</v>
      </c>
      <c r="M1115" s="270">
        <f t="shared" si="216"/>
        <v>4.8</v>
      </c>
      <c r="N1115" s="270">
        <f t="shared" si="217"/>
        <v>4.8025000000000002</v>
      </c>
      <c r="O1115" s="391"/>
      <c r="P1115" s="391"/>
    </row>
    <row r="1116" spans="2:21">
      <c r="B1116" s="210"/>
      <c r="E1116" s="211"/>
      <c r="F1116" s="211"/>
      <c r="G1116" s="216"/>
      <c r="J1116" s="49">
        <v>2813910081</v>
      </c>
      <c r="K1116" s="212">
        <f t="shared" si="218"/>
        <v>2.66</v>
      </c>
      <c r="L1116" s="270">
        <f t="shared" ref="L1116:L1179" si="219">ROUND(M1116,2)</f>
        <v>2.2599999999999998</v>
      </c>
      <c r="M1116" s="270">
        <f t="shared" ref="M1116:M1179" si="220">ROUND(N1116,2)</f>
        <v>2.2599999999999998</v>
      </c>
      <c r="N1116" s="270">
        <f t="shared" ref="N1116:N1179" si="221">K1116*$N$13</f>
        <v>2.2610000000000001</v>
      </c>
      <c r="O1116" s="391"/>
      <c r="P1116" s="391"/>
    </row>
    <row r="1117" spans="2:21">
      <c r="B1117" s="210"/>
      <c r="E1117" s="211"/>
      <c r="F1117" s="211"/>
      <c r="G1117" s="216"/>
      <c r="J1117" s="49">
        <v>2813910082</v>
      </c>
      <c r="K1117" s="212">
        <f t="shared" si="218"/>
        <v>3.66</v>
      </c>
      <c r="L1117" s="270">
        <f t="shared" si="219"/>
        <v>3.11</v>
      </c>
      <c r="M1117" s="270">
        <f t="shared" si="220"/>
        <v>3.11</v>
      </c>
      <c r="N1117" s="270">
        <f t="shared" si="221"/>
        <v>3.1110000000000002</v>
      </c>
      <c r="O1117" s="391"/>
      <c r="P1117" s="391"/>
    </row>
    <row r="1118" spans="2:21">
      <c r="B1118" s="210"/>
      <c r="E1118" s="211"/>
      <c r="F1118" s="211"/>
      <c r="G1118" s="216"/>
      <c r="J1118" s="49">
        <v>2813910083</v>
      </c>
      <c r="K1118" s="212">
        <f t="shared" si="218"/>
        <v>5.44</v>
      </c>
      <c r="L1118" s="270">
        <f t="shared" si="219"/>
        <v>4.62</v>
      </c>
      <c r="M1118" s="270">
        <f t="shared" si="220"/>
        <v>4.62</v>
      </c>
      <c r="N1118" s="270">
        <f t="shared" si="221"/>
        <v>4.6240000000000006</v>
      </c>
      <c r="O1118" s="391"/>
      <c r="P1118" s="391"/>
    </row>
    <row r="1119" spans="2:21">
      <c r="B1119" s="210"/>
      <c r="E1119" s="211"/>
      <c r="F1119" s="211"/>
      <c r="G1119" s="216"/>
      <c r="J1119" s="49">
        <v>2813910084</v>
      </c>
      <c r="K1119" s="212">
        <f t="shared" si="218"/>
        <v>11.24</v>
      </c>
      <c r="L1119" s="270">
        <f t="shared" si="219"/>
        <v>9.5500000000000007</v>
      </c>
      <c r="M1119" s="270">
        <f t="shared" si="220"/>
        <v>9.5500000000000007</v>
      </c>
      <c r="N1119" s="270">
        <f t="shared" si="221"/>
        <v>9.5540000000000003</v>
      </c>
      <c r="O1119" s="391"/>
      <c r="P1119" s="391"/>
    </row>
    <row r="1120" spans="2:21">
      <c r="B1120" s="210"/>
      <c r="E1120" s="211"/>
      <c r="F1120" s="211"/>
      <c r="G1120" s="216"/>
      <c r="J1120" s="49">
        <v>2813910085</v>
      </c>
      <c r="K1120" s="212">
        <f t="shared" si="218"/>
        <v>11.24</v>
      </c>
      <c r="L1120" s="270">
        <f t="shared" si="219"/>
        <v>9.5500000000000007</v>
      </c>
      <c r="M1120" s="270">
        <f t="shared" si="220"/>
        <v>9.5500000000000007</v>
      </c>
      <c r="N1120" s="270">
        <f t="shared" si="221"/>
        <v>9.5540000000000003</v>
      </c>
      <c r="O1120" s="391"/>
      <c r="P1120" s="391"/>
    </row>
    <row r="1121" spans="2:16">
      <c r="B1121" s="210"/>
      <c r="E1121" s="211"/>
      <c r="F1121" s="211"/>
      <c r="G1121" s="216"/>
      <c r="J1121" s="49">
        <v>2813910086</v>
      </c>
      <c r="K1121" s="212">
        <f t="shared" si="218"/>
        <v>12.09</v>
      </c>
      <c r="L1121" s="270">
        <f t="shared" si="219"/>
        <v>10.28</v>
      </c>
      <c r="M1121" s="270">
        <f t="shared" si="220"/>
        <v>10.28</v>
      </c>
      <c r="N1121" s="270">
        <f t="shared" si="221"/>
        <v>10.2765</v>
      </c>
      <c r="O1121" s="391"/>
      <c r="P1121" s="391"/>
    </row>
    <row r="1122" spans="2:16">
      <c r="B1122" s="210"/>
      <c r="E1122" s="211"/>
      <c r="F1122" s="211"/>
      <c r="G1122" s="216"/>
      <c r="J1122" s="49">
        <v>2813910087</v>
      </c>
      <c r="K1122" s="212">
        <f t="shared" si="218"/>
        <v>11.54</v>
      </c>
      <c r="L1122" s="270">
        <f t="shared" si="219"/>
        <v>9.81</v>
      </c>
      <c r="M1122" s="270">
        <f t="shared" si="220"/>
        <v>9.81</v>
      </c>
      <c r="N1122" s="270">
        <f t="shared" si="221"/>
        <v>9.8089999999999993</v>
      </c>
      <c r="O1122" s="391"/>
      <c r="P1122" s="391"/>
    </row>
    <row r="1123" spans="2:16">
      <c r="B1123" s="210"/>
      <c r="E1123" s="211"/>
      <c r="F1123" s="211"/>
      <c r="G1123" s="216"/>
      <c r="J1123" s="49">
        <v>2813910088</v>
      </c>
      <c r="K1123" s="212">
        <f t="shared" si="218"/>
        <v>11.54</v>
      </c>
      <c r="L1123" s="270">
        <f t="shared" si="219"/>
        <v>9.81</v>
      </c>
      <c r="M1123" s="270">
        <f t="shared" si="220"/>
        <v>9.81</v>
      </c>
      <c r="N1123" s="270">
        <f t="shared" si="221"/>
        <v>9.8089999999999993</v>
      </c>
      <c r="O1123" s="391"/>
      <c r="P1123" s="391"/>
    </row>
    <row r="1124" spans="2:16">
      <c r="B1124" s="210"/>
      <c r="E1124" s="211"/>
      <c r="F1124" s="211"/>
      <c r="G1124" s="216"/>
      <c r="J1124" s="49">
        <v>2813910089</v>
      </c>
      <c r="K1124" s="212">
        <f t="shared" si="218"/>
        <v>12.4</v>
      </c>
      <c r="L1124" s="270">
        <f t="shared" si="219"/>
        <v>10.54</v>
      </c>
      <c r="M1124" s="270">
        <f t="shared" si="220"/>
        <v>10.54</v>
      </c>
      <c r="N1124" s="270">
        <f t="shared" si="221"/>
        <v>10.54</v>
      </c>
      <c r="O1124" s="391"/>
      <c r="P1124" s="391"/>
    </row>
    <row r="1125" spans="2:16">
      <c r="B1125" s="210"/>
      <c r="E1125" s="211"/>
      <c r="F1125" s="211"/>
      <c r="G1125" s="216"/>
      <c r="J1125" s="49">
        <v>2813910090</v>
      </c>
      <c r="K1125" s="212">
        <f t="shared" si="218"/>
        <v>11.54</v>
      </c>
      <c r="L1125" s="270">
        <f t="shared" si="219"/>
        <v>9.81</v>
      </c>
      <c r="M1125" s="270">
        <f t="shared" si="220"/>
        <v>9.81</v>
      </c>
      <c r="N1125" s="270">
        <f t="shared" si="221"/>
        <v>9.8089999999999993</v>
      </c>
      <c r="O1125" s="391"/>
      <c r="P1125" s="391"/>
    </row>
    <row r="1126" spans="2:16">
      <c r="B1126" s="210"/>
      <c r="E1126" s="211"/>
      <c r="F1126" s="211"/>
      <c r="G1126" s="216"/>
      <c r="J1126" s="49">
        <v>2813910091</v>
      </c>
      <c r="K1126" s="212">
        <f t="shared" si="218"/>
        <v>11.54</v>
      </c>
      <c r="L1126" s="270">
        <f t="shared" si="219"/>
        <v>9.81</v>
      </c>
      <c r="M1126" s="270">
        <f t="shared" si="220"/>
        <v>9.81</v>
      </c>
      <c r="N1126" s="270">
        <f t="shared" si="221"/>
        <v>9.8089999999999993</v>
      </c>
      <c r="O1126" s="391"/>
      <c r="P1126" s="391"/>
    </row>
    <row r="1127" spans="2:16">
      <c r="B1127" s="210"/>
      <c r="E1127" s="211"/>
      <c r="F1127" s="211"/>
      <c r="G1127" s="216"/>
      <c r="J1127" s="49">
        <v>2813910092</v>
      </c>
      <c r="K1127" s="212">
        <f t="shared" si="218"/>
        <v>11.54</v>
      </c>
      <c r="L1127" s="270">
        <f t="shared" si="219"/>
        <v>9.81</v>
      </c>
      <c r="M1127" s="270">
        <f t="shared" si="220"/>
        <v>9.81</v>
      </c>
      <c r="N1127" s="270">
        <f t="shared" si="221"/>
        <v>9.8089999999999993</v>
      </c>
      <c r="O1127" s="391"/>
      <c r="P1127" s="391"/>
    </row>
    <row r="1128" spans="2:16">
      <c r="B1128" s="210"/>
      <c r="E1128" s="211"/>
      <c r="F1128" s="211"/>
      <c r="G1128" s="216"/>
      <c r="J1128" s="49">
        <v>2813920000</v>
      </c>
      <c r="K1128" s="212">
        <f t="shared" si="218"/>
        <v>56.88</v>
      </c>
      <c r="L1128" s="270">
        <f t="shared" si="219"/>
        <v>48.35</v>
      </c>
      <c r="M1128" s="270">
        <f t="shared" si="220"/>
        <v>48.35</v>
      </c>
      <c r="N1128" s="270">
        <f t="shared" si="221"/>
        <v>48.347999999999999</v>
      </c>
      <c r="O1128" s="391"/>
      <c r="P1128" s="391"/>
    </row>
    <row r="1129" spans="2:16">
      <c r="B1129" s="210"/>
      <c r="E1129" s="211"/>
      <c r="F1129" s="211"/>
      <c r="G1129" s="216"/>
      <c r="J1129" s="49">
        <v>2813920001</v>
      </c>
      <c r="K1129" s="212">
        <f t="shared" si="218"/>
        <v>75.73</v>
      </c>
      <c r="L1129" s="270">
        <f t="shared" si="219"/>
        <v>64.37</v>
      </c>
      <c r="M1129" s="270">
        <f t="shared" si="220"/>
        <v>64.37</v>
      </c>
      <c r="N1129" s="270">
        <f t="shared" si="221"/>
        <v>64.370500000000007</v>
      </c>
      <c r="O1129" s="391"/>
      <c r="P1129" s="391"/>
    </row>
    <row r="1130" spans="2:16">
      <c r="B1130" s="210"/>
      <c r="E1130" s="211"/>
      <c r="F1130" s="211"/>
      <c r="G1130" s="216"/>
      <c r="J1130" s="49">
        <v>2813920002</v>
      </c>
      <c r="K1130" s="212">
        <f t="shared" si="218"/>
        <v>72.5</v>
      </c>
      <c r="L1130" s="270">
        <f t="shared" si="219"/>
        <v>61.63</v>
      </c>
      <c r="M1130" s="270">
        <f t="shared" si="220"/>
        <v>61.63</v>
      </c>
      <c r="N1130" s="270">
        <f t="shared" si="221"/>
        <v>61.625</v>
      </c>
      <c r="O1130" s="391"/>
      <c r="P1130" s="391"/>
    </row>
    <row r="1131" spans="2:16">
      <c r="B1131" s="210"/>
      <c r="E1131" s="211"/>
      <c r="F1131" s="211"/>
      <c r="G1131" s="216"/>
      <c r="J1131" s="49">
        <v>2813920003</v>
      </c>
      <c r="K1131" s="212">
        <f t="shared" si="218"/>
        <v>186.04</v>
      </c>
      <c r="L1131" s="270">
        <f t="shared" si="219"/>
        <v>158.13</v>
      </c>
      <c r="M1131" s="270">
        <f t="shared" si="220"/>
        <v>158.13</v>
      </c>
      <c r="N1131" s="270">
        <f t="shared" si="221"/>
        <v>158.13399999999999</v>
      </c>
      <c r="O1131" s="391"/>
      <c r="P1131" s="391"/>
    </row>
    <row r="1132" spans="2:16">
      <c r="B1132" s="210"/>
      <c r="E1132" s="211"/>
      <c r="F1132" s="211"/>
      <c r="G1132" s="216"/>
      <c r="J1132" s="49">
        <v>2813920004</v>
      </c>
      <c r="K1132" s="212">
        <f t="shared" si="218"/>
        <v>198.07</v>
      </c>
      <c r="L1132" s="270">
        <f t="shared" si="219"/>
        <v>168.36</v>
      </c>
      <c r="M1132" s="270">
        <f t="shared" si="220"/>
        <v>168.36</v>
      </c>
      <c r="N1132" s="270">
        <f t="shared" si="221"/>
        <v>168.3595</v>
      </c>
      <c r="O1132" s="391"/>
      <c r="P1132" s="391"/>
    </row>
    <row r="1133" spans="2:16">
      <c r="B1133" s="210"/>
      <c r="E1133" s="211"/>
      <c r="F1133" s="211"/>
      <c r="G1133" s="216"/>
      <c r="J1133" s="49">
        <v>2813920005</v>
      </c>
      <c r="K1133" s="212">
        <f t="shared" si="218"/>
        <v>187.92</v>
      </c>
      <c r="L1133" s="270">
        <f t="shared" si="219"/>
        <v>159.72999999999999</v>
      </c>
      <c r="M1133" s="270">
        <f t="shared" si="220"/>
        <v>159.72999999999999</v>
      </c>
      <c r="N1133" s="270">
        <f t="shared" si="221"/>
        <v>159.732</v>
      </c>
      <c r="O1133" s="391"/>
      <c r="P1133" s="391"/>
    </row>
    <row r="1134" spans="2:16">
      <c r="B1134" s="210"/>
      <c r="E1134" s="211"/>
      <c r="F1134" s="211"/>
      <c r="G1134" s="216"/>
      <c r="J1134" s="49">
        <v>2813920006</v>
      </c>
      <c r="K1134" s="212">
        <f t="shared" si="218"/>
        <v>199.99</v>
      </c>
      <c r="L1134" s="270">
        <f t="shared" si="219"/>
        <v>169.99</v>
      </c>
      <c r="M1134" s="270">
        <f t="shared" si="220"/>
        <v>169.99</v>
      </c>
      <c r="N1134" s="270">
        <f t="shared" si="221"/>
        <v>169.9915</v>
      </c>
      <c r="O1134" s="391"/>
      <c r="P1134" s="391"/>
    </row>
    <row r="1135" spans="2:16">
      <c r="B1135" s="210"/>
      <c r="E1135" s="211"/>
      <c r="F1135" s="211"/>
      <c r="G1135" s="216"/>
      <c r="J1135" s="49">
        <v>2813920007</v>
      </c>
      <c r="K1135" s="212">
        <f t="shared" si="218"/>
        <v>38.840000000000003</v>
      </c>
      <c r="L1135" s="270">
        <f t="shared" si="219"/>
        <v>33.01</v>
      </c>
      <c r="M1135" s="270">
        <f t="shared" si="220"/>
        <v>33.01</v>
      </c>
      <c r="N1135" s="270">
        <f t="shared" si="221"/>
        <v>33.014000000000003</v>
      </c>
      <c r="O1135" s="391"/>
      <c r="P1135" s="391"/>
    </row>
    <row r="1136" spans="2:16">
      <c r="B1136" s="210"/>
      <c r="E1136" s="211"/>
      <c r="F1136" s="211"/>
      <c r="G1136" s="216"/>
      <c r="J1136" s="49">
        <v>2813920008</v>
      </c>
      <c r="K1136" s="212">
        <f t="shared" si="218"/>
        <v>58.76</v>
      </c>
      <c r="L1136" s="270">
        <f t="shared" si="219"/>
        <v>49.95</v>
      </c>
      <c r="M1136" s="270">
        <f t="shared" si="220"/>
        <v>49.95</v>
      </c>
      <c r="N1136" s="270">
        <f t="shared" si="221"/>
        <v>49.945999999999998</v>
      </c>
      <c r="O1136" s="391"/>
      <c r="P1136" s="391"/>
    </row>
    <row r="1137" spans="2:16">
      <c r="B1137" s="210"/>
      <c r="E1137" s="211"/>
      <c r="F1137" s="211"/>
      <c r="G1137" s="216"/>
      <c r="J1137" s="49">
        <v>2813920009</v>
      </c>
      <c r="K1137" s="212">
        <f t="shared" si="218"/>
        <v>62.18</v>
      </c>
      <c r="L1137" s="270">
        <f t="shared" si="219"/>
        <v>52.85</v>
      </c>
      <c r="M1137" s="270">
        <f t="shared" si="220"/>
        <v>52.85</v>
      </c>
      <c r="N1137" s="270">
        <f t="shared" si="221"/>
        <v>52.853000000000002</v>
      </c>
      <c r="O1137" s="391"/>
      <c r="P1137" s="391"/>
    </row>
    <row r="1138" spans="2:16">
      <c r="B1138" s="210"/>
      <c r="E1138" s="211"/>
      <c r="F1138" s="211"/>
      <c r="G1138" s="216"/>
      <c r="J1138" s="49">
        <v>2813920010</v>
      </c>
      <c r="K1138" s="212">
        <f t="shared" si="218"/>
        <v>136.62</v>
      </c>
      <c r="L1138" s="270">
        <f t="shared" si="219"/>
        <v>116.13</v>
      </c>
      <c r="M1138" s="270">
        <f t="shared" si="220"/>
        <v>116.13</v>
      </c>
      <c r="N1138" s="270">
        <f t="shared" si="221"/>
        <v>116.127</v>
      </c>
      <c r="O1138" s="391"/>
      <c r="P1138" s="391"/>
    </row>
    <row r="1139" spans="2:16">
      <c r="B1139" s="210"/>
      <c r="E1139" s="211"/>
      <c r="F1139" s="211"/>
      <c r="G1139" s="216"/>
      <c r="J1139" s="49">
        <v>2813920011</v>
      </c>
      <c r="K1139" s="212">
        <f t="shared" si="218"/>
        <v>162.69999999999999</v>
      </c>
      <c r="L1139" s="270">
        <f t="shared" si="219"/>
        <v>138.30000000000001</v>
      </c>
      <c r="M1139" s="270">
        <f t="shared" si="220"/>
        <v>138.30000000000001</v>
      </c>
      <c r="N1139" s="270">
        <f t="shared" si="221"/>
        <v>138.29499999999999</v>
      </c>
      <c r="O1139" s="391"/>
      <c r="P1139" s="391"/>
    </row>
    <row r="1140" spans="2:16">
      <c r="B1140" s="210"/>
      <c r="E1140" s="211"/>
      <c r="F1140" s="211"/>
      <c r="G1140" s="216"/>
      <c r="J1140" s="49">
        <v>2813920012</v>
      </c>
      <c r="K1140" s="212">
        <f t="shared" si="218"/>
        <v>141.09</v>
      </c>
      <c r="L1140" s="270">
        <f t="shared" si="219"/>
        <v>119.93</v>
      </c>
      <c r="M1140" s="270">
        <f t="shared" si="220"/>
        <v>119.93</v>
      </c>
      <c r="N1140" s="270">
        <f t="shared" si="221"/>
        <v>119.9265</v>
      </c>
      <c r="O1140" s="391"/>
      <c r="P1140" s="391"/>
    </row>
    <row r="1141" spans="2:16">
      <c r="B1141" s="210"/>
      <c r="E1141" s="211"/>
      <c r="F1141" s="211"/>
      <c r="G1141" s="216"/>
      <c r="J1141" s="49">
        <v>2813920013</v>
      </c>
      <c r="K1141" s="212">
        <f t="shared" si="218"/>
        <v>169.74</v>
      </c>
      <c r="L1141" s="270">
        <f t="shared" si="219"/>
        <v>144.28</v>
      </c>
      <c r="M1141" s="270">
        <f t="shared" si="220"/>
        <v>144.28</v>
      </c>
      <c r="N1141" s="270">
        <f t="shared" si="221"/>
        <v>144.279</v>
      </c>
      <c r="O1141" s="391"/>
      <c r="P1141" s="391"/>
    </row>
    <row r="1142" spans="2:16">
      <c r="B1142" s="210"/>
      <c r="E1142" s="211"/>
      <c r="F1142" s="211"/>
      <c r="G1142" s="216"/>
      <c r="J1142" s="49">
        <v>2813920014</v>
      </c>
      <c r="K1142" s="212">
        <f t="shared" si="218"/>
        <v>77.099999999999994</v>
      </c>
      <c r="L1142" s="270">
        <f t="shared" si="219"/>
        <v>65.540000000000006</v>
      </c>
      <c r="M1142" s="270">
        <f t="shared" si="220"/>
        <v>65.540000000000006</v>
      </c>
      <c r="N1142" s="270">
        <f t="shared" si="221"/>
        <v>65.534999999999997</v>
      </c>
      <c r="O1142" s="391"/>
      <c r="P1142" s="391"/>
    </row>
    <row r="1143" spans="2:16">
      <c r="B1143" s="210"/>
      <c r="E1143" s="211"/>
      <c r="F1143" s="211"/>
      <c r="G1143" s="216"/>
      <c r="J1143" s="49">
        <v>2813920015</v>
      </c>
      <c r="K1143" s="212">
        <f t="shared" si="218"/>
        <v>103.29</v>
      </c>
      <c r="L1143" s="270">
        <f t="shared" si="219"/>
        <v>87.8</v>
      </c>
      <c r="M1143" s="270">
        <f t="shared" si="220"/>
        <v>87.8</v>
      </c>
      <c r="N1143" s="270">
        <f t="shared" si="221"/>
        <v>87.796500000000009</v>
      </c>
      <c r="O1143" s="391"/>
      <c r="P1143" s="391"/>
    </row>
    <row r="1144" spans="2:16">
      <c r="B1144" s="210"/>
      <c r="E1144" s="211"/>
      <c r="F1144" s="211"/>
      <c r="G1144" s="216"/>
      <c r="J1144" s="49">
        <v>2813920016</v>
      </c>
      <c r="K1144" s="212">
        <f t="shared" si="218"/>
        <v>103.29</v>
      </c>
      <c r="L1144" s="270">
        <f t="shared" si="219"/>
        <v>87.8</v>
      </c>
      <c r="M1144" s="270">
        <f t="shared" si="220"/>
        <v>87.8</v>
      </c>
      <c r="N1144" s="270">
        <f t="shared" si="221"/>
        <v>87.796500000000009</v>
      </c>
      <c r="O1144" s="391"/>
      <c r="P1144" s="391"/>
    </row>
    <row r="1145" spans="2:16">
      <c r="B1145" s="210"/>
      <c r="E1145" s="211"/>
      <c r="F1145" s="211"/>
      <c r="G1145" s="216"/>
      <c r="J1145" s="49">
        <v>2813920017</v>
      </c>
      <c r="K1145" s="212">
        <f t="shared" si="218"/>
        <v>177.16</v>
      </c>
      <c r="L1145" s="270">
        <f t="shared" si="219"/>
        <v>150.59</v>
      </c>
      <c r="M1145" s="270">
        <f t="shared" si="220"/>
        <v>150.59</v>
      </c>
      <c r="N1145" s="270">
        <f t="shared" si="221"/>
        <v>150.58599999999998</v>
      </c>
      <c r="O1145" s="391"/>
      <c r="P1145" s="391"/>
    </row>
    <row r="1146" spans="2:16">
      <c r="B1146" s="210"/>
      <c r="E1146" s="211"/>
      <c r="F1146" s="211"/>
      <c r="G1146" s="216"/>
      <c r="J1146" s="49">
        <v>2813920018</v>
      </c>
      <c r="K1146" s="212">
        <f t="shared" si="218"/>
        <v>188.68</v>
      </c>
      <c r="L1146" s="270">
        <f t="shared" si="219"/>
        <v>160.38</v>
      </c>
      <c r="M1146" s="270">
        <f t="shared" si="220"/>
        <v>160.38</v>
      </c>
      <c r="N1146" s="270">
        <f t="shared" si="221"/>
        <v>160.37800000000001</v>
      </c>
      <c r="O1146" s="391"/>
      <c r="P1146" s="391"/>
    </row>
    <row r="1147" spans="2:16">
      <c r="B1147" s="210"/>
      <c r="E1147" s="211"/>
      <c r="F1147" s="211"/>
      <c r="G1147" s="216"/>
      <c r="J1147" s="49">
        <v>2813920019</v>
      </c>
      <c r="K1147" s="212">
        <f t="shared" si="218"/>
        <v>177.16</v>
      </c>
      <c r="L1147" s="270">
        <f t="shared" si="219"/>
        <v>150.59</v>
      </c>
      <c r="M1147" s="270">
        <f t="shared" si="220"/>
        <v>150.59</v>
      </c>
      <c r="N1147" s="270">
        <f t="shared" si="221"/>
        <v>150.58599999999998</v>
      </c>
      <c r="O1147" s="391"/>
      <c r="P1147" s="391"/>
    </row>
    <row r="1148" spans="2:16">
      <c r="B1148" s="210"/>
      <c r="E1148" s="211"/>
      <c r="F1148" s="211"/>
      <c r="G1148" s="216"/>
      <c r="J1148" s="49">
        <v>2813920020</v>
      </c>
      <c r="K1148" s="212">
        <f t="shared" si="218"/>
        <v>189.12</v>
      </c>
      <c r="L1148" s="270">
        <f t="shared" si="219"/>
        <v>160.75</v>
      </c>
      <c r="M1148" s="270">
        <f t="shared" si="220"/>
        <v>160.75</v>
      </c>
      <c r="N1148" s="270">
        <f t="shared" si="221"/>
        <v>160.75200000000001</v>
      </c>
      <c r="O1148" s="391"/>
      <c r="P1148" s="391"/>
    </row>
    <row r="1149" spans="2:16">
      <c r="B1149" s="210"/>
      <c r="E1149" s="211"/>
      <c r="F1149" s="211"/>
      <c r="G1149" s="216"/>
      <c r="J1149" s="49">
        <v>2813920021</v>
      </c>
      <c r="K1149" s="212">
        <f t="shared" si="218"/>
        <v>52.22</v>
      </c>
      <c r="L1149" s="270">
        <f t="shared" si="219"/>
        <v>44.39</v>
      </c>
      <c r="M1149" s="270">
        <f t="shared" si="220"/>
        <v>44.39</v>
      </c>
      <c r="N1149" s="270">
        <f t="shared" si="221"/>
        <v>44.387</v>
      </c>
      <c r="O1149" s="391"/>
      <c r="P1149" s="391"/>
    </row>
    <row r="1150" spans="2:16">
      <c r="B1150" s="210"/>
      <c r="E1150" s="211"/>
      <c r="F1150" s="211"/>
      <c r="G1150" s="216"/>
      <c r="J1150" s="49">
        <v>2813920022</v>
      </c>
      <c r="K1150" s="212">
        <f t="shared" si="218"/>
        <v>67.78</v>
      </c>
      <c r="L1150" s="270">
        <f t="shared" si="219"/>
        <v>57.61</v>
      </c>
      <c r="M1150" s="270">
        <f t="shared" si="220"/>
        <v>57.61</v>
      </c>
      <c r="N1150" s="270">
        <f t="shared" si="221"/>
        <v>57.613</v>
      </c>
      <c r="O1150" s="391"/>
      <c r="P1150" s="391"/>
    </row>
    <row r="1151" spans="2:16">
      <c r="B1151" s="210"/>
      <c r="E1151" s="211"/>
      <c r="F1151" s="211"/>
      <c r="G1151" s="216"/>
      <c r="J1151" s="49">
        <v>2813920023</v>
      </c>
      <c r="K1151" s="212">
        <f t="shared" si="218"/>
        <v>66.39</v>
      </c>
      <c r="L1151" s="270">
        <f t="shared" si="219"/>
        <v>56.43</v>
      </c>
      <c r="M1151" s="270">
        <f t="shared" si="220"/>
        <v>56.43</v>
      </c>
      <c r="N1151" s="270">
        <f t="shared" si="221"/>
        <v>56.4315</v>
      </c>
      <c r="O1151" s="391"/>
      <c r="P1151" s="391"/>
    </row>
    <row r="1152" spans="2:16">
      <c r="B1152" s="210"/>
      <c r="E1152" s="211"/>
      <c r="F1152" s="211"/>
      <c r="G1152" s="216"/>
      <c r="J1152" s="49">
        <v>2813920024</v>
      </c>
      <c r="K1152" s="212">
        <f t="shared" si="218"/>
        <v>176.33</v>
      </c>
      <c r="L1152" s="270">
        <f t="shared" si="219"/>
        <v>149.88</v>
      </c>
      <c r="M1152" s="270">
        <f t="shared" si="220"/>
        <v>149.88</v>
      </c>
      <c r="N1152" s="270">
        <f t="shared" si="221"/>
        <v>149.88050000000001</v>
      </c>
      <c r="O1152" s="391"/>
      <c r="P1152" s="391"/>
    </row>
    <row r="1153" spans="2:16">
      <c r="B1153" s="210"/>
      <c r="E1153" s="211"/>
      <c r="F1153" s="211"/>
      <c r="G1153" s="216"/>
      <c r="J1153" s="49">
        <v>2813920025</v>
      </c>
      <c r="K1153" s="212">
        <f t="shared" si="218"/>
        <v>182.13</v>
      </c>
      <c r="L1153" s="270">
        <f t="shared" si="219"/>
        <v>154.81</v>
      </c>
      <c r="M1153" s="270">
        <f t="shared" si="220"/>
        <v>154.81</v>
      </c>
      <c r="N1153" s="270">
        <f t="shared" si="221"/>
        <v>154.81049999999999</v>
      </c>
      <c r="O1153" s="391"/>
      <c r="P1153" s="391"/>
    </row>
    <row r="1154" spans="2:16">
      <c r="B1154" s="210"/>
      <c r="E1154" s="211"/>
      <c r="F1154" s="211"/>
      <c r="G1154" s="216"/>
      <c r="J1154" s="49">
        <v>2813920026</v>
      </c>
      <c r="K1154" s="212">
        <f t="shared" si="218"/>
        <v>132.55000000000001</v>
      </c>
      <c r="L1154" s="270">
        <f t="shared" si="219"/>
        <v>112.67</v>
      </c>
      <c r="M1154" s="270">
        <f t="shared" si="220"/>
        <v>112.67</v>
      </c>
      <c r="N1154" s="270">
        <f t="shared" si="221"/>
        <v>112.6675</v>
      </c>
      <c r="O1154" s="391"/>
      <c r="P1154" s="391"/>
    </row>
    <row r="1155" spans="2:16">
      <c r="B1155" s="210"/>
      <c r="E1155" s="211"/>
      <c r="F1155" s="211"/>
      <c r="G1155" s="216"/>
      <c r="J1155" s="49">
        <v>2813920027</v>
      </c>
      <c r="K1155" s="212">
        <f t="shared" si="218"/>
        <v>162.83000000000001</v>
      </c>
      <c r="L1155" s="270">
        <f t="shared" si="219"/>
        <v>138.41</v>
      </c>
      <c r="M1155" s="270">
        <f t="shared" si="220"/>
        <v>138.41</v>
      </c>
      <c r="N1155" s="270">
        <f t="shared" si="221"/>
        <v>138.40550000000002</v>
      </c>
      <c r="O1155" s="391"/>
      <c r="P1155" s="391"/>
    </row>
    <row r="1156" spans="2:16">
      <c r="B1156" s="210"/>
      <c r="E1156" s="211"/>
      <c r="F1156" s="211"/>
      <c r="G1156" s="216"/>
      <c r="J1156" s="49">
        <v>2813920028</v>
      </c>
      <c r="K1156" s="212">
        <f t="shared" si="218"/>
        <v>176.33</v>
      </c>
      <c r="L1156" s="270">
        <f t="shared" si="219"/>
        <v>149.88</v>
      </c>
      <c r="M1156" s="270">
        <f t="shared" si="220"/>
        <v>149.88</v>
      </c>
      <c r="N1156" s="270">
        <f t="shared" si="221"/>
        <v>149.88050000000001</v>
      </c>
      <c r="O1156" s="391"/>
      <c r="P1156" s="391"/>
    </row>
    <row r="1157" spans="2:16">
      <c r="B1157" s="210"/>
      <c r="E1157" s="211"/>
      <c r="F1157" s="211"/>
      <c r="G1157" s="216"/>
      <c r="J1157" s="49">
        <v>2813920029</v>
      </c>
      <c r="K1157" s="212">
        <f t="shared" si="218"/>
        <v>282.95999999999998</v>
      </c>
      <c r="L1157" s="270">
        <f t="shared" si="219"/>
        <v>240.52</v>
      </c>
      <c r="M1157" s="270">
        <f t="shared" si="220"/>
        <v>240.52</v>
      </c>
      <c r="N1157" s="270">
        <f t="shared" si="221"/>
        <v>240.51599999999996</v>
      </c>
      <c r="O1157" s="391"/>
      <c r="P1157" s="391"/>
    </row>
    <row r="1158" spans="2:16">
      <c r="B1158" s="210"/>
      <c r="E1158" s="211"/>
      <c r="F1158" s="211"/>
      <c r="G1158" s="216"/>
      <c r="J1158" s="49">
        <v>2813920030</v>
      </c>
      <c r="K1158" s="212">
        <f t="shared" si="218"/>
        <v>337.07</v>
      </c>
      <c r="L1158" s="270">
        <f t="shared" si="219"/>
        <v>286.51</v>
      </c>
      <c r="M1158" s="270">
        <f t="shared" si="220"/>
        <v>286.51</v>
      </c>
      <c r="N1158" s="270">
        <f t="shared" si="221"/>
        <v>286.5095</v>
      </c>
      <c r="O1158" s="391"/>
      <c r="P1158" s="391"/>
    </row>
    <row r="1159" spans="2:16">
      <c r="B1159" s="210"/>
      <c r="E1159" s="211"/>
      <c r="F1159" s="211"/>
      <c r="G1159" s="216"/>
      <c r="J1159" s="49">
        <v>2813920031</v>
      </c>
      <c r="K1159" s="212">
        <f t="shared" si="218"/>
        <v>288.72000000000003</v>
      </c>
      <c r="L1159" s="270">
        <f t="shared" si="219"/>
        <v>245.41</v>
      </c>
      <c r="M1159" s="270">
        <f t="shared" si="220"/>
        <v>245.41</v>
      </c>
      <c r="N1159" s="270">
        <f t="shared" si="221"/>
        <v>245.41200000000001</v>
      </c>
      <c r="O1159" s="391"/>
      <c r="P1159" s="391"/>
    </row>
    <row r="1160" spans="2:16">
      <c r="B1160" s="210"/>
      <c r="E1160" s="211"/>
      <c r="F1160" s="211"/>
      <c r="G1160" s="216"/>
      <c r="J1160" s="49">
        <v>2813920032</v>
      </c>
      <c r="K1160" s="212">
        <f t="shared" si="218"/>
        <v>343.99</v>
      </c>
      <c r="L1160" s="270">
        <f t="shared" si="219"/>
        <v>292.39</v>
      </c>
      <c r="M1160" s="270">
        <f t="shared" si="220"/>
        <v>292.39</v>
      </c>
      <c r="N1160" s="270">
        <f t="shared" si="221"/>
        <v>292.39150000000001</v>
      </c>
      <c r="O1160" s="391"/>
      <c r="P1160" s="391"/>
    </row>
    <row r="1161" spans="2:16">
      <c r="B1161" s="210"/>
      <c r="E1161" s="211"/>
      <c r="F1161" s="211"/>
      <c r="G1161" s="216"/>
      <c r="J1161" s="49">
        <v>2813920033</v>
      </c>
      <c r="K1161" s="212">
        <f t="shared" si="218"/>
        <v>65.13</v>
      </c>
      <c r="L1161" s="270">
        <f t="shared" si="219"/>
        <v>55.36</v>
      </c>
      <c r="M1161" s="270">
        <f t="shared" si="220"/>
        <v>55.36</v>
      </c>
      <c r="N1161" s="270">
        <f t="shared" si="221"/>
        <v>55.360499999999995</v>
      </c>
      <c r="O1161" s="391"/>
      <c r="P1161" s="391"/>
    </row>
    <row r="1162" spans="2:16">
      <c r="B1162" s="210"/>
      <c r="E1162" s="211"/>
      <c r="F1162" s="211"/>
      <c r="G1162" s="216"/>
      <c r="J1162" s="49">
        <v>2813920034</v>
      </c>
      <c r="K1162" s="212">
        <f t="shared" si="218"/>
        <v>86.75</v>
      </c>
      <c r="L1162" s="270">
        <f t="shared" si="219"/>
        <v>73.739999999999995</v>
      </c>
      <c r="M1162" s="270">
        <f t="shared" si="220"/>
        <v>73.739999999999995</v>
      </c>
      <c r="N1162" s="270">
        <f t="shared" si="221"/>
        <v>73.737499999999997</v>
      </c>
      <c r="O1162" s="391"/>
      <c r="P1162" s="391"/>
    </row>
    <row r="1163" spans="2:16">
      <c r="B1163" s="210"/>
      <c r="E1163" s="211"/>
      <c r="F1163" s="211"/>
      <c r="G1163" s="216"/>
      <c r="J1163" s="49">
        <v>2813920035</v>
      </c>
      <c r="K1163" s="212">
        <f t="shared" si="218"/>
        <v>96.72</v>
      </c>
      <c r="L1163" s="270">
        <f t="shared" si="219"/>
        <v>82.21</v>
      </c>
      <c r="M1163" s="270">
        <f t="shared" si="220"/>
        <v>82.21</v>
      </c>
      <c r="N1163" s="270">
        <f t="shared" si="221"/>
        <v>82.212000000000003</v>
      </c>
      <c r="O1163" s="391"/>
      <c r="P1163" s="391"/>
    </row>
    <row r="1164" spans="2:16">
      <c r="B1164" s="210"/>
      <c r="E1164" s="211"/>
      <c r="F1164" s="211"/>
      <c r="G1164" s="216"/>
      <c r="J1164" s="49">
        <v>2813920036</v>
      </c>
      <c r="K1164" s="212">
        <f t="shared" si="218"/>
        <v>38.840000000000003</v>
      </c>
      <c r="L1164" s="270">
        <f t="shared" si="219"/>
        <v>33.01</v>
      </c>
      <c r="M1164" s="270">
        <f t="shared" si="220"/>
        <v>33.01</v>
      </c>
      <c r="N1164" s="270">
        <f t="shared" si="221"/>
        <v>33.014000000000003</v>
      </c>
      <c r="O1164" s="391"/>
      <c r="P1164" s="391"/>
    </row>
    <row r="1165" spans="2:16">
      <c r="B1165" s="210"/>
      <c r="E1165" s="211"/>
      <c r="F1165" s="211"/>
      <c r="G1165" s="216"/>
      <c r="J1165" s="49">
        <v>2813920037</v>
      </c>
      <c r="K1165" s="212">
        <f t="shared" si="218"/>
        <v>58.75</v>
      </c>
      <c r="L1165" s="270">
        <f t="shared" si="219"/>
        <v>49.94</v>
      </c>
      <c r="M1165" s="270">
        <f t="shared" si="220"/>
        <v>49.94</v>
      </c>
      <c r="N1165" s="270">
        <f t="shared" si="221"/>
        <v>49.9375</v>
      </c>
      <c r="O1165" s="391"/>
      <c r="P1165" s="391"/>
    </row>
    <row r="1166" spans="2:16">
      <c r="B1166" s="210"/>
      <c r="E1166" s="211"/>
      <c r="F1166" s="211"/>
      <c r="G1166" s="216"/>
      <c r="J1166" s="49">
        <v>2813920038</v>
      </c>
      <c r="K1166" s="212">
        <f t="shared" si="218"/>
        <v>62.21</v>
      </c>
      <c r="L1166" s="270">
        <f t="shared" si="219"/>
        <v>52.88</v>
      </c>
      <c r="M1166" s="270">
        <f t="shared" si="220"/>
        <v>52.88</v>
      </c>
      <c r="N1166" s="270">
        <f t="shared" si="221"/>
        <v>52.878500000000003</v>
      </c>
      <c r="O1166" s="391"/>
      <c r="P1166" s="391"/>
    </row>
    <row r="1167" spans="2:16">
      <c r="B1167" s="210"/>
      <c r="E1167" s="211"/>
      <c r="F1167" s="211"/>
      <c r="G1167" s="216"/>
      <c r="J1167" s="49">
        <v>2813920039</v>
      </c>
      <c r="K1167" s="212">
        <f t="shared" si="218"/>
        <v>88.33</v>
      </c>
      <c r="L1167" s="270">
        <f t="shared" si="219"/>
        <v>75.08</v>
      </c>
      <c r="M1167" s="270">
        <f t="shared" si="220"/>
        <v>75.08</v>
      </c>
      <c r="N1167" s="270">
        <f t="shared" si="221"/>
        <v>75.080500000000001</v>
      </c>
      <c r="O1167" s="391"/>
      <c r="P1167" s="391"/>
    </row>
    <row r="1168" spans="2:16">
      <c r="B1168" s="210"/>
      <c r="E1168" s="211"/>
      <c r="F1168" s="211"/>
      <c r="G1168" s="216"/>
      <c r="J1168" s="49">
        <v>2813920040</v>
      </c>
      <c r="K1168" s="212">
        <f t="shared" si="218"/>
        <v>118.31</v>
      </c>
      <c r="L1168" s="270">
        <f t="shared" si="219"/>
        <v>100.56</v>
      </c>
      <c r="M1168" s="270">
        <f t="shared" si="220"/>
        <v>100.56</v>
      </c>
      <c r="N1168" s="270">
        <f t="shared" si="221"/>
        <v>100.5635</v>
      </c>
      <c r="O1168" s="391"/>
      <c r="P1168" s="391"/>
    </row>
    <row r="1169" spans="2:16">
      <c r="B1169" s="210"/>
      <c r="E1169" s="211"/>
      <c r="F1169" s="211"/>
      <c r="G1169" s="216"/>
      <c r="J1169" s="49">
        <v>2813920041</v>
      </c>
      <c r="K1169" s="212">
        <f t="shared" si="218"/>
        <v>137.77000000000001</v>
      </c>
      <c r="L1169" s="270">
        <f t="shared" si="219"/>
        <v>117.1</v>
      </c>
      <c r="M1169" s="270">
        <f t="shared" si="220"/>
        <v>117.1</v>
      </c>
      <c r="N1169" s="270">
        <f t="shared" si="221"/>
        <v>117.1045</v>
      </c>
      <c r="O1169" s="391"/>
      <c r="P1169" s="391"/>
    </row>
    <row r="1170" spans="2:16">
      <c r="B1170" s="210"/>
      <c r="E1170" s="211"/>
      <c r="F1170" s="211"/>
      <c r="G1170" s="216"/>
      <c r="J1170" s="49">
        <v>2813920042</v>
      </c>
      <c r="K1170" s="212">
        <f t="shared" si="218"/>
        <v>52.24</v>
      </c>
      <c r="L1170" s="270">
        <f t="shared" si="219"/>
        <v>44.4</v>
      </c>
      <c r="M1170" s="270">
        <f t="shared" si="220"/>
        <v>44.4</v>
      </c>
      <c r="N1170" s="270">
        <f t="shared" si="221"/>
        <v>44.404000000000003</v>
      </c>
      <c r="O1170" s="391"/>
      <c r="P1170" s="391"/>
    </row>
    <row r="1171" spans="2:16">
      <c r="B1171" s="210"/>
      <c r="E1171" s="211"/>
      <c r="F1171" s="211"/>
      <c r="G1171" s="216"/>
      <c r="J1171" s="49">
        <v>2813920043</v>
      </c>
      <c r="K1171" s="212">
        <f t="shared" si="218"/>
        <v>67.78</v>
      </c>
      <c r="L1171" s="270">
        <f t="shared" si="219"/>
        <v>57.61</v>
      </c>
      <c r="M1171" s="270">
        <f t="shared" si="220"/>
        <v>57.61</v>
      </c>
      <c r="N1171" s="270">
        <f t="shared" si="221"/>
        <v>57.613</v>
      </c>
      <c r="O1171" s="391"/>
      <c r="P1171" s="391"/>
    </row>
    <row r="1172" spans="2:16">
      <c r="B1172" s="210"/>
      <c r="E1172" s="211"/>
      <c r="F1172" s="211"/>
      <c r="G1172" s="216"/>
      <c r="J1172" s="49">
        <v>2813920044</v>
      </c>
      <c r="K1172" s="212">
        <f t="shared" si="218"/>
        <v>66.400000000000006</v>
      </c>
      <c r="L1172" s="270">
        <f t="shared" si="219"/>
        <v>56.44</v>
      </c>
      <c r="M1172" s="270">
        <f t="shared" si="220"/>
        <v>56.44</v>
      </c>
      <c r="N1172" s="270">
        <f t="shared" si="221"/>
        <v>56.440000000000005</v>
      </c>
      <c r="O1172" s="391"/>
      <c r="P1172" s="391"/>
    </row>
    <row r="1173" spans="2:16">
      <c r="B1173" s="210"/>
      <c r="E1173" s="211"/>
      <c r="F1173" s="211"/>
      <c r="G1173" s="216"/>
      <c r="J1173" s="49">
        <v>2813920045</v>
      </c>
      <c r="K1173" s="212">
        <f t="shared" si="218"/>
        <v>176.33</v>
      </c>
      <c r="L1173" s="270">
        <f t="shared" si="219"/>
        <v>149.88</v>
      </c>
      <c r="M1173" s="270">
        <f t="shared" si="220"/>
        <v>149.88</v>
      </c>
      <c r="N1173" s="270">
        <f t="shared" si="221"/>
        <v>149.88050000000001</v>
      </c>
      <c r="O1173" s="391"/>
      <c r="P1173" s="391"/>
    </row>
    <row r="1174" spans="2:16">
      <c r="B1174" s="210"/>
      <c r="E1174" s="211"/>
      <c r="F1174" s="211"/>
      <c r="G1174" s="216"/>
      <c r="J1174" s="49">
        <v>2813920046</v>
      </c>
      <c r="K1174" s="212">
        <f t="shared" si="218"/>
        <v>182.13</v>
      </c>
      <c r="L1174" s="270">
        <f t="shared" si="219"/>
        <v>154.81</v>
      </c>
      <c r="M1174" s="270">
        <f t="shared" si="220"/>
        <v>154.81</v>
      </c>
      <c r="N1174" s="270">
        <f t="shared" si="221"/>
        <v>154.81049999999999</v>
      </c>
      <c r="O1174" s="391"/>
      <c r="P1174" s="391"/>
    </row>
    <row r="1175" spans="2:16">
      <c r="B1175" s="210"/>
      <c r="E1175" s="211"/>
      <c r="F1175" s="211"/>
      <c r="G1175" s="216"/>
      <c r="J1175" s="49">
        <v>2813920047</v>
      </c>
      <c r="K1175" s="212">
        <f t="shared" si="218"/>
        <v>151.84</v>
      </c>
      <c r="L1175" s="270">
        <f t="shared" si="219"/>
        <v>129.06</v>
      </c>
      <c r="M1175" s="270">
        <f t="shared" si="220"/>
        <v>129.06</v>
      </c>
      <c r="N1175" s="270">
        <f t="shared" si="221"/>
        <v>129.06399999999999</v>
      </c>
      <c r="O1175" s="391"/>
      <c r="P1175" s="391"/>
    </row>
    <row r="1176" spans="2:16">
      <c r="B1176" s="210"/>
      <c r="E1176" s="211"/>
      <c r="F1176" s="211"/>
      <c r="G1176" s="216"/>
      <c r="J1176" s="49">
        <v>2813920048</v>
      </c>
      <c r="K1176" s="212">
        <f t="shared" si="218"/>
        <v>186.52</v>
      </c>
      <c r="L1176" s="270">
        <f t="shared" si="219"/>
        <v>158.54</v>
      </c>
      <c r="M1176" s="270">
        <f t="shared" si="220"/>
        <v>158.54</v>
      </c>
      <c r="N1176" s="270">
        <f t="shared" si="221"/>
        <v>158.542</v>
      </c>
      <c r="O1176" s="391"/>
      <c r="P1176" s="391"/>
    </row>
    <row r="1177" spans="2:16">
      <c r="B1177" s="210"/>
      <c r="E1177" s="211"/>
      <c r="F1177" s="211"/>
      <c r="G1177" s="216"/>
      <c r="J1177" s="49">
        <v>2813920049</v>
      </c>
      <c r="K1177" s="212">
        <f t="shared" si="218"/>
        <v>201.98</v>
      </c>
      <c r="L1177" s="270">
        <f t="shared" si="219"/>
        <v>171.68</v>
      </c>
      <c r="M1177" s="270">
        <f t="shared" si="220"/>
        <v>171.68</v>
      </c>
      <c r="N1177" s="270">
        <f t="shared" si="221"/>
        <v>171.68299999999999</v>
      </c>
      <c r="O1177" s="391"/>
      <c r="P1177" s="391"/>
    </row>
    <row r="1178" spans="2:16">
      <c r="B1178" s="210"/>
      <c r="E1178" s="211"/>
      <c r="F1178" s="211"/>
      <c r="G1178" s="216"/>
      <c r="J1178" s="49">
        <v>2813930000</v>
      </c>
      <c r="K1178" s="212">
        <f t="shared" si="218"/>
        <v>21.78</v>
      </c>
      <c r="L1178" s="270">
        <f t="shared" si="219"/>
        <v>18.510000000000002</v>
      </c>
      <c r="M1178" s="270">
        <f t="shared" si="220"/>
        <v>18.510000000000002</v>
      </c>
      <c r="N1178" s="270">
        <f t="shared" si="221"/>
        <v>18.513000000000002</v>
      </c>
      <c r="O1178" s="391"/>
      <c r="P1178" s="391"/>
    </row>
    <row r="1179" spans="2:16">
      <c r="B1179" s="210"/>
      <c r="E1179" s="211"/>
      <c r="F1179" s="211"/>
      <c r="G1179" s="216"/>
      <c r="J1179" s="49">
        <v>2813930001</v>
      </c>
      <c r="K1179" s="212">
        <f t="shared" ref="K1179:K1242" si="222">VLOOKUP(J1179,$Q$14:$U$1164,3,FALSE)</f>
        <v>28.13</v>
      </c>
      <c r="L1179" s="270">
        <f t="shared" si="219"/>
        <v>23.91</v>
      </c>
      <c r="M1179" s="270">
        <f t="shared" si="220"/>
        <v>23.91</v>
      </c>
      <c r="N1179" s="270">
        <f t="shared" si="221"/>
        <v>23.910499999999999</v>
      </c>
      <c r="O1179" s="391"/>
      <c r="P1179" s="391"/>
    </row>
    <row r="1180" spans="2:16">
      <c r="B1180" s="210"/>
      <c r="E1180" s="211"/>
      <c r="F1180" s="211"/>
      <c r="G1180" s="216"/>
      <c r="J1180" s="49">
        <v>2813930002</v>
      </c>
      <c r="K1180" s="212">
        <f t="shared" si="222"/>
        <v>25.14</v>
      </c>
      <c r="L1180" s="270">
        <f t="shared" ref="L1180:L1243" si="223">ROUND(M1180,2)</f>
        <v>21.37</v>
      </c>
      <c r="M1180" s="270">
        <f t="shared" ref="M1180:M1243" si="224">ROUND(N1180,2)</f>
        <v>21.37</v>
      </c>
      <c r="N1180" s="270">
        <f t="shared" ref="N1180:N1243" si="225">K1180*$N$13</f>
        <v>21.369</v>
      </c>
      <c r="O1180" s="391"/>
      <c r="P1180" s="391"/>
    </row>
    <row r="1181" spans="2:16">
      <c r="B1181" s="210"/>
      <c r="E1181" s="211"/>
      <c r="F1181" s="211"/>
      <c r="G1181" s="216"/>
      <c r="J1181" s="49">
        <v>2813930003</v>
      </c>
      <c r="K1181" s="212">
        <f t="shared" si="222"/>
        <v>35.67</v>
      </c>
      <c r="L1181" s="270">
        <f t="shared" si="223"/>
        <v>30.32</v>
      </c>
      <c r="M1181" s="270">
        <f t="shared" si="224"/>
        <v>30.32</v>
      </c>
      <c r="N1181" s="270">
        <f t="shared" si="225"/>
        <v>30.319500000000001</v>
      </c>
      <c r="O1181" s="391"/>
      <c r="P1181" s="391"/>
    </row>
    <row r="1182" spans="2:16">
      <c r="B1182" s="210"/>
      <c r="E1182" s="211"/>
      <c r="F1182" s="211"/>
      <c r="G1182" s="216"/>
      <c r="J1182" s="49">
        <v>2813930004</v>
      </c>
      <c r="K1182" s="212">
        <f t="shared" si="222"/>
        <v>43.96</v>
      </c>
      <c r="L1182" s="270">
        <f t="shared" si="223"/>
        <v>37.369999999999997</v>
      </c>
      <c r="M1182" s="270">
        <f t="shared" si="224"/>
        <v>37.369999999999997</v>
      </c>
      <c r="N1182" s="270">
        <f t="shared" si="225"/>
        <v>37.366</v>
      </c>
      <c r="O1182" s="391"/>
      <c r="P1182" s="391"/>
    </row>
    <row r="1183" spans="2:16">
      <c r="B1183" s="210"/>
      <c r="E1183" s="211"/>
      <c r="F1183" s="211"/>
      <c r="G1183" s="216"/>
      <c r="J1183" s="49">
        <v>2813930005</v>
      </c>
      <c r="K1183" s="212">
        <f t="shared" si="222"/>
        <v>21.78</v>
      </c>
      <c r="L1183" s="270">
        <f t="shared" si="223"/>
        <v>18.510000000000002</v>
      </c>
      <c r="M1183" s="270">
        <f t="shared" si="224"/>
        <v>18.510000000000002</v>
      </c>
      <c r="N1183" s="270">
        <f t="shared" si="225"/>
        <v>18.513000000000002</v>
      </c>
      <c r="O1183" s="391"/>
      <c r="P1183" s="391"/>
    </row>
    <row r="1184" spans="2:16">
      <c r="B1184" s="210"/>
      <c r="E1184" s="211"/>
      <c r="F1184" s="211"/>
      <c r="G1184" s="216"/>
      <c r="J1184" s="49">
        <v>2813930006</v>
      </c>
      <c r="K1184" s="212">
        <f t="shared" si="222"/>
        <v>28.13</v>
      </c>
      <c r="L1184" s="270">
        <f t="shared" si="223"/>
        <v>23.91</v>
      </c>
      <c r="M1184" s="270">
        <f t="shared" si="224"/>
        <v>23.91</v>
      </c>
      <c r="N1184" s="270">
        <f t="shared" si="225"/>
        <v>23.910499999999999</v>
      </c>
      <c r="O1184" s="391"/>
      <c r="P1184" s="391"/>
    </row>
    <row r="1185" spans="2:16">
      <c r="B1185" s="210"/>
      <c r="E1185" s="211"/>
      <c r="F1185" s="211"/>
      <c r="G1185" s="216"/>
      <c r="J1185" s="49">
        <v>2813930007</v>
      </c>
      <c r="K1185" s="212">
        <f t="shared" si="222"/>
        <v>25.13</v>
      </c>
      <c r="L1185" s="270">
        <f t="shared" si="223"/>
        <v>21.36</v>
      </c>
      <c r="M1185" s="270">
        <f t="shared" si="224"/>
        <v>21.36</v>
      </c>
      <c r="N1185" s="270">
        <f t="shared" si="225"/>
        <v>21.360499999999998</v>
      </c>
      <c r="O1185" s="391"/>
      <c r="P1185" s="391"/>
    </row>
    <row r="1186" spans="2:16">
      <c r="B1186" s="210"/>
      <c r="E1186" s="211"/>
      <c r="F1186" s="211"/>
      <c r="G1186" s="216"/>
      <c r="J1186" s="49">
        <v>2813930008</v>
      </c>
      <c r="K1186" s="212">
        <f t="shared" si="222"/>
        <v>35.67</v>
      </c>
      <c r="L1186" s="270">
        <f t="shared" si="223"/>
        <v>30.32</v>
      </c>
      <c r="M1186" s="270">
        <f t="shared" si="224"/>
        <v>30.32</v>
      </c>
      <c r="N1186" s="270">
        <f t="shared" si="225"/>
        <v>30.319500000000001</v>
      </c>
      <c r="O1186" s="391"/>
      <c r="P1186" s="391"/>
    </row>
    <row r="1187" spans="2:16">
      <c r="B1187" s="210"/>
      <c r="E1187" s="211"/>
      <c r="F1187" s="211"/>
      <c r="G1187" s="216"/>
      <c r="J1187" s="49">
        <v>2813930009</v>
      </c>
      <c r="K1187" s="212">
        <f t="shared" si="222"/>
        <v>43.96</v>
      </c>
      <c r="L1187" s="270">
        <f t="shared" si="223"/>
        <v>37.369999999999997</v>
      </c>
      <c r="M1187" s="270">
        <f t="shared" si="224"/>
        <v>37.369999999999997</v>
      </c>
      <c r="N1187" s="270">
        <f t="shared" si="225"/>
        <v>37.366</v>
      </c>
      <c r="O1187" s="391"/>
      <c r="P1187" s="391"/>
    </row>
    <row r="1188" spans="2:16">
      <c r="B1188" s="210"/>
      <c r="E1188" s="211"/>
      <c r="F1188" s="211"/>
      <c r="G1188" s="216"/>
      <c r="J1188" s="49">
        <v>2813930010</v>
      </c>
      <c r="K1188" s="212">
        <f t="shared" si="222"/>
        <v>41.4</v>
      </c>
      <c r="L1188" s="270">
        <f t="shared" si="223"/>
        <v>35.19</v>
      </c>
      <c r="M1188" s="270">
        <f t="shared" si="224"/>
        <v>35.19</v>
      </c>
      <c r="N1188" s="270">
        <f t="shared" si="225"/>
        <v>35.19</v>
      </c>
      <c r="O1188" s="391"/>
      <c r="P1188" s="391"/>
    </row>
    <row r="1189" spans="2:16">
      <c r="B1189" s="210"/>
      <c r="E1189" s="211"/>
      <c r="F1189" s="211"/>
      <c r="G1189" s="216"/>
      <c r="J1189" s="49">
        <v>2813930011</v>
      </c>
      <c r="K1189" s="212">
        <f t="shared" si="222"/>
        <v>23.04</v>
      </c>
      <c r="L1189" s="270">
        <f t="shared" si="223"/>
        <v>19.579999999999998</v>
      </c>
      <c r="M1189" s="270">
        <f t="shared" si="224"/>
        <v>19.579999999999998</v>
      </c>
      <c r="N1189" s="270">
        <f t="shared" si="225"/>
        <v>19.584</v>
      </c>
      <c r="O1189" s="391"/>
      <c r="P1189" s="391"/>
    </row>
    <row r="1190" spans="2:16">
      <c r="B1190" s="210"/>
      <c r="E1190" s="211"/>
      <c r="F1190" s="211"/>
      <c r="G1190" s="216"/>
      <c r="J1190" s="49">
        <v>2813930012</v>
      </c>
      <c r="K1190" s="212">
        <f t="shared" si="222"/>
        <v>30.86</v>
      </c>
      <c r="L1190" s="270">
        <f t="shared" si="223"/>
        <v>26.23</v>
      </c>
      <c r="M1190" s="270">
        <f t="shared" si="224"/>
        <v>26.23</v>
      </c>
      <c r="N1190" s="270">
        <f t="shared" si="225"/>
        <v>26.230999999999998</v>
      </c>
      <c r="O1190" s="391"/>
      <c r="P1190" s="391"/>
    </row>
    <row r="1191" spans="2:16">
      <c r="B1191" s="210"/>
      <c r="E1191" s="211"/>
      <c r="F1191" s="211"/>
      <c r="G1191" s="216"/>
      <c r="J1191" s="49">
        <v>2813930013</v>
      </c>
      <c r="K1191" s="212">
        <f t="shared" si="222"/>
        <v>32.04</v>
      </c>
      <c r="L1191" s="270">
        <f t="shared" si="223"/>
        <v>27.23</v>
      </c>
      <c r="M1191" s="270">
        <f t="shared" si="224"/>
        <v>27.23</v>
      </c>
      <c r="N1191" s="270">
        <f t="shared" si="225"/>
        <v>27.233999999999998</v>
      </c>
      <c r="O1191" s="391"/>
      <c r="P1191" s="391"/>
    </row>
    <row r="1192" spans="2:16">
      <c r="B1192" s="210"/>
      <c r="E1192" s="211"/>
      <c r="F1192" s="211"/>
      <c r="G1192" s="216"/>
      <c r="J1192" s="49">
        <v>2813930014</v>
      </c>
      <c r="K1192" s="212">
        <f t="shared" si="222"/>
        <v>45.78</v>
      </c>
      <c r="L1192" s="270">
        <f t="shared" si="223"/>
        <v>38.909999999999997</v>
      </c>
      <c r="M1192" s="270">
        <f t="shared" si="224"/>
        <v>38.909999999999997</v>
      </c>
      <c r="N1192" s="270">
        <f t="shared" si="225"/>
        <v>38.912999999999997</v>
      </c>
      <c r="O1192" s="391"/>
      <c r="P1192" s="391"/>
    </row>
    <row r="1193" spans="2:16">
      <c r="B1193" s="210"/>
      <c r="E1193" s="211"/>
      <c r="F1193" s="211"/>
      <c r="G1193" s="216"/>
      <c r="J1193" s="49">
        <v>2813930015</v>
      </c>
      <c r="K1193" s="212">
        <f t="shared" si="222"/>
        <v>31.43</v>
      </c>
      <c r="L1193" s="270">
        <f t="shared" si="223"/>
        <v>26.72</v>
      </c>
      <c r="M1193" s="270">
        <f t="shared" si="224"/>
        <v>26.72</v>
      </c>
      <c r="N1193" s="270">
        <f t="shared" si="225"/>
        <v>26.715499999999999</v>
      </c>
      <c r="O1193" s="391"/>
      <c r="P1193" s="391"/>
    </row>
    <row r="1194" spans="2:16">
      <c r="B1194" s="210"/>
      <c r="E1194" s="211"/>
      <c r="F1194" s="211"/>
      <c r="G1194" s="216"/>
      <c r="J1194" s="49">
        <v>2813930016</v>
      </c>
      <c r="K1194" s="212">
        <f t="shared" si="222"/>
        <v>66.72</v>
      </c>
      <c r="L1194" s="270">
        <f t="shared" si="223"/>
        <v>56.71</v>
      </c>
      <c r="M1194" s="270">
        <f t="shared" si="224"/>
        <v>56.71</v>
      </c>
      <c r="N1194" s="270">
        <f t="shared" si="225"/>
        <v>56.711999999999996</v>
      </c>
      <c r="O1194" s="391"/>
      <c r="P1194" s="391"/>
    </row>
    <row r="1195" spans="2:16">
      <c r="B1195" s="210"/>
      <c r="E1195" s="211"/>
      <c r="F1195" s="211"/>
      <c r="G1195" s="216"/>
      <c r="J1195" s="49">
        <v>2813930017</v>
      </c>
      <c r="K1195" s="212">
        <f t="shared" si="222"/>
        <v>45.57</v>
      </c>
      <c r="L1195" s="270">
        <f t="shared" si="223"/>
        <v>38.729999999999997</v>
      </c>
      <c r="M1195" s="270">
        <f t="shared" si="224"/>
        <v>38.729999999999997</v>
      </c>
      <c r="N1195" s="270">
        <f t="shared" si="225"/>
        <v>38.734499999999997</v>
      </c>
      <c r="O1195" s="391"/>
      <c r="P1195" s="391"/>
    </row>
    <row r="1196" spans="2:16">
      <c r="B1196" s="210"/>
      <c r="E1196" s="211"/>
      <c r="F1196" s="211"/>
      <c r="G1196" s="216"/>
      <c r="J1196" s="49">
        <v>2813930018</v>
      </c>
      <c r="K1196" s="212">
        <f t="shared" si="222"/>
        <v>92.38</v>
      </c>
      <c r="L1196" s="270">
        <f t="shared" si="223"/>
        <v>78.52</v>
      </c>
      <c r="M1196" s="270">
        <f t="shared" si="224"/>
        <v>78.52</v>
      </c>
      <c r="N1196" s="270">
        <f t="shared" si="225"/>
        <v>78.522999999999996</v>
      </c>
      <c r="O1196" s="391"/>
      <c r="P1196" s="391"/>
    </row>
    <row r="1197" spans="2:16">
      <c r="B1197" s="210"/>
      <c r="E1197" s="211"/>
      <c r="F1197" s="211"/>
      <c r="G1197" s="216"/>
      <c r="J1197" s="49">
        <v>2813930019</v>
      </c>
      <c r="K1197" s="212">
        <f t="shared" si="222"/>
        <v>63.54</v>
      </c>
      <c r="L1197" s="270">
        <f t="shared" si="223"/>
        <v>54.01</v>
      </c>
      <c r="M1197" s="270">
        <f t="shared" si="224"/>
        <v>54.01</v>
      </c>
      <c r="N1197" s="270">
        <f t="shared" si="225"/>
        <v>54.009</v>
      </c>
      <c r="O1197" s="391"/>
      <c r="P1197" s="391"/>
    </row>
    <row r="1198" spans="2:16">
      <c r="B1198" s="210"/>
      <c r="E1198" s="211"/>
      <c r="F1198" s="211"/>
      <c r="G1198" s="216"/>
      <c r="J1198" s="49">
        <v>2813930020</v>
      </c>
      <c r="K1198" s="212">
        <f t="shared" si="222"/>
        <v>126.32</v>
      </c>
      <c r="L1198" s="270">
        <f t="shared" si="223"/>
        <v>107.37</v>
      </c>
      <c r="M1198" s="270">
        <f t="shared" si="224"/>
        <v>107.37</v>
      </c>
      <c r="N1198" s="270">
        <f t="shared" si="225"/>
        <v>107.37199999999999</v>
      </c>
      <c r="O1198" s="391"/>
      <c r="P1198" s="391"/>
    </row>
    <row r="1199" spans="2:16">
      <c r="B1199" s="210"/>
      <c r="E1199" s="211"/>
      <c r="F1199" s="211"/>
      <c r="G1199" s="216"/>
      <c r="J1199" s="49">
        <v>2813930021</v>
      </c>
      <c r="K1199" s="212">
        <f t="shared" si="222"/>
        <v>56.93</v>
      </c>
      <c r="L1199" s="270">
        <f t="shared" si="223"/>
        <v>48.39</v>
      </c>
      <c r="M1199" s="270">
        <f t="shared" si="224"/>
        <v>48.39</v>
      </c>
      <c r="N1199" s="270">
        <f t="shared" si="225"/>
        <v>48.390499999999996</v>
      </c>
      <c r="O1199" s="391"/>
      <c r="P1199" s="391"/>
    </row>
    <row r="1200" spans="2:16">
      <c r="B1200" s="210"/>
      <c r="E1200" s="211"/>
      <c r="F1200" s="211"/>
      <c r="G1200" s="216"/>
      <c r="J1200" s="49">
        <v>2813930022</v>
      </c>
      <c r="K1200" s="212">
        <f t="shared" si="222"/>
        <v>36.79</v>
      </c>
      <c r="L1200" s="270">
        <f t="shared" si="223"/>
        <v>31.27</v>
      </c>
      <c r="M1200" s="270">
        <f t="shared" si="224"/>
        <v>31.27</v>
      </c>
      <c r="N1200" s="270">
        <f t="shared" si="225"/>
        <v>31.2715</v>
      </c>
      <c r="O1200" s="391"/>
      <c r="P1200" s="391"/>
    </row>
    <row r="1201" spans="2:16">
      <c r="B1201" s="210"/>
      <c r="E1201" s="211"/>
      <c r="F1201" s="211"/>
      <c r="G1201" s="216"/>
      <c r="J1201" s="49">
        <v>2813930023</v>
      </c>
      <c r="K1201" s="212">
        <f t="shared" si="222"/>
        <v>75.900000000000006</v>
      </c>
      <c r="L1201" s="270">
        <f t="shared" si="223"/>
        <v>64.52</v>
      </c>
      <c r="M1201" s="270">
        <f t="shared" si="224"/>
        <v>64.52</v>
      </c>
      <c r="N1201" s="270">
        <f t="shared" si="225"/>
        <v>64.515000000000001</v>
      </c>
      <c r="O1201" s="391"/>
      <c r="P1201" s="391"/>
    </row>
    <row r="1202" spans="2:16">
      <c r="B1202" s="210"/>
      <c r="E1202" s="211"/>
      <c r="F1202" s="211"/>
      <c r="G1202" s="216"/>
      <c r="J1202" s="49">
        <v>2813930024</v>
      </c>
      <c r="K1202" s="212">
        <f t="shared" si="222"/>
        <v>61.13</v>
      </c>
      <c r="L1202" s="270">
        <f t="shared" si="223"/>
        <v>51.96</v>
      </c>
      <c r="M1202" s="270">
        <f t="shared" si="224"/>
        <v>51.96</v>
      </c>
      <c r="N1202" s="270">
        <f t="shared" si="225"/>
        <v>51.960500000000003</v>
      </c>
      <c r="O1202" s="391"/>
      <c r="P1202" s="391"/>
    </row>
    <row r="1203" spans="2:16">
      <c r="B1203" s="210"/>
      <c r="E1203" s="211"/>
      <c r="F1203" s="211"/>
      <c r="G1203" s="216"/>
      <c r="J1203" s="49">
        <v>2813930025</v>
      </c>
      <c r="K1203" s="212">
        <f t="shared" si="222"/>
        <v>121.62</v>
      </c>
      <c r="L1203" s="270">
        <f t="shared" si="223"/>
        <v>103.38</v>
      </c>
      <c r="M1203" s="270">
        <f t="shared" si="224"/>
        <v>103.38</v>
      </c>
      <c r="N1203" s="270">
        <f t="shared" si="225"/>
        <v>103.377</v>
      </c>
      <c r="O1203" s="391"/>
      <c r="P1203" s="391"/>
    </row>
    <row r="1204" spans="2:16">
      <c r="B1204" s="210"/>
      <c r="E1204" s="211"/>
      <c r="F1204" s="211"/>
      <c r="G1204" s="216"/>
      <c r="J1204" s="49">
        <v>2813930026</v>
      </c>
      <c r="K1204" s="212">
        <f t="shared" si="222"/>
        <v>86.67</v>
      </c>
      <c r="L1204" s="270">
        <f t="shared" si="223"/>
        <v>73.67</v>
      </c>
      <c r="M1204" s="270">
        <f t="shared" si="224"/>
        <v>73.67</v>
      </c>
      <c r="N1204" s="270">
        <f t="shared" si="225"/>
        <v>73.669499999999999</v>
      </c>
      <c r="O1204" s="391"/>
      <c r="P1204" s="391"/>
    </row>
    <row r="1205" spans="2:16">
      <c r="B1205" s="210"/>
      <c r="E1205" s="211"/>
      <c r="F1205" s="211"/>
      <c r="G1205" s="216"/>
      <c r="J1205" s="49">
        <v>2813930027</v>
      </c>
      <c r="K1205" s="212">
        <f t="shared" si="222"/>
        <v>172.71</v>
      </c>
      <c r="L1205" s="270">
        <f t="shared" si="223"/>
        <v>146.80000000000001</v>
      </c>
      <c r="M1205" s="270">
        <f t="shared" si="224"/>
        <v>146.80000000000001</v>
      </c>
      <c r="N1205" s="270">
        <f t="shared" si="225"/>
        <v>146.80350000000001</v>
      </c>
      <c r="O1205" s="391"/>
      <c r="P1205" s="391"/>
    </row>
    <row r="1206" spans="2:16">
      <c r="B1206" s="210"/>
      <c r="E1206" s="211"/>
      <c r="F1206" s="211"/>
      <c r="G1206" s="216"/>
      <c r="J1206" s="49">
        <v>2813930028</v>
      </c>
      <c r="K1206" s="212">
        <f t="shared" si="222"/>
        <v>153.54</v>
      </c>
      <c r="L1206" s="270">
        <f t="shared" si="223"/>
        <v>130.51</v>
      </c>
      <c r="M1206" s="270">
        <f t="shared" si="224"/>
        <v>130.51</v>
      </c>
      <c r="N1206" s="270">
        <f t="shared" si="225"/>
        <v>130.50899999999999</v>
      </c>
      <c r="O1206" s="391"/>
      <c r="P1206" s="391"/>
    </row>
    <row r="1207" spans="2:16">
      <c r="B1207" s="210"/>
      <c r="E1207" s="211"/>
      <c r="F1207" s="211"/>
      <c r="G1207" s="216"/>
      <c r="J1207" s="49">
        <v>2813930029</v>
      </c>
      <c r="K1207" s="212">
        <f t="shared" si="222"/>
        <v>306.54000000000002</v>
      </c>
      <c r="L1207" s="270">
        <f t="shared" si="223"/>
        <v>260.56</v>
      </c>
      <c r="M1207" s="270">
        <f t="shared" si="224"/>
        <v>260.56</v>
      </c>
      <c r="N1207" s="270">
        <f t="shared" si="225"/>
        <v>260.55900000000003</v>
      </c>
      <c r="O1207" s="391"/>
      <c r="P1207" s="391"/>
    </row>
    <row r="1208" spans="2:16">
      <c r="B1208" s="210"/>
      <c r="E1208" s="211"/>
      <c r="F1208" s="211"/>
      <c r="G1208" s="216"/>
      <c r="J1208" s="49">
        <v>2813930030</v>
      </c>
      <c r="K1208" s="212">
        <f t="shared" si="222"/>
        <v>132.15</v>
      </c>
      <c r="L1208" s="270">
        <f t="shared" si="223"/>
        <v>112.33</v>
      </c>
      <c r="M1208" s="270">
        <f t="shared" si="224"/>
        <v>112.33</v>
      </c>
      <c r="N1208" s="270">
        <f t="shared" si="225"/>
        <v>112.3275</v>
      </c>
      <c r="O1208" s="391"/>
      <c r="P1208" s="391"/>
    </row>
    <row r="1209" spans="2:16">
      <c r="B1209" s="210"/>
      <c r="E1209" s="211"/>
      <c r="F1209" s="211"/>
      <c r="G1209" s="216"/>
      <c r="J1209" s="49">
        <v>2813930031</v>
      </c>
      <c r="K1209" s="212">
        <f t="shared" si="222"/>
        <v>205.16</v>
      </c>
      <c r="L1209" s="270">
        <f t="shared" si="223"/>
        <v>174.39</v>
      </c>
      <c r="M1209" s="270">
        <f t="shared" si="224"/>
        <v>174.39</v>
      </c>
      <c r="N1209" s="270">
        <f t="shared" si="225"/>
        <v>174.386</v>
      </c>
      <c r="O1209" s="391"/>
      <c r="P1209" s="391"/>
    </row>
    <row r="1210" spans="2:16">
      <c r="B1210" s="210"/>
      <c r="E1210" s="211"/>
      <c r="F1210" s="211"/>
      <c r="G1210" s="216"/>
      <c r="J1210" s="49">
        <v>2813940000</v>
      </c>
      <c r="K1210" s="212">
        <f t="shared" si="222"/>
        <v>27.47</v>
      </c>
      <c r="L1210" s="270">
        <f t="shared" si="223"/>
        <v>23.35</v>
      </c>
      <c r="M1210" s="270">
        <f t="shared" si="224"/>
        <v>23.35</v>
      </c>
      <c r="N1210" s="270">
        <f t="shared" si="225"/>
        <v>23.349499999999999</v>
      </c>
      <c r="O1210" s="391"/>
      <c r="P1210" s="391"/>
    </row>
    <row r="1211" spans="2:16">
      <c r="B1211" s="210"/>
      <c r="E1211" s="211"/>
      <c r="F1211" s="211"/>
      <c r="G1211" s="216"/>
      <c r="J1211" s="49">
        <v>2813940001</v>
      </c>
      <c r="K1211" s="212">
        <f t="shared" si="222"/>
        <v>49.89</v>
      </c>
      <c r="L1211" s="270">
        <f t="shared" si="223"/>
        <v>42.41</v>
      </c>
      <c r="M1211" s="270">
        <f t="shared" si="224"/>
        <v>42.41</v>
      </c>
      <c r="N1211" s="270">
        <f t="shared" si="225"/>
        <v>42.406500000000001</v>
      </c>
      <c r="O1211" s="391"/>
      <c r="P1211" s="391"/>
    </row>
    <row r="1212" spans="2:16">
      <c r="B1212" s="210"/>
      <c r="E1212" s="211"/>
      <c r="F1212" s="211"/>
      <c r="G1212" s="216"/>
      <c r="J1212" s="49">
        <v>2813940002</v>
      </c>
      <c r="K1212" s="212">
        <f t="shared" si="222"/>
        <v>69.02</v>
      </c>
      <c r="L1212" s="270">
        <f t="shared" si="223"/>
        <v>58.67</v>
      </c>
      <c r="M1212" s="270">
        <f t="shared" si="224"/>
        <v>58.67</v>
      </c>
      <c r="N1212" s="270">
        <f t="shared" si="225"/>
        <v>58.666999999999994</v>
      </c>
      <c r="O1212" s="391"/>
      <c r="P1212" s="391"/>
    </row>
    <row r="1213" spans="2:16">
      <c r="B1213" s="210"/>
      <c r="E1213" s="211"/>
      <c r="F1213" s="211"/>
      <c r="G1213" s="216"/>
      <c r="J1213" s="49">
        <v>2813940003</v>
      </c>
      <c r="K1213" s="212">
        <f t="shared" si="222"/>
        <v>67.2</v>
      </c>
      <c r="L1213" s="270">
        <f t="shared" si="223"/>
        <v>57.12</v>
      </c>
      <c r="M1213" s="270">
        <f t="shared" si="224"/>
        <v>57.12</v>
      </c>
      <c r="N1213" s="270">
        <f t="shared" si="225"/>
        <v>57.12</v>
      </c>
      <c r="O1213" s="391"/>
      <c r="P1213" s="391"/>
    </row>
    <row r="1214" spans="2:16">
      <c r="B1214" s="210"/>
      <c r="E1214" s="211"/>
      <c r="F1214" s="211"/>
      <c r="G1214" s="216"/>
      <c r="J1214" s="49">
        <v>2813940004</v>
      </c>
      <c r="K1214" s="212">
        <f t="shared" si="222"/>
        <v>15.61</v>
      </c>
      <c r="L1214" s="270">
        <f t="shared" si="223"/>
        <v>13.27</v>
      </c>
      <c r="M1214" s="270">
        <f t="shared" si="224"/>
        <v>13.27</v>
      </c>
      <c r="N1214" s="270">
        <f t="shared" si="225"/>
        <v>13.2685</v>
      </c>
      <c r="O1214" s="391"/>
      <c r="P1214" s="391"/>
    </row>
    <row r="1215" spans="2:16">
      <c r="B1215" s="210"/>
      <c r="E1215" s="211"/>
      <c r="F1215" s="211"/>
      <c r="G1215" s="216"/>
      <c r="J1215" s="49">
        <v>2813940005</v>
      </c>
      <c r="K1215" s="212">
        <f t="shared" si="222"/>
        <v>20.48</v>
      </c>
      <c r="L1215" s="270">
        <f t="shared" si="223"/>
        <v>17.41</v>
      </c>
      <c r="M1215" s="270">
        <f t="shared" si="224"/>
        <v>17.41</v>
      </c>
      <c r="N1215" s="270">
        <f t="shared" si="225"/>
        <v>17.408000000000001</v>
      </c>
      <c r="O1215" s="391"/>
      <c r="P1215" s="391"/>
    </row>
    <row r="1216" spans="2:16">
      <c r="B1216" s="210"/>
      <c r="E1216" s="211"/>
      <c r="F1216" s="211"/>
      <c r="G1216" s="216"/>
      <c r="J1216" s="49">
        <v>2813940006</v>
      </c>
      <c r="K1216" s="212">
        <f t="shared" si="222"/>
        <v>25.9</v>
      </c>
      <c r="L1216" s="270">
        <f t="shared" si="223"/>
        <v>22.02</v>
      </c>
      <c r="M1216" s="270">
        <f t="shared" si="224"/>
        <v>22.02</v>
      </c>
      <c r="N1216" s="270">
        <f t="shared" si="225"/>
        <v>22.014999999999997</v>
      </c>
      <c r="O1216" s="391"/>
      <c r="P1216" s="391"/>
    </row>
    <row r="1217" spans="2:16">
      <c r="B1217" s="210"/>
      <c r="E1217" s="211"/>
      <c r="F1217" s="211"/>
      <c r="G1217" s="216"/>
      <c r="J1217" s="49">
        <v>2813940007</v>
      </c>
      <c r="K1217" s="212">
        <f t="shared" si="222"/>
        <v>9.59</v>
      </c>
      <c r="L1217" s="270">
        <f t="shared" si="223"/>
        <v>8.15</v>
      </c>
      <c r="M1217" s="270">
        <f t="shared" si="224"/>
        <v>8.15</v>
      </c>
      <c r="N1217" s="270">
        <f t="shared" si="225"/>
        <v>8.1515000000000004</v>
      </c>
      <c r="O1217" s="391"/>
      <c r="P1217" s="391"/>
    </row>
    <row r="1218" spans="2:16">
      <c r="B1218" s="210"/>
      <c r="E1218" s="211"/>
      <c r="F1218" s="211"/>
      <c r="G1218" s="216"/>
      <c r="J1218" s="49">
        <v>2813940008</v>
      </c>
      <c r="K1218" s="212">
        <f t="shared" si="222"/>
        <v>15.11</v>
      </c>
      <c r="L1218" s="270">
        <f t="shared" si="223"/>
        <v>12.84</v>
      </c>
      <c r="M1218" s="270">
        <f t="shared" si="224"/>
        <v>12.84</v>
      </c>
      <c r="N1218" s="270">
        <f t="shared" si="225"/>
        <v>12.843499999999999</v>
      </c>
      <c r="O1218" s="391"/>
      <c r="P1218" s="391"/>
    </row>
    <row r="1219" spans="2:16">
      <c r="B1219" s="210"/>
      <c r="E1219" s="211"/>
      <c r="F1219" s="211"/>
      <c r="G1219" s="216"/>
      <c r="J1219" s="49">
        <v>2813940009</v>
      </c>
      <c r="K1219" s="212">
        <f t="shared" si="222"/>
        <v>20.62</v>
      </c>
      <c r="L1219" s="270">
        <f t="shared" si="223"/>
        <v>17.53</v>
      </c>
      <c r="M1219" s="270">
        <f t="shared" si="224"/>
        <v>17.53</v>
      </c>
      <c r="N1219" s="270">
        <f t="shared" si="225"/>
        <v>17.527000000000001</v>
      </c>
      <c r="O1219" s="391"/>
      <c r="P1219" s="391"/>
    </row>
    <row r="1220" spans="2:16">
      <c r="B1220" s="210"/>
      <c r="E1220" s="211"/>
      <c r="F1220" s="211"/>
      <c r="G1220" s="216"/>
      <c r="J1220" s="49">
        <v>2813940010</v>
      </c>
      <c r="K1220" s="212">
        <f t="shared" si="222"/>
        <v>52.19</v>
      </c>
      <c r="L1220" s="270">
        <f t="shared" si="223"/>
        <v>44.36</v>
      </c>
      <c r="M1220" s="270">
        <f t="shared" si="224"/>
        <v>44.36</v>
      </c>
      <c r="N1220" s="270">
        <f t="shared" si="225"/>
        <v>44.361499999999999</v>
      </c>
      <c r="O1220" s="391"/>
      <c r="P1220" s="391"/>
    </row>
    <row r="1221" spans="2:16">
      <c r="B1221" s="210"/>
      <c r="E1221" s="211"/>
      <c r="F1221" s="211"/>
      <c r="G1221" s="216"/>
      <c r="J1221" s="49">
        <v>2813940011</v>
      </c>
      <c r="K1221" s="212">
        <f t="shared" si="222"/>
        <v>56.26</v>
      </c>
      <c r="L1221" s="270">
        <f t="shared" si="223"/>
        <v>47.82</v>
      </c>
      <c r="M1221" s="270">
        <f t="shared" si="224"/>
        <v>47.82</v>
      </c>
      <c r="N1221" s="270">
        <f t="shared" si="225"/>
        <v>47.820999999999998</v>
      </c>
      <c r="O1221" s="391"/>
      <c r="P1221" s="391"/>
    </row>
    <row r="1222" spans="2:16">
      <c r="B1222" s="210"/>
      <c r="E1222" s="211"/>
      <c r="F1222" s="211"/>
      <c r="G1222" s="216"/>
      <c r="J1222" s="49">
        <v>2813940012</v>
      </c>
      <c r="K1222" s="212">
        <f t="shared" si="222"/>
        <v>57.31</v>
      </c>
      <c r="L1222" s="270">
        <f t="shared" si="223"/>
        <v>48.71</v>
      </c>
      <c r="M1222" s="270">
        <f t="shared" si="224"/>
        <v>48.71</v>
      </c>
      <c r="N1222" s="270">
        <f t="shared" si="225"/>
        <v>48.713500000000003</v>
      </c>
      <c r="O1222" s="391"/>
      <c r="P1222" s="391"/>
    </row>
    <row r="1223" spans="2:16">
      <c r="B1223" s="210"/>
      <c r="E1223" s="211"/>
      <c r="F1223" s="211"/>
      <c r="G1223" s="216"/>
      <c r="J1223" s="49">
        <v>2813940013</v>
      </c>
      <c r="K1223" s="212">
        <f t="shared" si="222"/>
        <v>63.46</v>
      </c>
      <c r="L1223" s="270">
        <f t="shared" si="223"/>
        <v>53.94</v>
      </c>
      <c r="M1223" s="270">
        <f t="shared" si="224"/>
        <v>53.94</v>
      </c>
      <c r="N1223" s="270">
        <f t="shared" si="225"/>
        <v>53.941000000000003</v>
      </c>
      <c r="O1223" s="391"/>
      <c r="P1223" s="391"/>
    </row>
    <row r="1224" spans="2:16">
      <c r="B1224" s="210"/>
      <c r="E1224" s="211"/>
      <c r="F1224" s="211"/>
      <c r="G1224" s="216"/>
      <c r="J1224" s="49">
        <v>2813940014</v>
      </c>
      <c r="K1224" s="212">
        <f t="shared" si="222"/>
        <v>47</v>
      </c>
      <c r="L1224" s="270">
        <f t="shared" si="223"/>
        <v>39.950000000000003</v>
      </c>
      <c r="M1224" s="270">
        <f t="shared" si="224"/>
        <v>39.950000000000003</v>
      </c>
      <c r="N1224" s="270">
        <f t="shared" si="225"/>
        <v>39.949999999999996</v>
      </c>
      <c r="O1224" s="391"/>
      <c r="P1224" s="391"/>
    </row>
    <row r="1225" spans="2:16">
      <c r="B1225" s="210"/>
      <c r="E1225" s="211"/>
      <c r="F1225" s="211"/>
      <c r="G1225" s="216"/>
      <c r="J1225" s="49">
        <v>2813940015</v>
      </c>
      <c r="K1225" s="212">
        <f t="shared" si="222"/>
        <v>52.86</v>
      </c>
      <c r="L1225" s="270">
        <f t="shared" si="223"/>
        <v>44.93</v>
      </c>
      <c r="M1225" s="270">
        <f t="shared" si="224"/>
        <v>44.93</v>
      </c>
      <c r="N1225" s="270">
        <f t="shared" si="225"/>
        <v>44.930999999999997</v>
      </c>
      <c r="O1225" s="391"/>
      <c r="P1225" s="391"/>
    </row>
    <row r="1226" spans="2:16">
      <c r="B1226" s="210"/>
      <c r="E1226" s="211"/>
      <c r="F1226" s="211"/>
      <c r="G1226" s="216"/>
      <c r="J1226" s="49">
        <v>2813940016</v>
      </c>
      <c r="K1226" s="212">
        <f t="shared" si="222"/>
        <v>94.93</v>
      </c>
      <c r="L1226" s="270">
        <f t="shared" si="223"/>
        <v>80.69</v>
      </c>
      <c r="M1226" s="270">
        <f t="shared" si="224"/>
        <v>80.69</v>
      </c>
      <c r="N1226" s="270">
        <f t="shared" si="225"/>
        <v>80.6905</v>
      </c>
      <c r="O1226" s="391"/>
      <c r="P1226" s="391"/>
    </row>
    <row r="1227" spans="2:16">
      <c r="B1227" s="210"/>
      <c r="E1227" s="211"/>
      <c r="F1227" s="211"/>
      <c r="G1227" s="216"/>
      <c r="J1227" s="49">
        <v>2813940017</v>
      </c>
      <c r="K1227" s="212">
        <f t="shared" si="222"/>
        <v>138.04</v>
      </c>
      <c r="L1227" s="270">
        <f t="shared" si="223"/>
        <v>117.33</v>
      </c>
      <c r="M1227" s="270">
        <f t="shared" si="224"/>
        <v>117.33</v>
      </c>
      <c r="N1227" s="270">
        <f t="shared" si="225"/>
        <v>117.33399999999999</v>
      </c>
      <c r="O1227" s="391"/>
      <c r="P1227" s="391"/>
    </row>
    <row r="1228" spans="2:16">
      <c r="B1228" s="210"/>
      <c r="E1228" s="211"/>
      <c r="F1228" s="211"/>
      <c r="G1228" s="216"/>
      <c r="J1228" s="49">
        <v>2813950000</v>
      </c>
      <c r="K1228" s="212">
        <f t="shared" si="222"/>
        <v>143.4</v>
      </c>
      <c r="L1228" s="270">
        <f t="shared" si="223"/>
        <v>121.89</v>
      </c>
      <c r="M1228" s="270">
        <f t="shared" si="224"/>
        <v>121.89</v>
      </c>
      <c r="N1228" s="270">
        <f t="shared" si="225"/>
        <v>121.89</v>
      </c>
      <c r="O1228" s="391"/>
      <c r="P1228" s="391"/>
    </row>
    <row r="1229" spans="2:16">
      <c r="B1229" s="210"/>
      <c r="E1229" s="211"/>
      <c r="F1229" s="211"/>
      <c r="G1229" s="216"/>
      <c r="J1229" s="49">
        <v>2813950001</v>
      </c>
      <c r="K1229" s="212">
        <f t="shared" si="222"/>
        <v>343.58</v>
      </c>
      <c r="L1229" s="270">
        <f t="shared" si="223"/>
        <v>292.04000000000002</v>
      </c>
      <c r="M1229" s="270">
        <f t="shared" si="224"/>
        <v>292.04000000000002</v>
      </c>
      <c r="N1229" s="270">
        <f t="shared" si="225"/>
        <v>292.04300000000001</v>
      </c>
      <c r="O1229" s="391"/>
      <c r="P1229" s="391"/>
    </row>
    <row r="1230" spans="2:16">
      <c r="B1230" s="210"/>
      <c r="E1230" s="211"/>
      <c r="F1230" s="211"/>
      <c r="G1230" s="216"/>
      <c r="J1230" s="49">
        <v>2813950002</v>
      </c>
      <c r="K1230" s="212">
        <f t="shared" si="222"/>
        <v>224</v>
      </c>
      <c r="L1230" s="270">
        <f t="shared" si="223"/>
        <v>190.4</v>
      </c>
      <c r="M1230" s="270">
        <f t="shared" si="224"/>
        <v>190.4</v>
      </c>
      <c r="N1230" s="270">
        <f t="shared" si="225"/>
        <v>190.4</v>
      </c>
      <c r="O1230" s="391"/>
      <c r="P1230" s="391"/>
    </row>
    <row r="1231" spans="2:16">
      <c r="B1231" s="210"/>
      <c r="E1231" s="211"/>
      <c r="F1231" s="211"/>
      <c r="G1231" s="216"/>
      <c r="J1231" s="49">
        <v>2813950003</v>
      </c>
      <c r="K1231" s="212">
        <f t="shared" si="222"/>
        <v>275.91000000000003</v>
      </c>
      <c r="L1231" s="270">
        <f t="shared" si="223"/>
        <v>234.52</v>
      </c>
      <c r="M1231" s="270">
        <f t="shared" si="224"/>
        <v>234.52</v>
      </c>
      <c r="N1231" s="270">
        <f t="shared" si="225"/>
        <v>234.52350000000001</v>
      </c>
      <c r="O1231" s="391"/>
      <c r="P1231" s="391"/>
    </row>
    <row r="1232" spans="2:16">
      <c r="B1232" s="210"/>
      <c r="E1232" s="211"/>
      <c r="F1232" s="211"/>
      <c r="G1232" s="216"/>
      <c r="J1232" s="49">
        <v>2813950004</v>
      </c>
      <c r="K1232" s="212">
        <f t="shared" si="222"/>
        <v>440.85</v>
      </c>
      <c r="L1232" s="270">
        <f t="shared" si="223"/>
        <v>374.72</v>
      </c>
      <c r="M1232" s="270">
        <f t="shared" si="224"/>
        <v>374.72</v>
      </c>
      <c r="N1232" s="270">
        <f t="shared" si="225"/>
        <v>374.72250000000003</v>
      </c>
      <c r="O1232" s="391"/>
      <c r="P1232" s="391"/>
    </row>
    <row r="1233" spans="2:16">
      <c r="B1233" s="210"/>
      <c r="E1233" s="211"/>
      <c r="F1233" s="211"/>
      <c r="G1233" s="216"/>
      <c r="J1233" s="49">
        <v>2813950005</v>
      </c>
      <c r="K1233" s="212">
        <f t="shared" si="222"/>
        <v>546.52</v>
      </c>
      <c r="L1233" s="270">
        <f t="shared" si="223"/>
        <v>464.54</v>
      </c>
      <c r="M1233" s="270">
        <f t="shared" si="224"/>
        <v>464.54</v>
      </c>
      <c r="N1233" s="270">
        <f t="shared" si="225"/>
        <v>464.54199999999997</v>
      </c>
      <c r="O1233" s="391"/>
      <c r="P1233" s="391"/>
    </row>
    <row r="1234" spans="2:16">
      <c r="B1234" s="210"/>
      <c r="E1234" s="211"/>
      <c r="F1234" s="211"/>
      <c r="G1234" s="216"/>
      <c r="J1234" s="49">
        <v>2813950006</v>
      </c>
      <c r="K1234" s="212">
        <f t="shared" si="222"/>
        <v>739.96</v>
      </c>
      <c r="L1234" s="270">
        <f t="shared" si="223"/>
        <v>628.97</v>
      </c>
      <c r="M1234" s="270">
        <f t="shared" si="224"/>
        <v>628.97</v>
      </c>
      <c r="N1234" s="270">
        <f t="shared" si="225"/>
        <v>628.96600000000001</v>
      </c>
      <c r="O1234" s="391"/>
      <c r="P1234" s="391"/>
    </row>
    <row r="1235" spans="2:16">
      <c r="B1235" s="210"/>
      <c r="E1235" s="211"/>
      <c r="F1235" s="211"/>
      <c r="G1235" s="216"/>
      <c r="J1235" s="49">
        <v>2813950007</v>
      </c>
      <c r="K1235" s="212">
        <f t="shared" si="222"/>
        <v>745.83</v>
      </c>
      <c r="L1235" s="270">
        <f t="shared" si="223"/>
        <v>633.96</v>
      </c>
      <c r="M1235" s="270">
        <f t="shared" si="224"/>
        <v>633.96</v>
      </c>
      <c r="N1235" s="270">
        <f t="shared" si="225"/>
        <v>633.95550000000003</v>
      </c>
      <c r="O1235" s="391"/>
      <c r="P1235" s="391"/>
    </row>
    <row r="1236" spans="2:16">
      <c r="B1236" s="210"/>
      <c r="E1236" s="211"/>
      <c r="F1236" s="211"/>
      <c r="G1236" s="216"/>
      <c r="J1236" s="49">
        <v>2813950008</v>
      </c>
      <c r="K1236" s="212">
        <f t="shared" si="222"/>
        <v>70.739999999999995</v>
      </c>
      <c r="L1236" s="270">
        <f t="shared" si="223"/>
        <v>60.13</v>
      </c>
      <c r="M1236" s="270">
        <f t="shared" si="224"/>
        <v>60.13</v>
      </c>
      <c r="N1236" s="270">
        <f t="shared" si="225"/>
        <v>60.128999999999991</v>
      </c>
      <c r="O1236" s="391"/>
      <c r="P1236" s="391"/>
    </row>
    <row r="1237" spans="2:16">
      <c r="B1237" s="210"/>
      <c r="E1237" s="211"/>
      <c r="F1237" s="211"/>
      <c r="G1237" s="216"/>
      <c r="J1237" s="49">
        <v>2813960000</v>
      </c>
      <c r="K1237" s="212" t="e">
        <f t="shared" si="222"/>
        <v>#N/A</v>
      </c>
      <c r="L1237" s="270" t="e">
        <f t="shared" si="223"/>
        <v>#N/A</v>
      </c>
      <c r="M1237" s="270" t="e">
        <f t="shared" si="224"/>
        <v>#N/A</v>
      </c>
      <c r="N1237" s="270" t="e">
        <f t="shared" si="225"/>
        <v>#N/A</v>
      </c>
      <c r="O1237" s="391"/>
      <c r="P1237" s="391"/>
    </row>
    <row r="1238" spans="2:16">
      <c r="B1238" s="210"/>
      <c r="E1238" s="211"/>
      <c r="F1238" s="211"/>
      <c r="G1238" s="216"/>
      <c r="J1238" s="49">
        <v>2813960001</v>
      </c>
      <c r="K1238" s="212" t="e">
        <f t="shared" si="222"/>
        <v>#N/A</v>
      </c>
      <c r="L1238" s="270" t="e">
        <f t="shared" si="223"/>
        <v>#N/A</v>
      </c>
      <c r="M1238" s="270" t="e">
        <f t="shared" si="224"/>
        <v>#N/A</v>
      </c>
      <c r="N1238" s="270" t="e">
        <f t="shared" si="225"/>
        <v>#N/A</v>
      </c>
      <c r="O1238" s="391"/>
      <c r="P1238" s="391"/>
    </row>
    <row r="1239" spans="2:16">
      <c r="B1239" s="210"/>
      <c r="E1239" s="211"/>
      <c r="F1239" s="211"/>
      <c r="G1239" s="216"/>
      <c r="J1239" s="49">
        <v>2813960002</v>
      </c>
      <c r="K1239" s="212" t="e">
        <f t="shared" si="222"/>
        <v>#N/A</v>
      </c>
      <c r="L1239" s="270" t="e">
        <f t="shared" si="223"/>
        <v>#N/A</v>
      </c>
      <c r="M1239" s="270" t="e">
        <f t="shared" si="224"/>
        <v>#N/A</v>
      </c>
      <c r="N1239" s="270" t="e">
        <f t="shared" si="225"/>
        <v>#N/A</v>
      </c>
      <c r="O1239" s="391"/>
      <c r="P1239" s="391"/>
    </row>
    <row r="1240" spans="2:16">
      <c r="B1240" s="210"/>
      <c r="E1240" s="211"/>
      <c r="F1240" s="211"/>
      <c r="G1240" s="216"/>
      <c r="J1240" s="49">
        <v>2813960003</v>
      </c>
      <c r="K1240" s="212" t="e">
        <f t="shared" si="222"/>
        <v>#N/A</v>
      </c>
      <c r="L1240" s="270" t="e">
        <f t="shared" si="223"/>
        <v>#N/A</v>
      </c>
      <c r="M1240" s="270" t="e">
        <f t="shared" si="224"/>
        <v>#N/A</v>
      </c>
      <c r="N1240" s="270" t="e">
        <f t="shared" si="225"/>
        <v>#N/A</v>
      </c>
      <c r="O1240" s="391"/>
      <c r="P1240" s="391"/>
    </row>
    <row r="1241" spans="2:16">
      <c r="B1241" s="210"/>
      <c r="E1241" s="211"/>
      <c r="F1241" s="211"/>
      <c r="G1241" s="216"/>
      <c r="J1241" s="49">
        <v>2813960004</v>
      </c>
      <c r="K1241" s="212" t="e">
        <f t="shared" si="222"/>
        <v>#N/A</v>
      </c>
      <c r="L1241" s="270" t="e">
        <f t="shared" si="223"/>
        <v>#N/A</v>
      </c>
      <c r="M1241" s="270" t="e">
        <f t="shared" si="224"/>
        <v>#N/A</v>
      </c>
      <c r="N1241" s="270" t="e">
        <f t="shared" si="225"/>
        <v>#N/A</v>
      </c>
      <c r="O1241" s="391"/>
      <c r="P1241" s="391"/>
    </row>
    <row r="1242" spans="2:16">
      <c r="B1242" s="210"/>
      <c r="E1242" s="211"/>
      <c r="F1242" s="211"/>
      <c r="G1242" s="216"/>
      <c r="J1242" s="49">
        <v>2813960005</v>
      </c>
      <c r="K1242" s="212" t="e">
        <f t="shared" si="222"/>
        <v>#N/A</v>
      </c>
      <c r="L1242" s="270" t="e">
        <f t="shared" si="223"/>
        <v>#N/A</v>
      </c>
      <c r="M1242" s="270" t="e">
        <f t="shared" si="224"/>
        <v>#N/A</v>
      </c>
      <c r="N1242" s="270" t="e">
        <f t="shared" si="225"/>
        <v>#N/A</v>
      </c>
      <c r="O1242" s="391"/>
      <c r="P1242" s="391"/>
    </row>
    <row r="1243" spans="2:16">
      <c r="B1243" s="210"/>
      <c r="E1243" s="211"/>
      <c r="F1243" s="211"/>
      <c r="G1243" s="216"/>
      <c r="J1243" s="49">
        <v>2813960006</v>
      </c>
      <c r="K1243" s="212" t="e">
        <f t="shared" ref="K1243:K1248" si="226">VLOOKUP(J1243,$Q$14:$U$1164,3,FALSE)</f>
        <v>#N/A</v>
      </c>
      <c r="L1243" s="270" t="e">
        <f t="shared" si="223"/>
        <v>#N/A</v>
      </c>
      <c r="M1243" s="270" t="e">
        <f t="shared" si="224"/>
        <v>#N/A</v>
      </c>
      <c r="N1243" s="270" t="e">
        <f t="shared" si="225"/>
        <v>#N/A</v>
      </c>
      <c r="O1243" s="391"/>
      <c r="P1243" s="391"/>
    </row>
    <row r="1244" spans="2:16">
      <c r="B1244" s="210"/>
      <c r="E1244" s="211"/>
      <c r="F1244" s="211"/>
      <c r="G1244" s="216"/>
      <c r="J1244" s="49">
        <v>2813960007</v>
      </c>
      <c r="K1244" s="212" t="e">
        <f t="shared" si="226"/>
        <v>#N/A</v>
      </c>
      <c r="L1244" s="270" t="e">
        <f t="shared" ref="L1244:L1248" si="227">ROUND(M1244,2)</f>
        <v>#N/A</v>
      </c>
      <c r="M1244" s="270" t="e">
        <f t="shared" ref="M1244:M1248" si="228">ROUND(N1244,2)</f>
        <v>#N/A</v>
      </c>
      <c r="N1244" s="270" t="e">
        <f t="shared" ref="N1244:N1248" si="229">K1244*$N$13</f>
        <v>#N/A</v>
      </c>
      <c r="O1244" s="391"/>
      <c r="P1244" s="391"/>
    </row>
    <row r="1245" spans="2:16">
      <c r="B1245" s="210"/>
      <c r="E1245" s="211"/>
      <c r="F1245" s="211"/>
      <c r="G1245" s="216"/>
      <c r="J1245" s="49">
        <v>2813960008</v>
      </c>
      <c r="K1245" s="212" t="e">
        <f t="shared" si="226"/>
        <v>#N/A</v>
      </c>
      <c r="L1245" s="270" t="e">
        <f t="shared" si="227"/>
        <v>#N/A</v>
      </c>
      <c r="M1245" s="270" t="e">
        <f t="shared" si="228"/>
        <v>#N/A</v>
      </c>
      <c r="N1245" s="270" t="e">
        <f t="shared" si="229"/>
        <v>#N/A</v>
      </c>
      <c r="O1245" s="391"/>
      <c r="P1245" s="391"/>
    </row>
    <row r="1246" spans="2:16">
      <c r="J1246" s="49">
        <v>2813960009</v>
      </c>
      <c r="K1246" s="212" t="e">
        <f t="shared" si="226"/>
        <v>#N/A</v>
      </c>
      <c r="L1246" s="270" t="e">
        <f t="shared" si="227"/>
        <v>#N/A</v>
      </c>
      <c r="M1246" s="270" t="e">
        <f t="shared" si="228"/>
        <v>#N/A</v>
      </c>
      <c r="N1246" s="270" t="e">
        <f t="shared" si="229"/>
        <v>#N/A</v>
      </c>
      <c r="O1246" s="391"/>
      <c r="P1246" s="391"/>
    </row>
    <row r="1247" spans="2:16">
      <c r="J1247" s="49">
        <v>2813960010</v>
      </c>
      <c r="K1247" s="212" t="e">
        <f t="shared" si="226"/>
        <v>#N/A</v>
      </c>
      <c r="L1247" s="270" t="e">
        <f t="shared" si="227"/>
        <v>#N/A</v>
      </c>
      <c r="M1247" s="270" t="e">
        <f t="shared" si="228"/>
        <v>#N/A</v>
      </c>
      <c r="N1247" s="270" t="e">
        <f t="shared" si="229"/>
        <v>#N/A</v>
      </c>
      <c r="O1247" s="391"/>
      <c r="P1247" s="391"/>
    </row>
    <row r="1248" spans="2:16">
      <c r="J1248" s="49">
        <v>2813960011</v>
      </c>
      <c r="K1248" s="212" t="e">
        <f t="shared" si="226"/>
        <v>#N/A</v>
      </c>
      <c r="L1248" s="270" t="e">
        <f t="shared" si="227"/>
        <v>#N/A</v>
      </c>
      <c r="M1248" s="270" t="e">
        <f t="shared" si="228"/>
        <v>#N/A</v>
      </c>
      <c r="N1248" s="270" t="e">
        <f t="shared" si="229"/>
        <v>#N/A</v>
      </c>
      <c r="O1248" s="391"/>
      <c r="P1248" s="391"/>
    </row>
    <row r="1249" spans="10:16">
      <c r="O1249" s="391"/>
      <c r="P1249" s="391"/>
    </row>
    <row r="1250" spans="10:16">
      <c r="J1250" s="352">
        <v>2811007700</v>
      </c>
      <c r="K1250" s="49">
        <v>12.45</v>
      </c>
      <c r="L1250" s="270">
        <f t="shared" ref="L1250" si="230">ROUND(M1250,2)</f>
        <v>10.58</v>
      </c>
      <c r="M1250" s="270">
        <f t="shared" ref="M1250" si="231">ROUND(N1250,2)</f>
        <v>10.58</v>
      </c>
      <c r="N1250" s="270">
        <f t="shared" ref="N1250" si="232">K1250*$N$13</f>
        <v>10.5825</v>
      </c>
      <c r="O1250" s="391"/>
      <c r="P1250" s="391"/>
    </row>
  </sheetData>
  <sheetProtection algorithmName="SHA-512" hashValue="EJAPXKVfHu/0u04o0TL5GgV7rjain2gkfDZ7b8wqeS2tZcD+fqaZMMfFqIc17FcE8l/LGiaoiUa/XG5EhqLL2g==" saltValue="yi0a0tDUBKwnkZT4uIaFkA==" spinCount="100000" sheet="1" objects="1" scenarios="1"/>
  <phoneticPr fontId="43" type="noConversion"/>
  <conditionalFormatting sqref="Q333:R333">
    <cfRule type="duplicateValues" dxfId="22" priority="18"/>
    <cfRule type="duplicateValues" dxfId="21" priority="19"/>
    <cfRule type="duplicateValues" dxfId="20" priority="20"/>
  </conditionalFormatting>
  <conditionalFormatting sqref="U18:U941">
    <cfRule type="expression" dxfId="19" priority="17">
      <formula>$U$18&lt;&gt;$T$18</formula>
    </cfRule>
  </conditionalFormatting>
  <conditionalFormatting sqref="X333:Y333">
    <cfRule type="duplicateValues" dxfId="18" priority="21"/>
    <cfRule type="duplicateValues" dxfId="17" priority="22"/>
    <cfRule type="duplicateValues" dxfId="16" priority="23"/>
  </conditionalFormatting>
  <conditionalFormatting sqref="AB19:AB23 AB25:AB27">
    <cfRule type="duplicateValues" dxfId="15" priority="1"/>
    <cfRule type="duplicateValues" dxfId="14" priority="2"/>
    <cfRule type="duplicateValues" dxfId="13" priority="3"/>
    <cfRule type="duplicateValues" dxfId="12" priority="4"/>
  </conditionalFormatting>
  <conditionalFormatting sqref="AB184">
    <cfRule type="duplicateValues" dxfId="11" priority="11"/>
    <cfRule type="duplicateValues" dxfId="10" priority="12"/>
    <cfRule type="duplicateValues" dxfId="9" priority="13"/>
  </conditionalFormatting>
  <conditionalFormatting sqref="AB526:AB528 AB680:AC680 AB574:AC583 AB547 AB600:AC602 AB651:AC654 AB640:AC640 AB42:AC42 AB74:AC75 AB138:AC140 AB185:AB186 AB190:AC190 AB192:AC195 AB197:AC200 AB222:AC222 AB233:AC235 AB240:AC241 AB247:AC247 AB249:AC250 AB256:AC256 AB268:AC270 AB301:AC316 AB319:AC320 AB349:AC369 AB372:AC374 AB470:AC472 AC254 AB644:AC649 AB668:AC669 AB98:AC98 AB106:AC106 AB117:AB123 AB128:AB132 AB137 AB167:AC172 AB143 AB154 AB173:AB174 AB181:AB182 AB178 AB176 AB204:AB221 AB201 AB271:AB287 AB289:AB298 AB321:AB344 AB397:AC412 AB415:AC427 AB429:AC429 AB432:AC450 AB457:AC458 AB375:AB384 AB387:AB396 AB464:AB467 AB558 AB556 AB530:AB532 AB540:AB543 AB481:AC481 AB487:AC488 AB512:AC513 AB517:AC517 AB519:AC520 AB101:AC104 AB99:AB100 AB107:AB108 AC108 AB224:AC231 AB243:AC243 AB244">
    <cfRule type="duplicateValues" dxfId="8" priority="15"/>
    <cfRule type="duplicateValues" dxfId="7" priority="16"/>
  </conditionalFormatting>
  <conditionalFormatting sqref="AB526:AB528 AB680:AC680 AB574:AC583 AB547 AB600:AC602 AB651:AC654 AB640:AC640 AB74:AC75 AB138:AC140 AB185:AB186 AB190:AC190 AB192:AC195 AB197:AC200 AB222:AC222 AB233:AC235 AB240:AC241 AB247:AC247 AB249:AC250 AB256:AC256 AB268:AC270 AB301:AC316 AB319:AC320 AB349:AC369 AB372:AC374 AB470:AC472 AC254 AB644:AC649 AB668:AC669 AB98:AC98 AB106:AC106 AB117:AB123 AB128:AB132 AB137 AB167:AC172 AB143 AB154 AB173:AB174 AB181:AB182 AB178 AB176 AB204:AB221 AB201 AB271:AB287 AB289:AB298 AB321:AB344 AB397:AC412 AB415:AC427 AB429:AC429 AB432:AC450 AB457:AC458 AB375:AB384 AB387:AB396 AB464:AB467 AB558 AB556 AB530:AB532 AB540:AB543 AB481:AC481 AB487:AC488 AB512:AC513 AB517:AC517 AB519:AC520 AB101:AC104 AB99:AB100 AB107:AB108 AC108 AB224:AC231 AB243:AC243 AB244">
    <cfRule type="duplicateValues" dxfId="6" priority="14"/>
  </conditionalFormatting>
  <conditionalFormatting sqref="AB679 AB681:AB686">
    <cfRule type="duplicateValues" dxfId="5" priority="5"/>
  </conditionalFormatting>
  <conditionalFormatting sqref="AB679 AB681:AB689">
    <cfRule type="duplicateValues" dxfId="4" priority="6"/>
    <cfRule type="duplicateValues" dxfId="3" priority="7"/>
  </conditionalFormatting>
  <conditionalFormatting sqref="AB687:AB689">
    <cfRule type="duplicateValues" dxfId="2" priority="8"/>
  </conditionalFormatting>
  <conditionalFormatting sqref="AB42:AC42">
    <cfRule type="duplicateValues" dxfId="1" priority="9"/>
    <cfRule type="duplicateValues" dxfId="0" priority="10"/>
  </conditionalFormatting>
  <pageMargins left="0.7" right="0.7" top="0.75" bottom="0.75" header="0.3" footer="0.3"/>
  <pageSetup orientation="portrait" r:id="rId1"/>
  <ignoredErrors>
    <ignoredError sqref="B313:B314"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Parts List</vt:lpstr>
      <vt:lpstr>MENU</vt:lpstr>
      <vt:lpstr>BOM</vt:lpstr>
      <vt:lpstr>PIPE</vt:lpstr>
      <vt:lpstr>Straight Connection</vt:lpstr>
      <vt:lpstr>Reducing Fittings</vt:lpstr>
      <vt:lpstr>QDrops</vt:lpstr>
      <vt:lpstr>VALVES &amp; FLANGES</vt:lpstr>
      <vt:lpstr>NPT Adapters</vt:lpstr>
      <vt:lpstr>HANGING MATERIAL</vt:lpstr>
      <vt:lpstr>TOOLS</vt:lpstr>
      <vt:lpstr>ACCESSORIES, HOSES</vt:lpstr>
      <vt:lpstr>Spare Parts</vt:lpstr>
      <vt:lpstr>Tool Box Contents</vt:lpstr>
      <vt:lpstr>3 Series of Fittings</vt:lpstr>
      <vt:lpstr>QDrop Fitting Info</vt:lpstr>
      <vt:lpstr>2026 Pricing Rework</vt:lpstr>
      <vt:lpstr>2025 Pricing Rework</vt:lpstr>
      <vt:lpstr>BOM!Print_Area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Price List 10/2015</dc:subject>
  <dc:creator>Aluminum Air Pipe</dc:creator>
  <cp:lastModifiedBy>David Ritchie</cp:lastModifiedBy>
  <cp:lastPrinted>2022-01-25T19:04:26Z</cp:lastPrinted>
  <dcterms:created xsi:type="dcterms:W3CDTF">2015-05-07T16:22:48Z</dcterms:created>
  <dcterms:modified xsi:type="dcterms:W3CDTF">2026-01-28T16:09:51Z</dcterms:modified>
</cp:coreProperties>
</file>